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igermailauburn-my.sharepoint.com/personal/bzm0094_auburn_edu/Documents/AU/Collaboration/Musa, N/"/>
    </mc:Choice>
  </mc:AlternateContent>
  <xr:revisionPtr revIDLastSave="691" documentId="8_{F10C5552-50E5-4647-B0C2-64543B869479}" xr6:coauthVersionLast="47" xr6:coauthVersionMax="47" xr10:uidLastSave="{22C87A39-64BC-47B5-A426-37F7B3FA7741}"/>
  <bookViews>
    <workbookView xWindow="-19320" yWindow="-120" windowWidth="19440" windowHeight="15150" activeTab="2" xr2:uid="{08441732-9229-4CE3-BAC0-1AAC5E4C5A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3" l="1"/>
  <c r="T5" i="3"/>
  <c r="T6" i="3"/>
  <c r="T7" i="3"/>
  <c r="T8" i="3"/>
  <c r="T9" i="3"/>
  <c r="T10" i="3"/>
  <c r="T11" i="3"/>
  <c r="T12" i="3"/>
  <c r="T13" i="3"/>
  <c r="T14" i="3"/>
  <c r="T15" i="3"/>
  <c r="T3" i="3"/>
  <c r="S4" i="3"/>
  <c r="S5" i="3"/>
  <c r="S6" i="3"/>
  <c r="S7" i="3"/>
  <c r="S8" i="3"/>
  <c r="S9" i="3"/>
  <c r="S10" i="3"/>
  <c r="S11" i="3"/>
  <c r="S12" i="3"/>
  <c r="S13" i="3"/>
  <c r="S14" i="3"/>
  <c r="S15" i="3"/>
  <c r="S3" i="3"/>
  <c r="X21" i="2"/>
  <c r="Y21" i="2"/>
  <c r="Z21" i="2"/>
  <c r="AA21" i="2"/>
  <c r="AB21" i="2"/>
  <c r="AC21" i="2"/>
  <c r="AD21" i="2"/>
  <c r="X22" i="2"/>
  <c r="Y22" i="2"/>
  <c r="Z22" i="2"/>
  <c r="AA22" i="2"/>
  <c r="AB22" i="2"/>
  <c r="AC22" i="2"/>
  <c r="AD22" i="2"/>
  <c r="X23" i="2"/>
  <c r="Y23" i="2"/>
  <c r="Z23" i="2"/>
  <c r="AA23" i="2"/>
  <c r="AB23" i="2"/>
  <c r="AC23" i="2"/>
  <c r="AD23" i="2"/>
  <c r="X24" i="2"/>
  <c r="Y24" i="2"/>
  <c r="Z24" i="2"/>
  <c r="AA24" i="2"/>
  <c r="AB24" i="2"/>
  <c r="AC24" i="2"/>
  <c r="AD24" i="2"/>
  <c r="X25" i="2"/>
  <c r="Y25" i="2"/>
  <c r="Z25" i="2"/>
  <c r="AA25" i="2"/>
  <c r="AB25" i="2"/>
  <c r="AC25" i="2"/>
  <c r="AD25" i="2"/>
  <c r="X26" i="2"/>
  <c r="Y26" i="2"/>
  <c r="Z26" i="2"/>
  <c r="AA26" i="2"/>
  <c r="AB26" i="2"/>
  <c r="AC26" i="2"/>
  <c r="AD26" i="2"/>
  <c r="X27" i="2"/>
  <c r="Y27" i="2"/>
  <c r="Z27" i="2"/>
  <c r="AA27" i="2"/>
  <c r="AB27" i="2"/>
  <c r="AC27" i="2"/>
  <c r="AD27" i="2"/>
  <c r="X28" i="2"/>
  <c r="Y28" i="2"/>
  <c r="Z28" i="2"/>
  <c r="AA28" i="2"/>
  <c r="AB28" i="2"/>
  <c r="AC28" i="2"/>
  <c r="AD28" i="2"/>
  <c r="X29" i="2"/>
  <c r="Y29" i="2"/>
  <c r="Z29" i="2"/>
  <c r="AA29" i="2"/>
  <c r="AB29" i="2"/>
  <c r="AC29" i="2"/>
  <c r="AD29" i="2"/>
  <c r="X30" i="2"/>
  <c r="Y30" i="2"/>
  <c r="Z30" i="2"/>
  <c r="AA30" i="2"/>
  <c r="AB30" i="2"/>
  <c r="AC30" i="2"/>
  <c r="AD30" i="2"/>
  <c r="X31" i="2"/>
  <c r="Y31" i="2"/>
  <c r="Z31" i="2"/>
  <c r="AA31" i="2"/>
  <c r="AB31" i="2"/>
  <c r="AC31" i="2"/>
  <c r="AD31" i="2"/>
  <c r="X32" i="2"/>
  <c r="Y32" i="2"/>
  <c r="Z32" i="2"/>
  <c r="AA32" i="2"/>
  <c r="AB32" i="2"/>
  <c r="AC32" i="2"/>
  <c r="AD32" i="2"/>
  <c r="X33" i="2"/>
  <c r="Y33" i="2"/>
  <c r="Z33" i="2"/>
  <c r="AA33" i="2"/>
  <c r="AB33" i="2"/>
  <c r="AC33" i="2"/>
  <c r="AD33" i="2"/>
  <c r="X34" i="2"/>
  <c r="Y34" i="2"/>
  <c r="Z34" i="2"/>
  <c r="AA34" i="2"/>
  <c r="AB34" i="2"/>
  <c r="AC34" i="2"/>
  <c r="AD34" i="2"/>
  <c r="X35" i="2"/>
  <c r="Y35" i="2"/>
  <c r="Z35" i="2"/>
  <c r="AA35" i="2"/>
  <c r="AB35" i="2"/>
  <c r="AC35" i="2"/>
  <c r="AD35" i="2"/>
  <c r="X36" i="2"/>
  <c r="Y36" i="2"/>
  <c r="Z36" i="2"/>
  <c r="AA36" i="2"/>
  <c r="AB36" i="2"/>
  <c r="AC36" i="2"/>
  <c r="AD36" i="2"/>
  <c r="X37" i="2"/>
  <c r="Y37" i="2"/>
  <c r="Z37" i="2"/>
  <c r="AA37" i="2"/>
  <c r="AB37" i="2"/>
  <c r="AC37" i="2"/>
  <c r="AD37" i="2"/>
  <c r="X38" i="2"/>
  <c r="Y38" i="2"/>
  <c r="Z38" i="2"/>
  <c r="AA38" i="2"/>
  <c r="AB38" i="2"/>
  <c r="AC38" i="2"/>
  <c r="AD38" i="2"/>
  <c r="X39" i="2"/>
  <c r="Y39" i="2"/>
  <c r="Z39" i="2"/>
  <c r="AA39" i="2"/>
  <c r="AB39" i="2"/>
  <c r="AC39" i="2"/>
  <c r="AD39" i="2"/>
  <c r="X40" i="2"/>
  <c r="Y40" i="2"/>
  <c r="Z40" i="2"/>
  <c r="AA40" i="2"/>
  <c r="AB40" i="2"/>
  <c r="AC40" i="2"/>
  <c r="AD40" i="2"/>
  <c r="Y20" i="2"/>
  <c r="Z20" i="2"/>
  <c r="AA20" i="2"/>
  <c r="AB20" i="2"/>
  <c r="AC20" i="2"/>
  <c r="AD20" i="2"/>
  <c r="X20" i="2"/>
  <c r="Q14" i="3"/>
  <c r="Q15" i="3"/>
  <c r="R15" i="3" s="1"/>
  <c r="K15" i="3"/>
  <c r="J15" i="3"/>
  <c r="I14" i="3"/>
  <c r="J14" i="3"/>
  <c r="K14" i="3"/>
  <c r="L14" i="3" s="1"/>
  <c r="I15" i="3"/>
  <c r="C15" i="3"/>
  <c r="N15" i="3" s="1"/>
  <c r="D15" i="3"/>
  <c r="E15" i="3" s="1"/>
  <c r="F15" i="3" s="1"/>
  <c r="B15" i="3"/>
  <c r="M15" i="3" s="1"/>
  <c r="B14" i="3"/>
  <c r="C3" i="3"/>
  <c r="D3" i="3"/>
  <c r="E3" i="3" s="1"/>
  <c r="I3" i="3"/>
  <c r="M3" i="3"/>
  <c r="N3" i="3"/>
  <c r="C4" i="3"/>
  <c r="N4" i="3" s="1"/>
  <c r="P4" i="3" s="1"/>
  <c r="D4" i="3"/>
  <c r="J4" i="3" s="1"/>
  <c r="E4" i="3"/>
  <c r="I4" i="3"/>
  <c r="M4" i="3"/>
  <c r="O4" i="3"/>
  <c r="C5" i="3"/>
  <c r="N5" i="3" s="1"/>
  <c r="D5" i="3"/>
  <c r="E5" i="3" s="1"/>
  <c r="I5" i="3"/>
  <c r="J5" i="3"/>
  <c r="M5" i="3"/>
  <c r="C6" i="3"/>
  <c r="N6" i="3" s="1"/>
  <c r="P6" i="3" s="1"/>
  <c r="D6" i="3"/>
  <c r="E6" i="3"/>
  <c r="I6" i="3"/>
  <c r="J6" i="3"/>
  <c r="M6" i="3"/>
  <c r="O6" i="3"/>
  <c r="C7" i="3"/>
  <c r="F7" i="3" s="1"/>
  <c r="K7" i="3" s="1"/>
  <c r="D7" i="3"/>
  <c r="E7" i="3" s="1"/>
  <c r="I7" i="3"/>
  <c r="M7" i="3"/>
  <c r="C8" i="3"/>
  <c r="D8" i="3"/>
  <c r="J8" i="3" s="1"/>
  <c r="E8" i="3"/>
  <c r="F8" i="3"/>
  <c r="K8" i="3" s="1"/>
  <c r="I8" i="3"/>
  <c r="M8" i="3"/>
  <c r="N8" i="3"/>
  <c r="P8" i="3" s="1"/>
  <c r="O8" i="3"/>
  <c r="C9" i="3"/>
  <c r="D9" i="3"/>
  <c r="E9" i="3" s="1"/>
  <c r="F9" i="3" s="1"/>
  <c r="K9" i="3" s="1"/>
  <c r="I9" i="3"/>
  <c r="J9" i="3"/>
  <c r="M9" i="3"/>
  <c r="N9" i="3"/>
  <c r="C10" i="3"/>
  <c r="N10" i="3" s="1"/>
  <c r="P10" i="3" s="1"/>
  <c r="D10" i="3"/>
  <c r="E10" i="3"/>
  <c r="F10" i="3"/>
  <c r="K10" i="3" s="1"/>
  <c r="I10" i="3"/>
  <c r="J10" i="3"/>
  <c r="M10" i="3"/>
  <c r="O10" i="3"/>
  <c r="C11" i="3"/>
  <c r="F11" i="3" s="1"/>
  <c r="K11" i="3" s="1"/>
  <c r="D11" i="3"/>
  <c r="E11" i="3" s="1"/>
  <c r="I11" i="3"/>
  <c r="M11" i="3"/>
  <c r="C12" i="3"/>
  <c r="F12" i="3" s="1"/>
  <c r="K12" i="3" s="1"/>
  <c r="D12" i="3"/>
  <c r="J12" i="3" s="1"/>
  <c r="E12" i="3"/>
  <c r="I12" i="3"/>
  <c r="M12" i="3"/>
  <c r="O12" i="3"/>
  <c r="C13" i="3"/>
  <c r="N13" i="3" s="1"/>
  <c r="D13" i="3"/>
  <c r="E13" i="3" s="1"/>
  <c r="F13" i="3" s="1"/>
  <c r="K13" i="3" s="1"/>
  <c r="I13" i="3"/>
  <c r="J13" i="3"/>
  <c r="M13" i="3"/>
  <c r="C14" i="3"/>
  <c r="F14" i="3" s="1"/>
  <c r="D14" i="3"/>
  <c r="E14" i="3"/>
  <c r="M14" i="3"/>
  <c r="N14" i="3"/>
  <c r="P14" i="3" s="1"/>
  <c r="O14" i="3"/>
  <c r="D17" i="3"/>
  <c r="D16" i="3"/>
  <c r="Q42" i="2"/>
  <c r="O42" i="2"/>
  <c r="M42" i="2"/>
  <c r="K42" i="2"/>
  <c r="I42" i="2"/>
  <c r="G42" i="2"/>
  <c r="E42" i="2"/>
  <c r="G45" i="2"/>
  <c r="M44" i="2" s="1"/>
  <c r="B38" i="1"/>
  <c r="B44" i="1" s="1"/>
  <c r="B37" i="1"/>
  <c r="E20" i="1"/>
  <c r="K11" i="1"/>
  <c r="K16" i="1"/>
  <c r="K8" i="1"/>
  <c r="K7" i="1"/>
  <c r="B7" i="1"/>
  <c r="H7" i="1"/>
  <c r="L15" i="3" l="1"/>
  <c r="O15" i="3"/>
  <c r="P15" i="3" s="1"/>
  <c r="N12" i="3"/>
  <c r="P12" i="3" s="1"/>
  <c r="Q10" i="3"/>
  <c r="R10" i="3" s="1"/>
  <c r="L10" i="3"/>
  <c r="F4" i="3"/>
  <c r="K4" i="3" s="1"/>
  <c r="L4" i="3" s="1"/>
  <c r="F6" i="3"/>
  <c r="K6" i="3" s="1"/>
  <c r="F5" i="3"/>
  <c r="K5" i="3" s="1"/>
  <c r="Q5" i="3" s="1"/>
  <c r="N11" i="3"/>
  <c r="P11" i="3" s="1"/>
  <c r="R11" i="3" s="1"/>
  <c r="N7" i="3"/>
  <c r="P7" i="3" s="1"/>
  <c r="R7" i="3" s="1"/>
  <c r="P5" i="3"/>
  <c r="Q4" i="3"/>
  <c r="R4" i="3" s="1"/>
  <c r="F3" i="3"/>
  <c r="K3" i="3" s="1"/>
  <c r="L6" i="3"/>
  <c r="Q6" i="3"/>
  <c r="R6" i="3" s="1"/>
  <c r="R14" i="3"/>
  <c r="Q12" i="3"/>
  <c r="R12" i="3" s="1"/>
  <c r="L12" i="3"/>
  <c r="Q11" i="3"/>
  <c r="Q8" i="3"/>
  <c r="R8" i="3" s="1"/>
  <c r="L8" i="3"/>
  <c r="Q7" i="3"/>
  <c r="Q13" i="3"/>
  <c r="L13" i="3"/>
  <c r="Q9" i="3"/>
  <c r="L9" i="3"/>
  <c r="O13" i="3"/>
  <c r="P13" i="3" s="1"/>
  <c r="O9" i="3"/>
  <c r="P9" i="3" s="1"/>
  <c r="O5" i="3"/>
  <c r="J7" i="3"/>
  <c r="L7" i="3" s="1"/>
  <c r="J3" i="3"/>
  <c r="J11" i="3"/>
  <c r="L11" i="3" s="1"/>
  <c r="O11" i="3"/>
  <c r="O7" i="3"/>
  <c r="O3" i="3"/>
  <c r="P3" i="3" s="1"/>
  <c r="M43" i="2"/>
  <c r="M45" i="2" s="1"/>
  <c r="B42" i="1"/>
  <c r="B45" i="1" s="1"/>
  <c r="K2" i="1"/>
  <c r="E7" i="1"/>
  <c r="H6" i="1"/>
  <c r="H5" i="1"/>
  <c r="H4" i="1"/>
  <c r="H3" i="1"/>
  <c r="H2" i="1"/>
  <c r="E2" i="1"/>
  <c r="E6" i="1"/>
  <c r="E5" i="1"/>
  <c r="E4" i="1"/>
  <c r="E3" i="1"/>
  <c r="B2" i="1"/>
  <c r="B29" i="1"/>
  <c r="B17" i="1"/>
  <c r="L5" i="3" l="1"/>
  <c r="R5" i="3"/>
  <c r="Q3" i="3"/>
  <c r="R3" i="3" s="1"/>
  <c r="L3" i="3"/>
  <c r="R9" i="3"/>
  <c r="R13" i="3"/>
  <c r="E22" i="1"/>
  <c r="B8" i="1"/>
  <c r="E8" i="1" l="1"/>
  <c r="H8" i="1"/>
  <c r="B27" i="1"/>
  <c r="B28" i="1"/>
  <c r="B30" i="1" s="1"/>
  <c r="B39" i="1" l="1"/>
  <c r="B10" i="1"/>
  <c r="B6" i="1"/>
  <c r="B5" i="1"/>
  <c r="B43" i="1" l="1"/>
  <c r="B19" i="1" l="1"/>
  <c r="B26" i="1"/>
  <c r="B18" i="1"/>
  <c r="B25" i="1"/>
  <c r="B24" i="1"/>
  <c r="B23" i="1"/>
  <c r="B22" i="1"/>
  <c r="B21" i="1"/>
  <c r="B20" i="1"/>
  <c r="B47" i="1" l="1"/>
  <c r="B48" i="1" s="1"/>
  <c r="B5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tc={20BF4EED-E42E-4607-8F07-A44A434FE1F8}</author>
  </authors>
  <commentList>
    <comment ref="K16" authorId="0" shapeId="0" xr:uid="{20BF4EED-E42E-4607-8F07-A44A434FE1F8}">
      <text>
        <t>[Threaded comment]
Your version of Excel allows you to read this threaded comment; however, any edits to it will get removed if the file is opened in a newer version of Excel. Learn more: https://go.microsoft.com/fwlink/?linkid=870924
Comment:
    https://journals.ashs.org/hortsci/view/journals/hortsci/46/5/article-p715.x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tc={4A0C49FC-F684-485F-A51D-F990683FAE1B}</author>
    <author>tc={A08B1BC0-6966-4049-9E93-5A6A7FB85EF8}</author>
    <author>tc={B4C92EBB-98FC-4B9C-8AB9-CE382D707886}</author>
    <author>tc={CA3C6272-4FAE-482B-8228-EA4C2C2E4723}</author>
    <author>tc={1EE0B7D9-19C1-4D8A-9D7A-F8C43070D275}</author>
    <author>tc={A8CC9FB5-4AAE-4359-9E95-8E2AD5A4F557}</author>
    <author>tc={AA319A2B-1D03-470E-BBBF-E3209A95B8C6}</author>
    <author>tc={94D6629C-D2F1-4DF1-91E2-00461C42BE6F}</author>
    <author>tc={4AF74334-321A-472A-9A5E-C8B8FC5BE871}</author>
    <author>tc={9757287E-196C-44E7-94CC-EFBB287817D7}</author>
    <author>tc={1C6F07D9-4411-44FE-A804-A9BA7FDD651E}</author>
    <author>tc={5BB99CBA-9BAF-4054-BEF4-2820A7195848}</author>
    <author>tc={D42E7A67-9423-40F9-896C-DBFF89C5FB8A}</author>
  </authors>
  <commentList>
    <comment ref="B2" authorId="0" shapeId="0" xr:uid="{4A0C49FC-F684-485F-A51D-F990683FAE1B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Proportion of solar panels.</t>
      </text>
    </comment>
    <comment ref="D2" authorId="1" shapeId="0" xr:uid="{A08B1BC0-6966-4049-9E93-5A6A7FB85EF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one side of 4 acres land.</t>
      </text>
    </comment>
    <comment ref="E2" authorId="2" shapeId="0" xr:uid="{B4C92EBB-98FC-4B9C-8AB9-CE382D707886}">
      <text>
        <t>[Threaded comment]
Your version of Excel allows you to read this threaded comment; however, any edits to it will get removed if the file is opened in a newer version of Excel. Learn more: https://go.microsoft.com/fwlink/?linkid=870924
Comment:
    Goes with # of solar panels per row.</t>
      </text>
    </comment>
    <comment ref="F2" authorId="3" shapeId="0" xr:uid="{CA3C6272-4FAE-482B-8228-EA4C2C2E4723}">
      <text>
        <t>[Threaded comment]
Your version of Excel allows you to read this threaded comment; however, any edits to it will get removed if the file is opened in a newer version of Excel. Learn more: https://go.microsoft.com/fwlink/?linkid=870924
Comment:
    Goes with # of solar panel rows.</t>
      </text>
    </comment>
    <comment ref="G2" authorId="4" shapeId="0" xr:uid="{1EE0B7D9-19C1-4D8A-9D7A-F8C43070D275}">
      <text>
        <t>[Threaded comment]
Your version of Excel allows you to read this threaded comment; however, any edits to it will get removed if the file is opened in a newer version of Excel. Learn more: https://go.microsoft.com/fwlink/?linkid=870924
Comment:
    Panel length goes with number of solar rows.</t>
      </text>
    </comment>
    <comment ref="H2" authorId="5" shapeId="0" xr:uid="{A8CC9FB5-4AAE-4359-9E95-8E2AD5A4F557}">
      <text>
        <t>[Threaded comment]
Your version of Excel allows you to read this threaded comment; however, any edits to it will get removed if the file is opened in a newer version of Excel. Learn more: https://go.microsoft.com/fwlink/?linkid=870924
Comment:
    Goes with number of panels per row.</t>
      </text>
    </comment>
    <comment ref="J2" authorId="6" shapeId="0" xr:uid="{AA319A2B-1D03-470E-BBBF-E3209A95B8C6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solar panel per row.</t>
      </text>
    </comment>
    <comment ref="K2" authorId="7" shapeId="0" xr:uid="{94D6629C-D2F1-4DF1-91E2-00461C42BE6F}">
      <text>
        <t>[Threaded comment]
Your version of Excel allows you to read this threaded comment; however, any edits to it will get removed if the file is opened in a newer version of Excel. Learn more: https://go.microsoft.com/fwlink/?linkid=870924
Comment:
    Number of rows of solar panels.</t>
      </text>
    </comment>
    <comment ref="M2" authorId="8" shapeId="0" xr:uid="{4AF74334-321A-472A-9A5E-C8B8FC5BE8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Proportion of space between panels.</t>
      </text>
    </comment>
    <comment ref="P2" authorId="9" shapeId="0" xr:uid="{9757287E-196C-44E7-94CC-EFBB287817D7}">
      <text>
        <t>[Threaded comment]
Your version of Excel allows you to read this threaded comment; however, any edits to it will get removed if the file is opened in a newer version of Excel. Learn more: https://go.microsoft.com/fwlink/?linkid=870924
Comment:
    Goes with number of rows of spacing.</t>
      </text>
    </comment>
    <comment ref="Q2" authorId="10" shapeId="0" xr:uid="{1C6F07D9-4411-44FE-A804-A9BA7FDD651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we have equal number of rows for solar and space.</t>
      </text>
    </comment>
    <comment ref="R2" authorId="11" shapeId="0" xr:uid="{5BB99CBA-9BAF-4054-BEF4-2820A7195848}">
      <text>
        <t>[Threaded comment]
Your version of Excel allows you to read this threaded comment; however, any edits to it will get removed if the file is opened in a newer version of Excel. Learn more: https://go.microsoft.com/fwlink/?linkid=870924
Comment:
    Length of each space in between solar panel.</t>
      </text>
    </comment>
    <comment ref="A3" authorId="12" shapeId="0" xr:uid="{D42E7A67-9423-40F9-896C-DBFF89C5FB8A}">
      <text>
        <t>[Threaded comment]
Your version of Excel allows you to read this threaded comment; however, any edits to it will get removed if the file is opened in a newer version of Excel. Learn more: https://go.microsoft.com/fwlink/?linkid=870924
Comment:
    Area of 4 acres land in sq. ft.</t>
      </text>
    </comment>
  </commentList>
</comments>
</file>

<file path=xl/sharedStrings.xml><?xml version="1.0" encoding="utf-8"?>
<sst xmlns="http://schemas.openxmlformats.org/spreadsheetml/2006/main" count="216" uniqueCount="94">
  <si>
    <t xml:space="preserve">100%PV, 4 AC land </t>
  </si>
  <si>
    <t xml:space="preserve">land sq ft </t>
  </si>
  <si>
    <t>panel length(ft)</t>
  </si>
  <si>
    <t>panel width (ft)</t>
  </si>
  <si>
    <t>Total space  taken (ft)</t>
  </si>
  <si>
    <t>spacing btw row(ft)</t>
  </si>
  <si>
    <t>panel Area(ft)</t>
  </si>
  <si>
    <t>number of panel in 4 acre of land(ft)</t>
  </si>
  <si>
    <t>Revenue ($)</t>
  </si>
  <si>
    <t>Total cost ($)</t>
  </si>
  <si>
    <t>profit ($)</t>
  </si>
  <si>
    <t>Electricity price rate ($)</t>
  </si>
  <si>
    <t>solar panel cost</t>
  </si>
  <si>
    <t xml:space="preserve">inverter only </t>
  </si>
  <si>
    <t xml:space="preserve">Strructural Bos </t>
  </si>
  <si>
    <t>Electrical Bos</t>
  </si>
  <si>
    <t xml:space="preserve">Install labor and equipment </t>
  </si>
  <si>
    <t>EPC overhead</t>
  </si>
  <si>
    <t>Sale Tax</t>
  </si>
  <si>
    <t xml:space="preserve">interconnection fees </t>
  </si>
  <si>
    <t xml:space="preserve">contigency </t>
  </si>
  <si>
    <t>developer</t>
  </si>
  <si>
    <t xml:space="preserve">EPC developer net profit </t>
  </si>
  <si>
    <t xml:space="preserve">Arrray  area </t>
  </si>
  <si>
    <t xml:space="preserve">Module efficiency </t>
  </si>
  <si>
    <t xml:space="preserve">Capacity </t>
  </si>
  <si>
    <t>Area (acres )</t>
  </si>
  <si>
    <t>Total area (sq ft)</t>
  </si>
  <si>
    <t xml:space="preserve">length of one side ft </t>
  </si>
  <si>
    <t>panel length (ft)</t>
  </si>
  <si>
    <t>panel width ft</t>
  </si>
  <si>
    <t>spacing btw rows ft</t>
  </si>
  <si>
    <t xml:space="preserve">land square ft 1 acre </t>
  </si>
  <si>
    <t>Total cost of one row of solar panel (4 Acres of land )</t>
  </si>
  <si>
    <t>cost of one row of solar panels for 4 acre (sq ft)</t>
  </si>
  <si>
    <t>Total cost for 4 acres of land ($)</t>
  </si>
  <si>
    <t>Total cost of 1 row of solar panel ($)</t>
  </si>
  <si>
    <t>Total number of rows in 4 acres of land (ft)</t>
  </si>
  <si>
    <t xml:space="preserve">$ </t>
  </si>
  <si>
    <t>$</t>
  </si>
  <si>
    <t>for 1 row of solar panel for 4 acres</t>
  </si>
  <si>
    <t>Electricity generated from 4 acres of land (kwh)</t>
  </si>
  <si>
    <t>panel area (ft)</t>
  </si>
  <si>
    <t>Total number of solar panel in 4 acreage land (ft)</t>
  </si>
  <si>
    <t>panel per row in 4 acreage of land (ft)</t>
  </si>
  <si>
    <t xml:space="preserve">60% Panel for 4 acreage of land </t>
  </si>
  <si>
    <t>Number of panel rows in 4 acreage of land (ft)</t>
  </si>
  <si>
    <t xml:space="preserve">70% Panel for 4 acreage of land </t>
  </si>
  <si>
    <t>100% Panel for 4 acreage of land  Tomato</t>
  </si>
  <si>
    <t xml:space="preserve">100% Panel for 4 acreage of land Straberry </t>
  </si>
  <si>
    <t>crop output (B/year)</t>
  </si>
  <si>
    <t>Tomato (b/acre)</t>
  </si>
  <si>
    <t xml:space="preserve">crop profit </t>
  </si>
  <si>
    <t xml:space="preserve">40% Panel for 4 acreage of land Straberry </t>
  </si>
  <si>
    <t>40% Panel for 4 acreage of land Tomato</t>
  </si>
  <si>
    <t xml:space="preserve">30% Panel for 4 acreage of land Straberry </t>
  </si>
  <si>
    <t xml:space="preserve">30% Panel for 4 acreage of land Tomato </t>
  </si>
  <si>
    <t>Area (Sq. ft)</t>
  </si>
  <si>
    <t>Spacing</t>
  </si>
  <si>
    <t xml:space="preserve">Number of Panels/Row = </t>
  </si>
  <si>
    <t xml:space="preserve">Total number of panels (4 ac) = </t>
  </si>
  <si>
    <t xml:space="preserve">Area of land (ac) = </t>
  </si>
  <si>
    <t xml:space="preserve">Number of Rows in 4 ac land = </t>
  </si>
  <si>
    <t xml:space="preserve">length of side (ft) = </t>
  </si>
  <si>
    <t>S. Panal</t>
  </si>
  <si>
    <t>Length Side X (ft) = 417.40</t>
  </si>
  <si>
    <t>Length side Y (ft) = 417.40</t>
  </si>
  <si>
    <t>Solar Proportion (%)</t>
  </si>
  <si>
    <t>Area (sq.ft)</t>
  </si>
  <si>
    <t># Panels/Row (ft)</t>
  </si>
  <si>
    <t>Spacing (%)</t>
  </si>
  <si>
    <t>Side Length (ft)</t>
  </si>
  <si>
    <t>PanelLength</t>
  </si>
  <si>
    <t>PanelWidth</t>
  </si>
  <si>
    <t>PanelArea</t>
  </si>
  <si>
    <t>#ofPanels</t>
  </si>
  <si>
    <t>Solar Area (sqft)</t>
  </si>
  <si>
    <t>Spacing area(sq)</t>
  </si>
  <si>
    <t>Solar Panels</t>
  </si>
  <si>
    <t>YSideLength</t>
  </si>
  <si>
    <t>XSideLength</t>
  </si>
  <si>
    <t>#Rows (Spacing)</t>
  </si>
  <si>
    <t>#Rows (Panel)</t>
  </si>
  <si>
    <t>SpLength (ft)</t>
  </si>
  <si>
    <t>XsideLenSp</t>
  </si>
  <si>
    <t>YsideLenSp</t>
  </si>
  <si>
    <t xml:space="preserve">Space = </t>
  </si>
  <si>
    <t xml:space="preserve">Solar = </t>
  </si>
  <si>
    <t>Total Land</t>
  </si>
  <si>
    <t>Y Side</t>
  </si>
  <si>
    <t>X Side</t>
  </si>
  <si>
    <t>Side B = 417.42</t>
  </si>
  <si>
    <t>Side A = 417.42</t>
  </si>
  <si>
    <t>XSideLenSp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</si>
</sst>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center"/>
    </xf>
    <xf numFmtId="1" fontId="0" fillId="0" borderId="0" xfId="0" applyNumberFormat="1"/>
    <xf numFmtId="0" fontId="0" fillId="0" borderId="1" xfId="0" applyBorder="1"/>
    <xf numFmtId="1" fontId="0" fillId="0" borderId="1" xfId="0" applyNumberFormat="1" applyBorder="1"/>
    <xf numFmtId="43" fontId="0" fillId="0" borderId="1" xfId="1" applyFont="1" applyBorder="1"/>
    <xf numFmtId="164" fontId="0" fillId="0" borderId="1" xfId="1" applyNumberFormat="1" applyFont="1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" fontId="0" fillId="0" borderId="2" xfId="0" applyNumberFormat="1" applyBorder="1"/>
    <xf numFmtId="0" fontId="0" fillId="0" borderId="10" xfId="0" applyBorder="1"/>
    <xf numFmtId="9" fontId="0" fillId="0" borderId="4" xfId="0" applyNumberFormat="1" applyBorder="1"/>
    <xf numFmtId="0" fontId="0" fillId="0" borderId="11" xfId="0" applyBorder="1"/>
    <xf numFmtId="164" fontId="0" fillId="0" borderId="6" xfId="1" applyNumberFormat="1" applyFont="1" applyBorder="1"/>
    <xf numFmtId="164" fontId="0" fillId="0" borderId="3" xfId="1" applyNumberFormat="1" applyFont="1" applyBorder="1"/>
    <xf numFmtId="164" fontId="0" fillId="0" borderId="5" xfId="1" applyNumberFormat="1" applyFont="1" applyBorder="1"/>
    <xf numFmtId="1" fontId="0" fillId="0" borderId="8" xfId="0" applyNumberFormat="1" applyBorder="1"/>
    <xf numFmtId="164" fontId="0" fillId="0" borderId="7" xfId="1" applyNumberFormat="1" applyFont="1" applyBorder="1"/>
    <xf numFmtId="0" fontId="2" fillId="0" borderId="0" xfId="0" applyFont="1"/>
    <xf numFmtId="164" fontId="0" fillId="0" borderId="0" xfId="0" applyNumberFormat="1"/>
    <xf numFmtId="164" fontId="0" fillId="0" borderId="2" xfId="1" applyNumberFormat="1" applyFont="1" applyBorder="1"/>
    <xf numFmtId="0" fontId="2" fillId="0" borderId="12" xfId="0" applyFont="1" applyBorder="1"/>
    <xf numFmtId="0" fontId="0" fillId="0" borderId="13" xfId="0" applyBorder="1"/>
    <xf numFmtId="164" fontId="0" fillId="0" borderId="8" xfId="0" applyNumberFormat="1" applyBorder="1"/>
    <xf numFmtId="0" fontId="2" fillId="0" borderId="2" xfId="0" applyFont="1" applyBorder="1"/>
    <xf numFmtId="0" fontId="2" fillId="0" borderId="8" xfId="0" applyFont="1" applyBorder="1"/>
    <xf numFmtId="164" fontId="0" fillId="0" borderId="0" xfId="1" applyNumberFormat="1" applyFont="1" applyBorder="1"/>
    <xf numFmtId="3" fontId="0" fillId="0" borderId="0" xfId="0" applyNumberFormat="1"/>
    <xf numFmtId="164" fontId="0" fillId="0" borderId="0" xfId="1" applyNumberFormat="1" applyFont="1"/>
    <xf numFmtId="0" fontId="0" fillId="0" borderId="14" xfId="0" applyBorder="1"/>
    <xf numFmtId="0" fontId="2" fillId="0" borderId="8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2" fontId="0" fillId="0" borderId="1" xfId="0" applyNumberFormat="1" applyBorder="1"/>
    <xf numFmtId="43" fontId="0" fillId="0" borderId="1" xfId="0" applyNumberFormat="1" applyBorder="1"/>
    <xf numFmtId="0" fontId="2" fillId="0" borderId="0" xfId="0" applyFont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165" fontId="0" fillId="2" borderId="15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0" xfId="0" applyFont="1" applyBorder="1" applyAlignment="1">
      <alignment horizontal="center" vertical="center" textRotation="255"/>
    </xf>
    <xf numFmtId="0" fontId="2" fillId="0" borderId="2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textRotation="180"/>
    </xf>
    <xf numFmtId="0" fontId="2" fillId="0" borderId="0" xfId="0" applyFont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38102</xdr:colOff>
      <xdr:row>22</xdr:row>
      <xdr:rowOff>28575</xdr:rowOff>
    </xdr:from>
    <xdr:to>
      <xdr:col>5</xdr:col>
      <xdr:colOff>38101</xdr:colOff>
      <xdr:row>24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34A483-B952-4B06-9950-A9277023D928}"/>
            </a:ext>
          </a:extLst>
        </xdr:cNvPr>
        <xdr:cNvSpPr txBox="1"/>
      </xdr:nvSpPr>
      <xdr:spPr>
        <a:xfrm>
          <a:off x="5019677" y="4248150"/>
          <a:ext cx="2295524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Size (kW) = Array Area (m²) × 1 kW/m² × Module Efficiency (%)  Electricity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capacity 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gbede musa" id="{5218B5C8-55E0-4536-90D4-6B0A2AA06464}" userId="8135da4974f454ba" providerId="Windows Live"/>
  <person displayName="Bijesh Mishra" id="{AD9B4014-AA60-45C7-AC5F-E5B4D9C680F9}" userId="S::bzm0094@auburn.edu::13734767-c100-4943-9839-8a3033a5fe5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6" dT="2024-04-03T06:40:44.37" personId="{5218B5C8-55E0-4536-90D4-6B0A2AA06464}" id="{20BF4EED-E42E-4607-8F07-A44A434FE1F8}">
    <text>https://journals.ashs.org/hortsci/view/journals/hortsci/46/5/article-p715.x</text>
    <extLst>
      <x:ext xmlns:xltc2="http://schemas.microsoft.com/office/spreadsheetml/2020/threadedcomments2" uri="{F7C98A9C-CBB3-438F-8F68-D28B6AF4A901}">
        <xltc2:checksum>4246580250</xltc2:checksum>
        <xltc2:hyperlink startIndex="0" length="75" url="https://journals.ashs.org/hortsci/view/journals/hortsci/46/5/article-p715.x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2" dT="2024-04-04T16:35:14.25" personId="{AD9B4014-AA60-45C7-AC5F-E5B4D9C680F9}" id="{4A0C49FC-F684-485F-A51D-F990683FAE1B}">
    <text>Proportion of solar panels.</text>
  </threadedComment>
  <threadedComment ref="D2" dT="2024-04-04T16:34:36.85" personId="{AD9B4014-AA60-45C7-AC5F-E5B4D9C680F9}" id="{A08B1BC0-6966-4049-9E93-5A6A7FB85EF8}">
    <text>Length of one side of 4 acres land.</text>
  </threadedComment>
  <threadedComment ref="E2" dT="2024-04-04T16:56:47.84" personId="{AD9B4014-AA60-45C7-AC5F-E5B4D9C680F9}" id="{B4C92EBB-98FC-4B9C-8AB9-CE382D707886}">
    <text>Goes with # of solar panels per row.</text>
  </threadedComment>
  <threadedComment ref="F2" dT="2024-04-04T16:57:09.16" personId="{AD9B4014-AA60-45C7-AC5F-E5B4D9C680F9}" id="{CA3C6272-4FAE-482B-8228-EA4C2C2E4723}">
    <text>Goes with # of solar panel rows.</text>
  </threadedComment>
  <threadedComment ref="G2" dT="2024-04-04T16:37:44.59" personId="{AD9B4014-AA60-45C7-AC5F-E5B4D9C680F9}" id="{1EE0B7D9-19C1-4D8A-9D7A-F8C43070D275}">
    <text>Panel length goes with number of solar rows.</text>
  </threadedComment>
  <threadedComment ref="H2" dT="2024-04-04T16:38:04.42" personId="{AD9B4014-AA60-45C7-AC5F-E5B4D9C680F9}" id="{A8CC9FB5-4AAE-4359-9E95-8E2AD5A4F557}">
    <text>Goes with number of panels per row.</text>
  </threadedComment>
  <threadedComment ref="J2" dT="2024-04-04T16:36:04.23" personId="{AD9B4014-AA60-45C7-AC5F-E5B4D9C680F9}" id="{AA319A2B-1D03-470E-BBBF-E3209A95B8C6}">
    <text>Number of solar panel per row.</text>
  </threadedComment>
  <threadedComment ref="K2" dT="2024-04-04T16:35:38.88" personId="{AD9B4014-AA60-45C7-AC5F-E5B4D9C680F9}" id="{94D6629C-D2F1-4DF1-91E2-00461C42BE6F}">
    <text>Number of rows of solar panels.</text>
  </threadedComment>
  <threadedComment ref="M2" dT="2024-04-04T16:35:03.48" personId="{AD9B4014-AA60-45C7-AC5F-E5B4D9C680F9}" id="{4AF74334-321A-472A-9A5E-C8B8FC5BE871}">
    <text>Proportion of space between panels.</text>
  </threadedComment>
  <threadedComment ref="P2" dT="2024-04-04T17:14:18.75" personId="{AD9B4014-AA60-45C7-AC5F-E5B4D9C680F9}" id="{9757287E-196C-44E7-94CC-EFBB287817D7}">
    <text>Goes with number of rows of spacing.</text>
  </threadedComment>
  <threadedComment ref="Q2" dT="2024-04-04T17:06:02.20" personId="{AD9B4014-AA60-45C7-AC5F-E5B4D9C680F9}" id="{1C6F07D9-4411-44FE-A804-A9BA7FDD651E}">
    <text>Assuming we have equal number of rows for solar and space.</text>
  </threadedComment>
  <threadedComment ref="R2" dT="2024-04-04T17:06:51.55" personId="{AD9B4014-AA60-45C7-AC5F-E5B4D9C680F9}" id="{5BB99CBA-9BAF-4054-BEF4-2820A7195848}">
    <text>Length of each space in between solar panel.</text>
  </threadedComment>
  <threadedComment ref="A3" dT="2024-04-04T16:32:40.16" personId="{AD9B4014-AA60-45C7-AC5F-E5B4D9C680F9}" id="{D42E7A67-9423-40F9-896C-DBFF89C5FB8A}">
    <text>Area of 4 acres land in sq. ft.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5858-3E14-436F-8125-5895A4A391BB}">
  <dimension ref="A1:U50"/>
  <sheetViews>
    <sheetView workbookViewId="0">
      <selection activeCell="D29" sqref="D29"/>
    </sheetView>
  </sheetViews>
  <sheetFormatPr defaultRowHeight="15" x14ac:dyDescent="0.25"/>
  <cols>
    <col min="1" max="1" width="48.7109375" customWidth="1"/>
    <col min="2" max="2" width="16.85546875" bestFit="1" customWidth="1"/>
    <col min="4" max="4" width="43.7109375" customWidth="1"/>
    <col min="5" max="5" width="9.5703125" bestFit="1" customWidth="1"/>
    <col min="7" max="7" width="45.85546875" customWidth="1"/>
    <col min="8" max="8" width="9.140625" customWidth="1"/>
    <col min="10" max="10" width="43.7109375" customWidth="1"/>
    <col min="11" max="11" width="9.140625" customWidth="1"/>
    <col min="12" max="12" width="7.85546875" customWidth="1"/>
    <col min="13" max="13" width="44.5703125" customWidth="1"/>
    <col min="15" max="15" width="44.42578125" customWidth="1"/>
    <col min="16" max="16" width="14.7109375" customWidth="1"/>
    <col min="17" max="17" width="45" customWidth="1"/>
    <col min="19" max="19" width="44.42578125" bestFit="1" customWidth="1"/>
    <col min="21" max="21" width="43.5703125" customWidth="1"/>
  </cols>
  <sheetData>
    <row r="1" spans="1:21" ht="15.75" thickBot="1" x14ac:dyDescent="0.3">
      <c r="A1" s="64" t="s">
        <v>0</v>
      </c>
      <c r="B1" s="65"/>
      <c r="D1" s="1" t="s">
        <v>45</v>
      </c>
      <c r="G1" s="1" t="s">
        <v>47</v>
      </c>
      <c r="J1" s="1" t="s">
        <v>48</v>
      </c>
      <c r="M1" s="1" t="s">
        <v>49</v>
      </c>
      <c r="O1" s="33" t="s">
        <v>53</v>
      </c>
      <c r="Q1" s="33" t="s">
        <v>54</v>
      </c>
      <c r="S1" s="33" t="s">
        <v>55</v>
      </c>
      <c r="U1" s="33" t="s">
        <v>56</v>
      </c>
    </row>
    <row r="2" spans="1:21" x14ac:dyDescent="0.25">
      <c r="A2" s="3" t="s">
        <v>1</v>
      </c>
      <c r="B2" s="6">
        <f>4*43560</f>
        <v>174240</v>
      </c>
      <c r="D2" s="3" t="s">
        <v>1</v>
      </c>
      <c r="E2" s="22">
        <f>60%*B2</f>
        <v>104544</v>
      </c>
      <c r="G2" s="3" t="s">
        <v>1</v>
      </c>
      <c r="H2" s="22">
        <f>70%*B2</f>
        <v>121967.99999999999</v>
      </c>
      <c r="J2" s="3" t="s">
        <v>1</v>
      </c>
      <c r="K2" s="22">
        <f>B2</f>
        <v>174240</v>
      </c>
      <c r="M2" s="3" t="s">
        <v>1</v>
      </c>
      <c r="O2" s="32" t="s">
        <v>1</v>
      </c>
      <c r="Q2" s="32" t="s">
        <v>1</v>
      </c>
      <c r="S2" s="32" t="s">
        <v>1</v>
      </c>
      <c r="U2" s="32" t="s">
        <v>1</v>
      </c>
    </row>
    <row r="3" spans="1:21" x14ac:dyDescent="0.25">
      <c r="A3" s="3" t="s">
        <v>2</v>
      </c>
      <c r="B3" s="3">
        <v>7.75</v>
      </c>
      <c r="D3" s="3" t="s">
        <v>2</v>
      </c>
      <c r="E3">
        <f>B3</f>
        <v>7.75</v>
      </c>
      <c r="G3" s="3" t="s">
        <v>2</v>
      </c>
      <c r="H3">
        <f>E3</f>
        <v>7.75</v>
      </c>
      <c r="J3" s="3" t="s">
        <v>2</v>
      </c>
      <c r="K3">
        <v>0</v>
      </c>
      <c r="M3" s="3" t="s">
        <v>2</v>
      </c>
      <c r="O3" s="3" t="s">
        <v>2</v>
      </c>
      <c r="Q3" s="3" t="s">
        <v>2</v>
      </c>
      <c r="S3" s="3" t="s">
        <v>2</v>
      </c>
      <c r="U3" s="3" t="s">
        <v>2</v>
      </c>
    </row>
    <row r="4" spans="1:21" x14ac:dyDescent="0.25">
      <c r="A4" s="3" t="s">
        <v>3</v>
      </c>
      <c r="B4" s="3">
        <v>3.5</v>
      </c>
      <c r="D4" s="3" t="s">
        <v>3</v>
      </c>
      <c r="E4">
        <f>B4</f>
        <v>3.5</v>
      </c>
      <c r="G4" s="3" t="s">
        <v>3</v>
      </c>
      <c r="H4">
        <f>E4</f>
        <v>3.5</v>
      </c>
      <c r="J4" s="3" t="s">
        <v>3</v>
      </c>
      <c r="K4">
        <v>0</v>
      </c>
      <c r="M4" s="3" t="s">
        <v>3</v>
      </c>
      <c r="O4" s="3" t="s">
        <v>3</v>
      </c>
      <c r="Q4" s="3" t="s">
        <v>3</v>
      </c>
      <c r="S4" s="3" t="s">
        <v>3</v>
      </c>
      <c r="U4" s="3" t="s">
        <v>3</v>
      </c>
    </row>
    <row r="5" spans="1:21" x14ac:dyDescent="0.25">
      <c r="A5" s="3" t="s">
        <v>6</v>
      </c>
      <c r="B5" s="4">
        <f>B3*B4</f>
        <v>27.125</v>
      </c>
      <c r="D5" s="3" t="s">
        <v>6</v>
      </c>
      <c r="E5" s="2">
        <f>B5</f>
        <v>27.125</v>
      </c>
      <c r="G5" s="3" t="s">
        <v>6</v>
      </c>
      <c r="H5" s="2">
        <f>E5</f>
        <v>27.125</v>
      </c>
      <c r="J5" s="3" t="s">
        <v>6</v>
      </c>
      <c r="K5">
        <v>0</v>
      </c>
      <c r="M5" s="3" t="s">
        <v>6</v>
      </c>
      <c r="O5" s="3" t="s">
        <v>6</v>
      </c>
      <c r="Q5" s="3" t="s">
        <v>6</v>
      </c>
      <c r="S5" s="3" t="s">
        <v>6</v>
      </c>
      <c r="U5" s="3" t="s">
        <v>6</v>
      </c>
    </row>
    <row r="6" spans="1:21" x14ac:dyDescent="0.25">
      <c r="A6" s="3" t="s">
        <v>5</v>
      </c>
      <c r="B6" s="3">
        <f>6</f>
        <v>6</v>
      </c>
      <c r="D6" s="3" t="s">
        <v>5</v>
      </c>
      <c r="E6">
        <f>B6</f>
        <v>6</v>
      </c>
      <c r="G6" s="3" t="s">
        <v>5</v>
      </c>
      <c r="H6">
        <f>E6</f>
        <v>6</v>
      </c>
      <c r="J6" s="3" t="s">
        <v>5</v>
      </c>
      <c r="K6">
        <v>6</v>
      </c>
      <c r="M6" s="3" t="s">
        <v>5</v>
      </c>
      <c r="O6" s="3" t="s">
        <v>5</v>
      </c>
      <c r="Q6" s="3" t="s">
        <v>5</v>
      </c>
      <c r="S6" s="3" t="s">
        <v>5</v>
      </c>
      <c r="U6" s="3" t="s">
        <v>5</v>
      </c>
    </row>
    <row r="7" spans="1:21" x14ac:dyDescent="0.25">
      <c r="A7" s="3" t="s">
        <v>4</v>
      </c>
      <c r="B7" s="4">
        <f>B3*(B4+B6)</f>
        <v>73.625</v>
      </c>
      <c r="D7" s="3" t="s">
        <v>4</v>
      </c>
      <c r="E7" s="2">
        <f>B7*60%</f>
        <v>44.174999999999997</v>
      </c>
      <c r="G7" s="3" t="s">
        <v>4</v>
      </c>
      <c r="H7" s="2">
        <f>B7*70%</f>
        <v>51.537499999999994</v>
      </c>
      <c r="J7" s="3" t="s">
        <v>4</v>
      </c>
      <c r="K7">
        <f>K3*(K4+K6)</f>
        <v>0</v>
      </c>
      <c r="M7" s="3" t="s">
        <v>4</v>
      </c>
      <c r="O7" s="3" t="s">
        <v>4</v>
      </c>
      <c r="Q7" s="3" t="s">
        <v>4</v>
      </c>
      <c r="S7" s="3" t="s">
        <v>4</v>
      </c>
      <c r="U7" s="3" t="s">
        <v>4</v>
      </c>
    </row>
    <row r="8" spans="1:21" x14ac:dyDescent="0.25">
      <c r="A8" s="3" t="s">
        <v>7</v>
      </c>
      <c r="B8" s="6">
        <f>B45</f>
        <v>5503.9348473379468</v>
      </c>
      <c r="D8" s="3" t="s">
        <v>7</v>
      </c>
      <c r="E8" s="22">
        <f>60%*B8</f>
        <v>3302.360908402768</v>
      </c>
      <c r="G8" s="3" t="s">
        <v>7</v>
      </c>
      <c r="H8" s="2">
        <f>0.7*B8</f>
        <v>3852.7543931365626</v>
      </c>
      <c r="J8" s="3" t="s">
        <v>7</v>
      </c>
      <c r="K8" s="22">
        <f>-K9</f>
        <v>0</v>
      </c>
      <c r="M8" s="3" t="s">
        <v>7</v>
      </c>
      <c r="O8" s="3" t="s">
        <v>7</v>
      </c>
      <c r="Q8" s="3" t="s">
        <v>7</v>
      </c>
      <c r="S8" s="3" t="s">
        <v>7</v>
      </c>
      <c r="U8" s="3" t="s">
        <v>7</v>
      </c>
    </row>
    <row r="9" spans="1:21" x14ac:dyDescent="0.25">
      <c r="A9" s="5" t="s">
        <v>41</v>
      </c>
      <c r="B9" s="5"/>
      <c r="D9" s="5" t="s">
        <v>41</v>
      </c>
      <c r="G9" s="5" t="s">
        <v>41</v>
      </c>
      <c r="J9" s="5" t="s">
        <v>41</v>
      </c>
      <c r="K9" s="30">
        <v>0</v>
      </c>
      <c r="M9" s="5" t="s">
        <v>41</v>
      </c>
      <c r="O9" s="5" t="s">
        <v>41</v>
      </c>
      <c r="Q9" s="5" t="s">
        <v>41</v>
      </c>
      <c r="S9" s="5" t="s">
        <v>41</v>
      </c>
      <c r="U9" s="5" t="s">
        <v>41</v>
      </c>
    </row>
    <row r="10" spans="1:21" x14ac:dyDescent="0.25">
      <c r="A10" s="5" t="s">
        <v>11</v>
      </c>
      <c r="B10" s="5">
        <f>12.14/100</f>
        <v>0.12140000000000001</v>
      </c>
      <c r="D10" s="5" t="s">
        <v>11</v>
      </c>
      <c r="G10" s="5" t="s">
        <v>11</v>
      </c>
      <c r="H10">
        <v>0.12</v>
      </c>
      <c r="J10" s="5" t="s">
        <v>11</v>
      </c>
      <c r="K10">
        <v>0</v>
      </c>
      <c r="M10" s="5" t="s">
        <v>11</v>
      </c>
      <c r="O10" s="5" t="s">
        <v>11</v>
      </c>
      <c r="Q10" s="5" t="s">
        <v>11</v>
      </c>
      <c r="S10" s="5" t="s">
        <v>11</v>
      </c>
      <c r="U10" s="5" t="s">
        <v>11</v>
      </c>
    </row>
    <row r="11" spans="1:21" x14ac:dyDescent="0.25">
      <c r="A11" s="3" t="s">
        <v>8</v>
      </c>
      <c r="B11" s="3"/>
      <c r="D11" s="3" t="s">
        <v>8</v>
      </c>
      <c r="G11" s="3" t="s">
        <v>8</v>
      </c>
      <c r="J11" s="3" t="s">
        <v>50</v>
      </c>
      <c r="K11" s="2">
        <f>K16*4</f>
        <v>2632.7857147069603</v>
      </c>
      <c r="M11" s="3" t="s">
        <v>50</v>
      </c>
      <c r="O11" s="3" t="s">
        <v>50</v>
      </c>
      <c r="Q11" s="3" t="s">
        <v>50</v>
      </c>
      <c r="S11" s="3" t="s">
        <v>50</v>
      </c>
      <c r="U11" s="3" t="s">
        <v>50</v>
      </c>
    </row>
    <row r="12" spans="1:21" x14ac:dyDescent="0.25">
      <c r="A12" s="3" t="s">
        <v>9</v>
      </c>
      <c r="B12" s="3"/>
      <c r="D12" s="3" t="s">
        <v>9</v>
      </c>
      <c r="G12" s="3" t="s">
        <v>9</v>
      </c>
      <c r="J12" s="3" t="s">
        <v>52</v>
      </c>
      <c r="M12" s="3" t="s">
        <v>9</v>
      </c>
      <c r="O12" s="3" t="s">
        <v>52</v>
      </c>
      <c r="Q12" s="3" t="s">
        <v>52</v>
      </c>
      <c r="S12" s="3" t="s">
        <v>52</v>
      </c>
      <c r="U12" s="3" t="s">
        <v>52</v>
      </c>
    </row>
    <row r="13" spans="1:21" x14ac:dyDescent="0.25">
      <c r="A13" s="3" t="s">
        <v>10</v>
      </c>
      <c r="B13" s="3"/>
      <c r="D13" s="3" t="s">
        <v>10</v>
      </c>
      <c r="G13" s="3" t="s">
        <v>10</v>
      </c>
      <c r="J13" s="3" t="s">
        <v>10</v>
      </c>
      <c r="M13" s="3" t="s">
        <v>10</v>
      </c>
      <c r="O13" s="3" t="s">
        <v>10</v>
      </c>
      <c r="Q13" s="3" t="s">
        <v>10</v>
      </c>
      <c r="S13" s="3" t="s">
        <v>10</v>
      </c>
      <c r="U13" s="3" t="s">
        <v>10</v>
      </c>
    </row>
    <row r="16" spans="1:21" ht="15.75" thickBot="1" x14ac:dyDescent="0.3">
      <c r="A16" s="21" t="s">
        <v>33</v>
      </c>
      <c r="B16" t="s">
        <v>38</v>
      </c>
      <c r="C16" t="s">
        <v>39</v>
      </c>
      <c r="J16" t="s">
        <v>51</v>
      </c>
      <c r="K16" s="31">
        <f>73718*0.00892857143</f>
        <v>658.19642867674008</v>
      </c>
    </row>
    <row r="17" spans="1:5" x14ac:dyDescent="0.25">
      <c r="A17" s="7" t="s">
        <v>12</v>
      </c>
      <c r="B17" s="17">
        <f>E22*1000*C17</f>
        <v>9270.6767999999993</v>
      </c>
      <c r="C17" s="7">
        <v>0.4</v>
      </c>
    </row>
    <row r="18" spans="1:5" x14ac:dyDescent="0.25">
      <c r="A18" s="8" t="s">
        <v>13</v>
      </c>
      <c r="B18" s="18">
        <f>E22*1000*C18</f>
        <v>1854.13536</v>
      </c>
      <c r="C18" s="8">
        <v>0.08</v>
      </c>
    </row>
    <row r="19" spans="1:5" ht="15.75" thickBot="1" x14ac:dyDescent="0.3">
      <c r="A19" s="8" t="s">
        <v>14</v>
      </c>
      <c r="B19" s="18">
        <f>E22*1000*C19</f>
        <v>7416.54144</v>
      </c>
      <c r="C19" s="8">
        <v>0.32</v>
      </c>
      <c r="D19" s="21" t="s">
        <v>40</v>
      </c>
    </row>
    <row r="20" spans="1:5" x14ac:dyDescent="0.25">
      <c r="A20" s="8" t="s">
        <v>15</v>
      </c>
      <c r="B20" s="18">
        <f>E22*1000*C20</f>
        <v>8807.1429599999992</v>
      </c>
      <c r="C20" s="8">
        <v>0.38</v>
      </c>
      <c r="D20" s="11" t="s">
        <v>23</v>
      </c>
      <c r="E20" s="12">
        <f>44*27*0.0929</f>
        <v>110.3652</v>
      </c>
    </row>
    <row r="21" spans="1:5" x14ac:dyDescent="0.25">
      <c r="A21" s="8" t="s">
        <v>16</v>
      </c>
      <c r="B21" s="18">
        <f>E22*1000*C21</f>
        <v>7416.54144</v>
      </c>
      <c r="C21" s="8">
        <v>0.32</v>
      </c>
      <c r="D21" s="13" t="s">
        <v>24</v>
      </c>
      <c r="E21" s="14">
        <v>0.21</v>
      </c>
    </row>
    <row r="22" spans="1:5" ht="15.75" thickBot="1" x14ac:dyDescent="0.3">
      <c r="A22" s="8" t="s">
        <v>17</v>
      </c>
      <c r="B22" s="18">
        <f>E22*1000*C22</f>
        <v>5794.1729999999998</v>
      </c>
      <c r="C22" s="8">
        <v>0.25</v>
      </c>
      <c r="D22" s="15" t="s">
        <v>25</v>
      </c>
      <c r="E22" s="16">
        <f>E20*E21</f>
        <v>23.176691999999999</v>
      </c>
    </row>
    <row r="23" spans="1:5" x14ac:dyDescent="0.25">
      <c r="A23" s="8" t="s">
        <v>18</v>
      </c>
      <c r="B23" s="18">
        <f>E22*1000*C23</f>
        <v>1622.3684400000002</v>
      </c>
      <c r="C23" s="8">
        <v>7.0000000000000007E-2</v>
      </c>
    </row>
    <row r="24" spans="1:5" x14ac:dyDescent="0.25">
      <c r="A24" s="8" t="s">
        <v>19</v>
      </c>
      <c r="B24" s="18">
        <f>E22*1000*C24</f>
        <v>463.53384</v>
      </c>
      <c r="C24" s="8">
        <v>0.02</v>
      </c>
    </row>
    <row r="25" spans="1:5" x14ac:dyDescent="0.25">
      <c r="A25" s="8" t="s">
        <v>20</v>
      </c>
      <c r="B25" s="18">
        <f>E22*1000*C25</f>
        <v>1622.3684400000002</v>
      </c>
      <c r="C25" s="8">
        <v>7.0000000000000007E-2</v>
      </c>
    </row>
    <row r="26" spans="1:5" x14ac:dyDescent="0.25">
      <c r="A26" s="8" t="s">
        <v>21</v>
      </c>
      <c r="B26" s="18">
        <f>E22*1000*C26</f>
        <v>5098.8722399999997</v>
      </c>
      <c r="C26" s="8">
        <v>0.22</v>
      </c>
    </row>
    <row r="27" spans="1:5" ht="15.75" thickBot="1" x14ac:dyDescent="0.3">
      <c r="A27" s="9" t="s">
        <v>22</v>
      </c>
      <c r="B27" s="20">
        <f>E22*1000*C27</f>
        <v>3940.03764</v>
      </c>
      <c r="C27" s="9">
        <v>0.17</v>
      </c>
    </row>
    <row r="28" spans="1:5" ht="15.75" thickBot="1" x14ac:dyDescent="0.3">
      <c r="A28" s="28" t="s">
        <v>37</v>
      </c>
      <c r="B28" s="19">
        <f>B44</f>
        <v>125.26304318349317</v>
      </c>
      <c r="C28" s="10"/>
    </row>
    <row r="29" spans="1:5" ht="15.75" thickBot="1" x14ac:dyDescent="0.3">
      <c r="A29" s="27" t="s">
        <v>36</v>
      </c>
      <c r="B29" s="23">
        <f>SUM(B17:B27)</f>
        <v>53306.391599999995</v>
      </c>
      <c r="C29" s="7"/>
    </row>
    <row r="30" spans="1:5" ht="15.75" thickBot="1" x14ac:dyDescent="0.3">
      <c r="A30" s="24" t="s">
        <v>35</v>
      </c>
      <c r="B30" s="26">
        <f>B28*B29</f>
        <v>6677320.8329469971</v>
      </c>
      <c r="C30" s="25"/>
    </row>
    <row r="31" spans="1:5" x14ac:dyDescent="0.25">
      <c r="A31" s="21"/>
      <c r="B31" s="22"/>
    </row>
    <row r="32" spans="1:5" x14ac:dyDescent="0.25">
      <c r="A32" s="21"/>
      <c r="B32" s="22"/>
    </row>
    <row r="33" spans="1:2" x14ac:dyDescent="0.25">
      <c r="A33" s="21"/>
      <c r="B33" s="22"/>
    </row>
    <row r="34" spans="1:2" x14ac:dyDescent="0.25">
      <c r="A34" s="21" t="s">
        <v>34</v>
      </c>
    </row>
    <row r="35" spans="1:2" x14ac:dyDescent="0.25">
      <c r="A35" s="3" t="s">
        <v>26</v>
      </c>
      <c r="B35" s="3">
        <v>4</v>
      </c>
    </row>
    <row r="36" spans="1:2" x14ac:dyDescent="0.25">
      <c r="A36" s="3" t="s">
        <v>32</v>
      </c>
      <c r="B36" s="6">
        <v>43560</v>
      </c>
    </row>
    <row r="37" spans="1:2" x14ac:dyDescent="0.25">
      <c r="A37" s="3" t="s">
        <v>27</v>
      </c>
      <c r="B37" s="6">
        <f>B35*B36</f>
        <v>174240</v>
      </c>
    </row>
    <row r="38" spans="1:2" x14ac:dyDescent="0.25">
      <c r="A38" s="3" t="s">
        <v>28</v>
      </c>
      <c r="B38" s="5">
        <f>SQRT(B37)</f>
        <v>417.42065114222606</v>
      </c>
    </row>
    <row r="39" spans="1:2" x14ac:dyDescent="0.25">
      <c r="A39" s="3" t="s">
        <v>29</v>
      </c>
      <c r="B39" s="3">
        <f>7.75</f>
        <v>7.75</v>
      </c>
    </row>
    <row r="40" spans="1:2" x14ac:dyDescent="0.25">
      <c r="A40" s="3" t="s">
        <v>30</v>
      </c>
      <c r="B40" s="41">
        <v>3.5</v>
      </c>
    </row>
    <row r="41" spans="1:2" x14ac:dyDescent="0.25">
      <c r="A41" s="3" t="s">
        <v>31</v>
      </c>
      <c r="B41" s="41">
        <v>6</v>
      </c>
    </row>
    <row r="42" spans="1:2" x14ac:dyDescent="0.25">
      <c r="A42" s="3" t="s">
        <v>44</v>
      </c>
      <c r="B42" s="41">
        <f>B38/9.5</f>
        <v>43.939015909708004</v>
      </c>
    </row>
    <row r="43" spans="1:2" x14ac:dyDescent="0.25">
      <c r="A43" s="3" t="s">
        <v>42</v>
      </c>
      <c r="B43" s="41">
        <f>B39*B40</f>
        <v>27.125</v>
      </c>
    </row>
    <row r="44" spans="1:2" x14ac:dyDescent="0.25">
      <c r="A44" s="3" t="s">
        <v>46</v>
      </c>
      <c r="B44" s="41">
        <f>(B38/3.5+6)</f>
        <v>125.26304318349317</v>
      </c>
    </row>
    <row r="45" spans="1:2" x14ac:dyDescent="0.25">
      <c r="A45" s="3" t="s">
        <v>43</v>
      </c>
      <c r="B45" s="42">
        <f>B42*B44</f>
        <v>5503.9348473379468</v>
      </c>
    </row>
    <row r="47" spans="1:2" x14ac:dyDescent="0.25">
      <c r="B47" s="29">
        <f>B45*B46</f>
        <v>0</v>
      </c>
    </row>
    <row r="48" spans="1:2" x14ac:dyDescent="0.25">
      <c r="B48" s="29">
        <f>ROUND(B47,0)*B42</f>
        <v>0</v>
      </c>
    </row>
    <row r="50" spans="2:2" x14ac:dyDescent="0.25">
      <c r="B50" s="29">
        <f>B48*B42</f>
        <v>0</v>
      </c>
    </row>
  </sheetData>
  <mergeCells count="1">
    <mergeCell ref="A1:B1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E6744-274A-4B31-873C-8B1F18DAFDF9}">
  <dimension ref="C17:AK45"/>
  <sheetViews>
    <sheetView topLeftCell="T17" workbookViewId="0">
      <selection activeCell="AC46" sqref="AC46"/>
    </sheetView>
  </sheetViews>
  <sheetFormatPr defaultRowHeight="15" x14ac:dyDescent="0.25"/>
  <cols>
    <col min="1" max="2" width="9.140625" style="34"/>
    <col min="3" max="3" width="3.7109375" style="34" bestFit="1" customWidth="1"/>
    <col min="4" max="4" width="4" style="34" bestFit="1" customWidth="1"/>
    <col min="5" max="5" width="8.140625" style="34" bestFit="1" customWidth="1"/>
    <col min="6" max="6" width="8" style="34" bestFit="1" customWidth="1"/>
    <col min="7" max="7" width="12" style="34" bestFit="1" customWidth="1"/>
    <col min="8" max="8" width="8" style="34" bestFit="1" customWidth="1"/>
    <col min="9" max="9" width="8.140625" style="34" bestFit="1" customWidth="1"/>
    <col min="10" max="10" width="8" style="34" bestFit="1" customWidth="1"/>
    <col min="11" max="11" width="8.140625" style="34" bestFit="1" customWidth="1"/>
    <col min="12" max="12" width="8" style="34" bestFit="1" customWidth="1"/>
    <col min="13" max="13" width="8.140625" style="34" bestFit="1" customWidth="1"/>
    <col min="14" max="14" width="8" style="34" bestFit="1" customWidth="1"/>
    <col min="15" max="15" width="8.140625" style="34" bestFit="1" customWidth="1"/>
    <col min="16" max="16" width="8" style="34" bestFit="1" customWidth="1"/>
    <col min="17" max="17" width="8.140625" style="34" bestFit="1" customWidth="1"/>
    <col min="18" max="18" width="8" style="34" bestFit="1" customWidth="1"/>
    <col min="19" max="20" width="9.140625" style="34"/>
    <col min="21" max="21" width="3.5703125" style="34" bestFit="1" customWidth="1"/>
    <col min="22" max="22" width="3.5703125" style="34" customWidth="1"/>
    <col min="23" max="16384" width="9.140625" style="34"/>
  </cols>
  <sheetData>
    <row r="17" spans="3:37" ht="15.75" thickBot="1" x14ac:dyDescent="0.3"/>
    <row r="18" spans="3:37" x14ac:dyDescent="0.25">
      <c r="E18" s="43" t="s">
        <v>64</v>
      </c>
      <c r="F18" s="43" t="s">
        <v>58</v>
      </c>
      <c r="G18" s="43" t="s">
        <v>64</v>
      </c>
      <c r="H18" s="43" t="s">
        <v>58</v>
      </c>
      <c r="I18" s="43" t="s">
        <v>64</v>
      </c>
      <c r="J18" s="43" t="s">
        <v>58</v>
      </c>
      <c r="K18" s="43" t="s">
        <v>64</v>
      </c>
      <c r="L18" s="43" t="s">
        <v>58</v>
      </c>
      <c r="M18" s="43" t="s">
        <v>64</v>
      </c>
      <c r="N18" s="43" t="s">
        <v>58</v>
      </c>
      <c r="O18" s="43" t="s">
        <v>64</v>
      </c>
      <c r="P18" s="43" t="s">
        <v>58</v>
      </c>
      <c r="Q18" s="43" t="s">
        <v>64</v>
      </c>
      <c r="R18" s="43" t="s">
        <v>58</v>
      </c>
      <c r="U18" s="53"/>
      <c r="V18" s="54"/>
      <c r="W18" s="54"/>
      <c r="X18" s="55" t="s">
        <v>64</v>
      </c>
      <c r="Y18" s="55" t="s">
        <v>64</v>
      </c>
      <c r="Z18" s="55" t="s">
        <v>64</v>
      </c>
      <c r="AA18" s="55" t="s">
        <v>64</v>
      </c>
      <c r="AB18" s="55" t="s">
        <v>64</v>
      </c>
      <c r="AC18" s="55" t="s">
        <v>64</v>
      </c>
      <c r="AD18" s="55" t="s">
        <v>64</v>
      </c>
      <c r="AE18" s="55" t="s">
        <v>58</v>
      </c>
      <c r="AF18" s="55" t="s">
        <v>58</v>
      </c>
      <c r="AG18" s="55" t="s">
        <v>58</v>
      </c>
      <c r="AH18" s="55" t="s">
        <v>58</v>
      </c>
      <c r="AI18" s="55" t="s">
        <v>58</v>
      </c>
      <c r="AJ18" s="55" t="s">
        <v>58</v>
      </c>
      <c r="AK18" s="56" t="s">
        <v>58</v>
      </c>
    </row>
    <row r="19" spans="3:37" ht="15.75" thickBot="1" x14ac:dyDescent="0.3">
      <c r="E19" s="70" t="s">
        <v>65</v>
      </c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U19" s="5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58"/>
    </row>
    <row r="20" spans="3:37" ht="15.75" thickBot="1" x14ac:dyDescent="0.3">
      <c r="C20" s="72" t="s">
        <v>66</v>
      </c>
      <c r="D20" s="34">
        <v>3.5</v>
      </c>
      <c r="E20" s="35"/>
      <c r="F20" s="36"/>
      <c r="G20" s="35"/>
      <c r="H20" s="36"/>
      <c r="I20" s="35"/>
      <c r="J20" s="36"/>
      <c r="K20" s="35"/>
      <c r="L20" s="36"/>
      <c r="M20" s="35"/>
      <c r="N20" s="36"/>
      <c r="O20" s="35"/>
      <c r="P20" s="36"/>
      <c r="Q20" s="35"/>
      <c r="R20" s="44"/>
      <c r="U20" s="66" t="s">
        <v>89</v>
      </c>
      <c r="V20" s="69" t="s">
        <v>92</v>
      </c>
      <c r="W20" s="34">
        <v>3.5</v>
      </c>
      <c r="X20" s="63">
        <f>$W20*X$41</f>
        <v>27.125</v>
      </c>
      <c r="Y20" s="63">
        <f t="shared" ref="Y20:AD35" si="0">$W20*Y$41</f>
        <v>27.125</v>
      </c>
      <c r="Z20" s="63">
        <f t="shared" si="0"/>
        <v>27.125</v>
      </c>
      <c r="AA20" s="63">
        <f t="shared" si="0"/>
        <v>27.125</v>
      </c>
      <c r="AB20" s="63">
        <f t="shared" si="0"/>
        <v>27.125</v>
      </c>
      <c r="AC20" s="63">
        <f t="shared" si="0"/>
        <v>27.125</v>
      </c>
      <c r="AD20" s="63">
        <f t="shared" si="0"/>
        <v>27.125</v>
      </c>
      <c r="AE20" s="62"/>
      <c r="AF20" s="62"/>
      <c r="AG20" s="62"/>
      <c r="AH20" s="36"/>
      <c r="AI20" s="36"/>
      <c r="AJ20" s="36"/>
      <c r="AK20" s="44"/>
    </row>
    <row r="21" spans="3:37" ht="15.75" thickBot="1" x14ac:dyDescent="0.3">
      <c r="C21" s="72"/>
      <c r="D21" s="34">
        <v>3.5</v>
      </c>
      <c r="E21" s="37"/>
      <c r="F21" s="38"/>
      <c r="G21" s="37"/>
      <c r="H21" s="38"/>
      <c r="I21" s="37"/>
      <c r="J21" s="38"/>
      <c r="K21" s="37"/>
      <c r="L21" s="38"/>
      <c r="M21" s="37"/>
      <c r="N21" s="38"/>
      <c r="O21" s="37"/>
      <c r="P21" s="38"/>
      <c r="Q21" s="37"/>
      <c r="R21" s="45"/>
      <c r="U21" s="66"/>
      <c r="V21" s="69"/>
      <c r="W21" s="34">
        <v>3.5</v>
      </c>
      <c r="X21" s="63">
        <f t="shared" ref="X21:AD40" si="1">$W21*X$41</f>
        <v>27.125</v>
      </c>
      <c r="Y21" s="63">
        <f t="shared" si="0"/>
        <v>27.125</v>
      </c>
      <c r="Z21" s="63">
        <f t="shared" si="0"/>
        <v>27.125</v>
      </c>
      <c r="AA21" s="63">
        <f t="shared" si="0"/>
        <v>27.125</v>
      </c>
      <c r="AB21" s="63">
        <f t="shared" si="0"/>
        <v>27.125</v>
      </c>
      <c r="AC21" s="63">
        <f t="shared" si="0"/>
        <v>27.125</v>
      </c>
      <c r="AD21" s="63">
        <f t="shared" si="0"/>
        <v>27.125</v>
      </c>
      <c r="AE21" s="38"/>
      <c r="AF21" s="38"/>
      <c r="AG21" s="38"/>
      <c r="AH21" s="38"/>
      <c r="AI21" s="38"/>
      <c r="AJ21" s="38"/>
      <c r="AK21" s="45"/>
    </row>
    <row r="22" spans="3:37" ht="15.75" thickBot="1" x14ac:dyDescent="0.3">
      <c r="C22" s="72"/>
      <c r="D22" s="34">
        <v>3.5</v>
      </c>
      <c r="E22" s="37"/>
      <c r="F22" s="38"/>
      <c r="G22" s="37"/>
      <c r="H22" s="38"/>
      <c r="I22" s="37"/>
      <c r="J22" s="38"/>
      <c r="K22" s="37"/>
      <c r="L22" s="38"/>
      <c r="M22" s="37"/>
      <c r="N22" s="38"/>
      <c r="O22" s="37"/>
      <c r="P22" s="38"/>
      <c r="Q22" s="37"/>
      <c r="R22" s="45"/>
      <c r="U22" s="66"/>
      <c r="V22" s="69"/>
      <c r="W22" s="34">
        <v>3.5</v>
      </c>
      <c r="X22" s="63">
        <f t="shared" si="1"/>
        <v>27.125</v>
      </c>
      <c r="Y22" s="63">
        <f t="shared" si="0"/>
        <v>27.125</v>
      </c>
      <c r="Z22" s="63">
        <f t="shared" si="0"/>
        <v>27.125</v>
      </c>
      <c r="AA22" s="63">
        <f t="shared" si="0"/>
        <v>27.125</v>
      </c>
      <c r="AB22" s="63">
        <f t="shared" si="0"/>
        <v>27.125</v>
      </c>
      <c r="AC22" s="63">
        <f t="shared" si="0"/>
        <v>27.125</v>
      </c>
      <c r="AD22" s="63">
        <f t="shared" si="0"/>
        <v>27.125</v>
      </c>
      <c r="AE22" s="38"/>
      <c r="AF22" s="38"/>
      <c r="AG22" s="38"/>
      <c r="AH22" s="38"/>
      <c r="AI22" s="38"/>
      <c r="AJ22" s="38"/>
      <c r="AK22" s="45"/>
    </row>
    <row r="23" spans="3:37" ht="15.75" thickBot="1" x14ac:dyDescent="0.3">
      <c r="C23" s="72"/>
      <c r="D23" s="34">
        <v>3.5</v>
      </c>
      <c r="E23" s="37"/>
      <c r="F23" s="38"/>
      <c r="G23" s="37"/>
      <c r="H23" s="38"/>
      <c r="I23" s="37"/>
      <c r="J23" s="38"/>
      <c r="K23" s="37"/>
      <c r="L23" s="38"/>
      <c r="M23" s="37"/>
      <c r="N23" s="38"/>
      <c r="O23" s="37"/>
      <c r="P23" s="38"/>
      <c r="Q23" s="37"/>
      <c r="R23" s="45"/>
      <c r="U23" s="66"/>
      <c r="V23" s="69"/>
      <c r="W23" s="34">
        <v>3.5</v>
      </c>
      <c r="X23" s="63">
        <f t="shared" si="1"/>
        <v>27.125</v>
      </c>
      <c r="Y23" s="63">
        <f t="shared" si="0"/>
        <v>27.125</v>
      </c>
      <c r="Z23" s="63">
        <f t="shared" si="0"/>
        <v>27.125</v>
      </c>
      <c r="AA23" s="63">
        <f t="shared" si="0"/>
        <v>27.125</v>
      </c>
      <c r="AB23" s="63">
        <f t="shared" si="0"/>
        <v>27.125</v>
      </c>
      <c r="AC23" s="63">
        <f t="shared" si="0"/>
        <v>27.125</v>
      </c>
      <c r="AD23" s="63">
        <f t="shared" si="0"/>
        <v>27.125</v>
      </c>
      <c r="AE23" s="38"/>
      <c r="AF23" s="38"/>
      <c r="AG23" s="38"/>
      <c r="AH23" s="38"/>
      <c r="AI23" s="38"/>
      <c r="AJ23" s="38"/>
      <c r="AK23" s="45"/>
    </row>
    <row r="24" spans="3:37" ht="15.75" thickBot="1" x14ac:dyDescent="0.3">
      <c r="C24" s="72"/>
      <c r="D24" s="34">
        <v>3.5</v>
      </c>
      <c r="E24" s="37"/>
      <c r="F24" s="38"/>
      <c r="G24" s="37"/>
      <c r="H24" s="38"/>
      <c r="I24" s="37"/>
      <c r="J24" s="38"/>
      <c r="K24" s="37"/>
      <c r="L24" s="38"/>
      <c r="M24" s="37"/>
      <c r="N24" s="38"/>
      <c r="O24" s="37"/>
      <c r="P24" s="38"/>
      <c r="Q24" s="37"/>
      <c r="R24" s="45"/>
      <c r="U24" s="66"/>
      <c r="V24" s="69"/>
      <c r="W24" s="34">
        <v>3.5</v>
      </c>
      <c r="X24" s="63">
        <f t="shared" si="1"/>
        <v>27.125</v>
      </c>
      <c r="Y24" s="63">
        <f t="shared" si="0"/>
        <v>27.125</v>
      </c>
      <c r="Z24" s="63">
        <f t="shared" si="0"/>
        <v>27.125</v>
      </c>
      <c r="AA24" s="63">
        <f t="shared" si="0"/>
        <v>27.125</v>
      </c>
      <c r="AB24" s="63">
        <f t="shared" si="0"/>
        <v>27.125</v>
      </c>
      <c r="AC24" s="63">
        <f t="shared" si="0"/>
        <v>27.125</v>
      </c>
      <c r="AD24" s="63">
        <f t="shared" si="0"/>
        <v>27.125</v>
      </c>
      <c r="AE24" s="38"/>
      <c r="AF24" s="38"/>
      <c r="AG24" s="38"/>
      <c r="AH24" s="38"/>
      <c r="AI24" s="38"/>
      <c r="AJ24" s="38"/>
      <c r="AK24" s="45"/>
    </row>
    <row r="25" spans="3:37" ht="15.75" thickBot="1" x14ac:dyDescent="0.3">
      <c r="C25" s="72"/>
      <c r="D25" s="34">
        <v>3.5</v>
      </c>
      <c r="E25" s="37"/>
      <c r="F25" s="38"/>
      <c r="G25" s="37"/>
      <c r="H25" s="38"/>
      <c r="I25" s="37"/>
      <c r="J25" s="38"/>
      <c r="K25" s="37"/>
      <c r="L25" s="38"/>
      <c r="M25" s="37"/>
      <c r="N25" s="38"/>
      <c r="O25" s="37"/>
      <c r="P25" s="38"/>
      <c r="Q25" s="37"/>
      <c r="R25" s="45"/>
      <c r="U25" s="66"/>
      <c r="V25" s="69"/>
      <c r="W25" s="34">
        <v>3.5</v>
      </c>
      <c r="X25" s="63">
        <f t="shared" si="1"/>
        <v>27.125</v>
      </c>
      <c r="Y25" s="63">
        <f t="shared" si="0"/>
        <v>27.125</v>
      </c>
      <c r="Z25" s="63">
        <f t="shared" si="0"/>
        <v>27.125</v>
      </c>
      <c r="AA25" s="63">
        <f t="shared" si="0"/>
        <v>27.125</v>
      </c>
      <c r="AB25" s="63">
        <f t="shared" si="0"/>
        <v>27.125</v>
      </c>
      <c r="AC25" s="63">
        <f t="shared" si="0"/>
        <v>27.125</v>
      </c>
      <c r="AD25" s="63">
        <f t="shared" si="0"/>
        <v>27.125</v>
      </c>
      <c r="AE25" s="38"/>
      <c r="AF25" s="38"/>
      <c r="AG25" s="38"/>
      <c r="AH25" s="38"/>
      <c r="AI25" s="38"/>
      <c r="AJ25" s="38"/>
      <c r="AK25" s="45"/>
    </row>
    <row r="26" spans="3:37" ht="15.75" thickBot="1" x14ac:dyDescent="0.3">
      <c r="C26" s="72"/>
      <c r="D26" s="34">
        <v>3.5</v>
      </c>
      <c r="E26" s="37"/>
      <c r="F26" s="38"/>
      <c r="G26" s="37"/>
      <c r="H26" s="38"/>
      <c r="I26" s="37"/>
      <c r="J26" s="38"/>
      <c r="K26" s="37"/>
      <c r="L26" s="38"/>
      <c r="M26" s="37"/>
      <c r="N26" s="38"/>
      <c r="O26" s="37"/>
      <c r="P26" s="38"/>
      <c r="Q26" s="37"/>
      <c r="R26" s="45"/>
      <c r="U26" s="66"/>
      <c r="V26" s="69"/>
      <c r="W26" s="34">
        <v>3.5</v>
      </c>
      <c r="X26" s="63">
        <f t="shared" si="1"/>
        <v>27.125</v>
      </c>
      <c r="Y26" s="63">
        <f t="shared" si="0"/>
        <v>27.125</v>
      </c>
      <c r="Z26" s="63">
        <f t="shared" si="0"/>
        <v>27.125</v>
      </c>
      <c r="AA26" s="63">
        <f t="shared" si="0"/>
        <v>27.125</v>
      </c>
      <c r="AB26" s="63">
        <f t="shared" si="0"/>
        <v>27.125</v>
      </c>
      <c r="AC26" s="63">
        <f t="shared" si="0"/>
        <v>27.125</v>
      </c>
      <c r="AD26" s="63">
        <f t="shared" si="0"/>
        <v>27.125</v>
      </c>
      <c r="AE26" s="38"/>
      <c r="AF26" s="38"/>
      <c r="AG26" s="38"/>
      <c r="AH26" s="38"/>
      <c r="AI26" s="38"/>
      <c r="AJ26" s="38"/>
      <c r="AK26" s="45"/>
    </row>
    <row r="27" spans="3:37" ht="15.75" thickBot="1" x14ac:dyDescent="0.3">
      <c r="C27" s="72"/>
      <c r="D27" s="34">
        <v>3.5</v>
      </c>
      <c r="E27" s="37"/>
      <c r="F27" s="38"/>
      <c r="G27" s="37"/>
      <c r="H27" s="38"/>
      <c r="I27" s="37"/>
      <c r="J27" s="38"/>
      <c r="K27" s="37"/>
      <c r="L27" s="38"/>
      <c r="M27" s="37"/>
      <c r="N27" s="38"/>
      <c r="O27" s="37"/>
      <c r="P27" s="38"/>
      <c r="Q27" s="37"/>
      <c r="R27" s="45"/>
      <c r="U27" s="66"/>
      <c r="V27" s="69"/>
      <c r="W27" s="34">
        <v>3.5</v>
      </c>
      <c r="X27" s="63">
        <f t="shared" si="1"/>
        <v>27.125</v>
      </c>
      <c r="Y27" s="63">
        <f t="shared" si="0"/>
        <v>27.125</v>
      </c>
      <c r="Z27" s="63">
        <f t="shared" si="0"/>
        <v>27.125</v>
      </c>
      <c r="AA27" s="63">
        <f t="shared" si="0"/>
        <v>27.125</v>
      </c>
      <c r="AB27" s="63">
        <f t="shared" si="0"/>
        <v>27.125</v>
      </c>
      <c r="AC27" s="63">
        <f t="shared" si="0"/>
        <v>27.125</v>
      </c>
      <c r="AD27" s="63">
        <f t="shared" si="0"/>
        <v>27.125</v>
      </c>
      <c r="AE27" s="38"/>
      <c r="AF27" s="38"/>
      <c r="AG27" s="38"/>
      <c r="AH27" s="38"/>
      <c r="AI27" s="38"/>
      <c r="AJ27" s="38"/>
      <c r="AK27" s="45"/>
    </row>
    <row r="28" spans="3:37" ht="15.75" thickBot="1" x14ac:dyDescent="0.3">
      <c r="C28" s="72"/>
      <c r="D28" s="34">
        <v>3.5</v>
      </c>
      <c r="E28" s="37"/>
      <c r="F28" s="38"/>
      <c r="G28" s="37"/>
      <c r="H28" s="38"/>
      <c r="I28" s="37"/>
      <c r="J28" s="38"/>
      <c r="K28" s="37"/>
      <c r="L28" s="38"/>
      <c r="M28" s="37"/>
      <c r="N28" s="38"/>
      <c r="O28" s="37"/>
      <c r="P28" s="38"/>
      <c r="Q28" s="37"/>
      <c r="R28" s="45"/>
      <c r="U28" s="66"/>
      <c r="V28" s="69"/>
      <c r="W28" s="34">
        <v>3.5</v>
      </c>
      <c r="X28" s="63">
        <f t="shared" si="1"/>
        <v>27.125</v>
      </c>
      <c r="Y28" s="63">
        <f t="shared" si="0"/>
        <v>27.125</v>
      </c>
      <c r="Z28" s="63">
        <f t="shared" si="0"/>
        <v>27.125</v>
      </c>
      <c r="AA28" s="63">
        <f t="shared" si="0"/>
        <v>27.125</v>
      </c>
      <c r="AB28" s="63">
        <f t="shared" si="0"/>
        <v>27.125</v>
      </c>
      <c r="AC28" s="63">
        <f t="shared" si="0"/>
        <v>27.125</v>
      </c>
      <c r="AD28" s="63">
        <f t="shared" si="0"/>
        <v>27.125</v>
      </c>
      <c r="AE28" s="38"/>
      <c r="AF28" s="38"/>
      <c r="AG28" s="38"/>
      <c r="AH28" s="38"/>
      <c r="AI28" s="38"/>
      <c r="AJ28" s="38"/>
      <c r="AK28" s="45"/>
    </row>
    <row r="29" spans="3:37" ht="15.75" thickBot="1" x14ac:dyDescent="0.3">
      <c r="C29" s="72"/>
      <c r="D29" s="34">
        <v>3.5</v>
      </c>
      <c r="E29" s="37"/>
      <c r="F29" s="38"/>
      <c r="G29" s="37"/>
      <c r="H29" s="38"/>
      <c r="I29" s="37"/>
      <c r="J29" s="38"/>
      <c r="K29" s="37"/>
      <c r="L29" s="38"/>
      <c r="M29" s="37"/>
      <c r="N29" s="38"/>
      <c r="O29" s="37"/>
      <c r="P29" s="38"/>
      <c r="Q29" s="37"/>
      <c r="R29" s="45"/>
      <c r="U29" s="66"/>
      <c r="V29" s="69"/>
      <c r="W29" s="34">
        <v>3.5</v>
      </c>
      <c r="X29" s="63">
        <f t="shared" si="1"/>
        <v>27.125</v>
      </c>
      <c r="Y29" s="63">
        <f t="shared" si="0"/>
        <v>27.125</v>
      </c>
      <c r="Z29" s="63">
        <f t="shared" si="0"/>
        <v>27.125</v>
      </c>
      <c r="AA29" s="63">
        <f t="shared" si="0"/>
        <v>27.125</v>
      </c>
      <c r="AB29" s="63">
        <f t="shared" si="0"/>
        <v>27.125</v>
      </c>
      <c r="AC29" s="63">
        <f t="shared" si="0"/>
        <v>27.125</v>
      </c>
      <c r="AD29" s="63">
        <f t="shared" si="0"/>
        <v>27.125</v>
      </c>
      <c r="AE29" s="38"/>
      <c r="AF29" s="38"/>
      <c r="AG29" s="38"/>
      <c r="AH29" s="38"/>
      <c r="AI29" s="38"/>
      <c r="AJ29" s="38"/>
      <c r="AK29" s="45"/>
    </row>
    <row r="30" spans="3:37" ht="15.75" thickBot="1" x14ac:dyDescent="0.3">
      <c r="C30" s="72"/>
      <c r="D30" s="34">
        <v>3.5</v>
      </c>
      <c r="E30" s="37"/>
      <c r="F30" s="38"/>
      <c r="G30" s="37"/>
      <c r="H30" s="38"/>
      <c r="I30" s="37"/>
      <c r="J30" s="38"/>
      <c r="K30" s="37"/>
      <c r="L30" s="38"/>
      <c r="M30" s="37"/>
      <c r="N30" s="38"/>
      <c r="O30" s="37"/>
      <c r="P30" s="38"/>
      <c r="Q30" s="37"/>
      <c r="R30" s="45"/>
      <c r="U30" s="66"/>
      <c r="V30" s="69"/>
      <c r="W30" s="34">
        <v>3.5</v>
      </c>
      <c r="X30" s="63">
        <f t="shared" si="1"/>
        <v>27.125</v>
      </c>
      <c r="Y30" s="63">
        <f t="shared" si="0"/>
        <v>27.125</v>
      </c>
      <c r="Z30" s="63">
        <f t="shared" si="0"/>
        <v>27.125</v>
      </c>
      <c r="AA30" s="63">
        <f t="shared" si="0"/>
        <v>27.125</v>
      </c>
      <c r="AB30" s="63">
        <f t="shared" si="0"/>
        <v>27.125</v>
      </c>
      <c r="AC30" s="63">
        <f t="shared" si="0"/>
        <v>27.125</v>
      </c>
      <c r="AD30" s="63">
        <f t="shared" si="0"/>
        <v>27.125</v>
      </c>
      <c r="AE30" s="38"/>
      <c r="AF30" s="38"/>
      <c r="AG30" s="38"/>
      <c r="AH30" s="38"/>
      <c r="AI30" s="38"/>
      <c r="AJ30" s="38"/>
      <c r="AK30" s="45"/>
    </row>
    <row r="31" spans="3:37" ht="15.75" thickBot="1" x14ac:dyDescent="0.3">
      <c r="C31" s="72"/>
      <c r="D31" s="34">
        <v>3.5</v>
      </c>
      <c r="E31" s="37"/>
      <c r="F31" s="38"/>
      <c r="G31" s="37"/>
      <c r="H31" s="38"/>
      <c r="I31" s="37"/>
      <c r="J31" s="38"/>
      <c r="K31" s="37"/>
      <c r="L31" s="38"/>
      <c r="M31" s="37"/>
      <c r="N31" s="38"/>
      <c r="O31" s="37"/>
      <c r="P31" s="38"/>
      <c r="Q31" s="37"/>
      <c r="R31" s="45"/>
      <c r="U31" s="66"/>
      <c r="V31" s="69"/>
      <c r="W31" s="34">
        <v>3.5</v>
      </c>
      <c r="X31" s="63">
        <f t="shared" si="1"/>
        <v>27.125</v>
      </c>
      <c r="Y31" s="63">
        <f t="shared" si="0"/>
        <v>27.125</v>
      </c>
      <c r="Z31" s="63">
        <f t="shared" si="0"/>
        <v>27.125</v>
      </c>
      <c r="AA31" s="63">
        <f t="shared" si="0"/>
        <v>27.125</v>
      </c>
      <c r="AB31" s="63">
        <f t="shared" si="0"/>
        <v>27.125</v>
      </c>
      <c r="AC31" s="63">
        <f t="shared" si="0"/>
        <v>27.125</v>
      </c>
      <c r="AD31" s="63">
        <f t="shared" si="0"/>
        <v>27.125</v>
      </c>
      <c r="AE31" s="38"/>
      <c r="AF31" s="38"/>
      <c r="AG31" s="38"/>
      <c r="AH31" s="38"/>
      <c r="AI31" s="38"/>
      <c r="AJ31" s="38"/>
      <c r="AK31" s="45"/>
    </row>
    <row r="32" spans="3:37" ht="15.75" thickBot="1" x14ac:dyDescent="0.3">
      <c r="C32" s="72"/>
      <c r="D32" s="34">
        <v>3.5</v>
      </c>
      <c r="E32" s="37"/>
      <c r="F32" s="38"/>
      <c r="G32" s="37"/>
      <c r="H32" s="38"/>
      <c r="I32" s="37"/>
      <c r="J32" s="38"/>
      <c r="K32" s="37"/>
      <c r="L32" s="38"/>
      <c r="M32" s="37"/>
      <c r="N32" s="38"/>
      <c r="O32" s="37"/>
      <c r="P32" s="38"/>
      <c r="Q32" s="37"/>
      <c r="R32" s="45"/>
      <c r="U32" s="66"/>
      <c r="V32" s="69"/>
      <c r="W32" s="34">
        <v>3.5</v>
      </c>
      <c r="X32" s="63">
        <f t="shared" si="1"/>
        <v>27.125</v>
      </c>
      <c r="Y32" s="63">
        <f t="shared" si="0"/>
        <v>27.125</v>
      </c>
      <c r="Z32" s="63">
        <f t="shared" si="0"/>
        <v>27.125</v>
      </c>
      <c r="AA32" s="63">
        <f t="shared" si="0"/>
        <v>27.125</v>
      </c>
      <c r="AB32" s="63">
        <f t="shared" si="0"/>
        <v>27.125</v>
      </c>
      <c r="AC32" s="63">
        <f t="shared" si="0"/>
        <v>27.125</v>
      </c>
      <c r="AD32" s="63">
        <f t="shared" si="0"/>
        <v>27.125</v>
      </c>
      <c r="AE32" s="38"/>
      <c r="AF32" s="38"/>
      <c r="AG32" s="38"/>
      <c r="AH32" s="38"/>
      <c r="AI32" s="38"/>
      <c r="AJ32" s="38"/>
      <c r="AK32" s="45"/>
    </row>
    <row r="33" spans="3:37" ht="15.75" thickBot="1" x14ac:dyDescent="0.3">
      <c r="C33" s="72"/>
      <c r="D33" s="34">
        <v>3.5</v>
      </c>
      <c r="E33" s="37"/>
      <c r="F33" s="38"/>
      <c r="G33" s="37"/>
      <c r="H33" s="38"/>
      <c r="I33" s="37"/>
      <c r="J33" s="38"/>
      <c r="K33" s="37"/>
      <c r="L33" s="38"/>
      <c r="M33" s="37"/>
      <c r="N33" s="38"/>
      <c r="O33" s="37"/>
      <c r="P33" s="38"/>
      <c r="Q33" s="37"/>
      <c r="R33" s="45"/>
      <c r="U33" s="66"/>
      <c r="V33" s="69"/>
      <c r="W33" s="34">
        <v>3.5</v>
      </c>
      <c r="X33" s="63">
        <f t="shared" si="1"/>
        <v>27.125</v>
      </c>
      <c r="Y33" s="63">
        <f t="shared" si="0"/>
        <v>27.125</v>
      </c>
      <c r="Z33" s="63">
        <f t="shared" si="0"/>
        <v>27.125</v>
      </c>
      <c r="AA33" s="63">
        <f t="shared" si="0"/>
        <v>27.125</v>
      </c>
      <c r="AB33" s="63">
        <f t="shared" si="0"/>
        <v>27.125</v>
      </c>
      <c r="AC33" s="63">
        <f t="shared" si="0"/>
        <v>27.125</v>
      </c>
      <c r="AD33" s="63">
        <f t="shared" si="0"/>
        <v>27.125</v>
      </c>
      <c r="AE33" s="38"/>
      <c r="AF33" s="38"/>
      <c r="AG33" s="38"/>
      <c r="AH33" s="38"/>
      <c r="AI33" s="38"/>
      <c r="AJ33" s="38"/>
      <c r="AK33" s="45"/>
    </row>
    <row r="34" spans="3:37" ht="15.75" thickBot="1" x14ac:dyDescent="0.3">
      <c r="C34" s="72"/>
      <c r="D34" s="34">
        <v>3.5</v>
      </c>
      <c r="E34" s="37"/>
      <c r="F34" s="38"/>
      <c r="G34" s="37"/>
      <c r="H34" s="38"/>
      <c r="I34" s="37"/>
      <c r="J34" s="38"/>
      <c r="K34" s="37"/>
      <c r="L34" s="38"/>
      <c r="M34" s="37"/>
      <c r="N34" s="38"/>
      <c r="O34" s="37"/>
      <c r="P34" s="38"/>
      <c r="Q34" s="37"/>
      <c r="R34" s="45"/>
      <c r="U34" s="66"/>
      <c r="V34" s="69"/>
      <c r="W34" s="34">
        <v>3.5</v>
      </c>
      <c r="X34" s="63">
        <f t="shared" si="1"/>
        <v>27.125</v>
      </c>
      <c r="Y34" s="63">
        <f t="shared" si="0"/>
        <v>27.125</v>
      </c>
      <c r="Z34" s="63">
        <f t="shared" si="0"/>
        <v>27.125</v>
      </c>
      <c r="AA34" s="63">
        <f t="shared" si="0"/>
        <v>27.125</v>
      </c>
      <c r="AB34" s="63">
        <f t="shared" si="0"/>
        <v>27.125</v>
      </c>
      <c r="AC34" s="63">
        <f t="shared" si="0"/>
        <v>27.125</v>
      </c>
      <c r="AD34" s="63">
        <f t="shared" si="0"/>
        <v>27.125</v>
      </c>
      <c r="AE34" s="38"/>
      <c r="AF34" s="38"/>
      <c r="AG34" s="38"/>
      <c r="AH34" s="38"/>
      <c r="AI34" s="38"/>
      <c r="AJ34" s="38"/>
      <c r="AK34" s="45"/>
    </row>
    <row r="35" spans="3:37" ht="15.75" thickBot="1" x14ac:dyDescent="0.3">
      <c r="C35" s="72"/>
      <c r="D35" s="34">
        <v>3.5</v>
      </c>
      <c r="E35" s="37"/>
      <c r="F35" s="38"/>
      <c r="G35" s="37"/>
      <c r="H35" s="38"/>
      <c r="I35" s="37"/>
      <c r="J35" s="38"/>
      <c r="K35" s="37"/>
      <c r="L35" s="38"/>
      <c r="M35" s="37"/>
      <c r="N35" s="38"/>
      <c r="O35" s="37"/>
      <c r="P35" s="38"/>
      <c r="Q35" s="37"/>
      <c r="R35" s="45"/>
      <c r="U35" s="66"/>
      <c r="V35" s="69"/>
      <c r="W35" s="34">
        <v>3.5</v>
      </c>
      <c r="X35" s="63">
        <f t="shared" si="1"/>
        <v>27.125</v>
      </c>
      <c r="Y35" s="63">
        <f t="shared" si="0"/>
        <v>27.125</v>
      </c>
      <c r="Z35" s="63">
        <f t="shared" si="0"/>
        <v>27.125</v>
      </c>
      <c r="AA35" s="63">
        <f t="shared" si="0"/>
        <v>27.125</v>
      </c>
      <c r="AB35" s="63">
        <f t="shared" si="0"/>
        <v>27.125</v>
      </c>
      <c r="AC35" s="63">
        <f t="shared" si="0"/>
        <v>27.125</v>
      </c>
      <c r="AD35" s="63">
        <f t="shared" si="0"/>
        <v>27.125</v>
      </c>
      <c r="AE35" s="38"/>
      <c r="AF35" s="38"/>
      <c r="AG35" s="38"/>
      <c r="AH35" s="38"/>
      <c r="AI35" s="38"/>
      <c r="AJ35" s="38"/>
      <c r="AK35" s="45"/>
    </row>
    <row r="36" spans="3:37" ht="15.75" thickBot="1" x14ac:dyDescent="0.3">
      <c r="C36" s="72"/>
      <c r="D36" s="34">
        <v>3.5</v>
      </c>
      <c r="E36" s="37"/>
      <c r="F36" s="38"/>
      <c r="G36" s="37"/>
      <c r="H36" s="38"/>
      <c r="I36" s="37"/>
      <c r="J36" s="38"/>
      <c r="K36" s="37"/>
      <c r="L36" s="38"/>
      <c r="M36" s="37"/>
      <c r="N36" s="38"/>
      <c r="O36" s="37"/>
      <c r="P36" s="38"/>
      <c r="Q36" s="37"/>
      <c r="R36" s="45"/>
      <c r="U36" s="66"/>
      <c r="V36" s="69"/>
      <c r="W36" s="34">
        <v>3.5</v>
      </c>
      <c r="X36" s="63">
        <f t="shared" si="1"/>
        <v>27.125</v>
      </c>
      <c r="Y36" s="63">
        <f t="shared" si="1"/>
        <v>27.125</v>
      </c>
      <c r="Z36" s="63">
        <f t="shared" si="1"/>
        <v>27.125</v>
      </c>
      <c r="AA36" s="63">
        <f t="shared" si="1"/>
        <v>27.125</v>
      </c>
      <c r="AB36" s="63">
        <f t="shared" si="1"/>
        <v>27.125</v>
      </c>
      <c r="AC36" s="63">
        <f t="shared" si="1"/>
        <v>27.125</v>
      </c>
      <c r="AD36" s="63">
        <f t="shared" si="1"/>
        <v>27.125</v>
      </c>
      <c r="AE36" s="38"/>
      <c r="AF36" s="38"/>
      <c r="AG36" s="38"/>
      <c r="AH36" s="38"/>
      <c r="AI36" s="38"/>
      <c r="AJ36" s="38"/>
      <c r="AK36" s="45"/>
    </row>
    <row r="37" spans="3:37" ht="15.75" thickBot="1" x14ac:dyDescent="0.3">
      <c r="C37" s="72"/>
      <c r="D37" s="34">
        <v>3.5</v>
      </c>
      <c r="E37" s="37"/>
      <c r="F37" s="38"/>
      <c r="G37" s="37"/>
      <c r="H37" s="38"/>
      <c r="I37" s="37"/>
      <c r="J37" s="38"/>
      <c r="K37" s="37"/>
      <c r="L37" s="38"/>
      <c r="M37" s="37"/>
      <c r="N37" s="38"/>
      <c r="O37" s="37"/>
      <c r="P37" s="38"/>
      <c r="Q37" s="37"/>
      <c r="R37" s="45"/>
      <c r="U37" s="66"/>
      <c r="V37" s="69"/>
      <c r="W37" s="34">
        <v>3.5</v>
      </c>
      <c r="X37" s="63">
        <f t="shared" si="1"/>
        <v>27.125</v>
      </c>
      <c r="Y37" s="63">
        <f t="shared" si="1"/>
        <v>27.125</v>
      </c>
      <c r="Z37" s="63">
        <f t="shared" si="1"/>
        <v>27.125</v>
      </c>
      <c r="AA37" s="63">
        <f t="shared" si="1"/>
        <v>27.125</v>
      </c>
      <c r="AB37" s="63">
        <f t="shared" si="1"/>
        <v>27.125</v>
      </c>
      <c r="AC37" s="63">
        <f t="shared" si="1"/>
        <v>27.125</v>
      </c>
      <c r="AD37" s="63">
        <f t="shared" si="1"/>
        <v>27.125</v>
      </c>
      <c r="AE37" s="38"/>
      <c r="AF37" s="38"/>
      <c r="AG37" s="38"/>
      <c r="AH37" s="38"/>
      <c r="AI37" s="38"/>
      <c r="AJ37" s="38"/>
      <c r="AK37" s="45"/>
    </row>
    <row r="38" spans="3:37" ht="15.75" thickBot="1" x14ac:dyDescent="0.3">
      <c r="C38" s="72"/>
      <c r="D38" s="34">
        <v>3.5</v>
      </c>
      <c r="E38" s="37"/>
      <c r="F38" s="38"/>
      <c r="G38" s="37"/>
      <c r="H38" s="38"/>
      <c r="I38" s="37"/>
      <c r="J38" s="38"/>
      <c r="K38" s="37"/>
      <c r="L38" s="38"/>
      <c r="M38" s="37"/>
      <c r="N38" s="38"/>
      <c r="O38" s="37"/>
      <c r="P38" s="38"/>
      <c r="Q38" s="37"/>
      <c r="R38" s="45"/>
      <c r="U38" s="66"/>
      <c r="V38" s="69"/>
      <c r="W38" s="34">
        <v>3.5</v>
      </c>
      <c r="X38" s="63">
        <f t="shared" si="1"/>
        <v>27.125</v>
      </c>
      <c r="Y38" s="63">
        <f t="shared" si="1"/>
        <v>27.125</v>
      </c>
      <c r="Z38" s="63">
        <f t="shared" si="1"/>
        <v>27.125</v>
      </c>
      <c r="AA38" s="63">
        <f t="shared" si="1"/>
        <v>27.125</v>
      </c>
      <c r="AB38" s="63">
        <f t="shared" si="1"/>
        <v>27.125</v>
      </c>
      <c r="AC38" s="63">
        <f t="shared" si="1"/>
        <v>27.125</v>
      </c>
      <c r="AD38" s="63">
        <f t="shared" si="1"/>
        <v>27.125</v>
      </c>
      <c r="AE38" s="38"/>
      <c r="AF38" s="38"/>
      <c r="AG38" s="38"/>
      <c r="AH38" s="38"/>
      <c r="AI38" s="38"/>
      <c r="AJ38" s="38"/>
      <c r="AK38" s="45"/>
    </row>
    <row r="39" spans="3:37" ht="15.75" thickBot="1" x14ac:dyDescent="0.3">
      <c r="C39" s="72"/>
      <c r="D39" s="34">
        <v>3.5</v>
      </c>
      <c r="E39" s="37"/>
      <c r="F39" s="38"/>
      <c r="G39" s="37"/>
      <c r="H39" s="38"/>
      <c r="I39" s="37"/>
      <c r="J39" s="38"/>
      <c r="K39" s="37"/>
      <c r="L39" s="38"/>
      <c r="M39" s="37"/>
      <c r="N39" s="38"/>
      <c r="O39" s="37"/>
      <c r="P39" s="38"/>
      <c r="Q39" s="37"/>
      <c r="R39" s="45"/>
      <c r="U39" s="66"/>
      <c r="V39" s="69"/>
      <c r="W39" s="34">
        <v>3.5</v>
      </c>
      <c r="X39" s="63">
        <f t="shared" si="1"/>
        <v>27.125</v>
      </c>
      <c r="Y39" s="63">
        <f t="shared" si="1"/>
        <v>27.125</v>
      </c>
      <c r="Z39" s="63">
        <f t="shared" si="1"/>
        <v>27.125</v>
      </c>
      <c r="AA39" s="63">
        <f t="shared" si="1"/>
        <v>27.125</v>
      </c>
      <c r="AB39" s="63">
        <f t="shared" si="1"/>
        <v>27.125</v>
      </c>
      <c r="AC39" s="63">
        <f t="shared" si="1"/>
        <v>27.125</v>
      </c>
      <c r="AD39" s="63">
        <f t="shared" si="1"/>
        <v>27.125</v>
      </c>
      <c r="AE39" s="38"/>
      <c r="AF39" s="38"/>
      <c r="AG39" s="38"/>
      <c r="AH39" s="38"/>
      <c r="AI39" s="38"/>
      <c r="AJ39" s="38"/>
      <c r="AK39" s="45"/>
    </row>
    <row r="40" spans="3:37" ht="15.75" thickBot="1" x14ac:dyDescent="0.3">
      <c r="C40" s="72"/>
      <c r="D40" s="34">
        <v>3.5</v>
      </c>
      <c r="E40" s="39"/>
      <c r="F40" s="40"/>
      <c r="G40" s="39"/>
      <c r="H40" s="40"/>
      <c r="I40" s="39"/>
      <c r="J40" s="40"/>
      <c r="K40" s="39"/>
      <c r="L40" s="40"/>
      <c r="M40" s="39"/>
      <c r="N40" s="40"/>
      <c r="O40" s="39"/>
      <c r="P40" s="40"/>
      <c r="Q40" s="39"/>
      <c r="R40" s="46"/>
      <c r="U40" s="66"/>
      <c r="V40" s="69"/>
      <c r="W40" s="34">
        <v>3.5</v>
      </c>
      <c r="X40" s="63">
        <f t="shared" si="1"/>
        <v>27.125</v>
      </c>
      <c r="Y40" s="63">
        <f t="shared" si="1"/>
        <v>27.125</v>
      </c>
      <c r="Z40" s="63">
        <f t="shared" si="1"/>
        <v>27.125</v>
      </c>
      <c r="AA40" s="63">
        <f t="shared" si="1"/>
        <v>27.125</v>
      </c>
      <c r="AB40" s="63">
        <f t="shared" si="1"/>
        <v>27.125</v>
      </c>
      <c r="AC40" s="63">
        <f t="shared" si="1"/>
        <v>27.125</v>
      </c>
      <c r="AD40" s="63">
        <f t="shared" si="1"/>
        <v>27.125</v>
      </c>
      <c r="AE40" s="40"/>
      <c r="AF40" s="40"/>
      <c r="AG40" s="40"/>
      <c r="AH40" s="40"/>
      <c r="AI40" s="40"/>
      <c r="AJ40" s="40"/>
      <c r="AK40" s="46"/>
    </row>
    <row r="41" spans="3:37" x14ac:dyDescent="0.25">
      <c r="E41" s="34">
        <v>7.75</v>
      </c>
      <c r="F41" s="34">
        <v>6</v>
      </c>
      <c r="G41" s="34">
        <v>7.75</v>
      </c>
      <c r="H41" s="34">
        <v>6</v>
      </c>
      <c r="I41" s="34">
        <v>7.75</v>
      </c>
      <c r="J41" s="34">
        <v>6</v>
      </c>
      <c r="K41" s="34">
        <v>7.75</v>
      </c>
      <c r="L41" s="34">
        <v>6</v>
      </c>
      <c r="M41" s="34">
        <v>7.75</v>
      </c>
      <c r="N41" s="34">
        <v>6</v>
      </c>
      <c r="O41" s="34">
        <v>7.75</v>
      </c>
      <c r="P41" s="34">
        <v>6</v>
      </c>
      <c r="Q41" s="34">
        <v>7.75</v>
      </c>
      <c r="R41" s="34">
        <v>6</v>
      </c>
      <c r="U41" s="57"/>
      <c r="X41" s="34">
        <v>7.75</v>
      </c>
      <c r="Y41" s="34">
        <v>7.75</v>
      </c>
      <c r="Z41" s="34">
        <v>7.75</v>
      </c>
      <c r="AA41" s="34">
        <v>7.75</v>
      </c>
      <c r="AB41" s="34">
        <v>7.75</v>
      </c>
      <c r="AC41" s="34">
        <v>7.75</v>
      </c>
      <c r="AD41" s="34">
        <v>7.75</v>
      </c>
      <c r="AE41" s="34">
        <v>6</v>
      </c>
      <c r="AF41" s="34">
        <v>6</v>
      </c>
      <c r="AG41" s="34">
        <v>6</v>
      </c>
      <c r="AH41" s="34">
        <v>6</v>
      </c>
      <c r="AI41" s="34">
        <v>6</v>
      </c>
      <c r="AJ41" s="34">
        <v>6</v>
      </c>
      <c r="AK41" s="59">
        <v>6</v>
      </c>
    </row>
    <row r="42" spans="3:37" x14ac:dyDescent="0.25">
      <c r="E42" s="34">
        <f>E41+F41</f>
        <v>13.75</v>
      </c>
      <c r="G42" s="34">
        <f>G41+H41</f>
        <v>13.75</v>
      </c>
      <c r="I42" s="34">
        <f>I41+J41</f>
        <v>13.75</v>
      </c>
      <c r="K42" s="34">
        <f>K41+L41</f>
        <v>13.75</v>
      </c>
      <c r="M42" s="34">
        <f>M41+N41</f>
        <v>13.75</v>
      </c>
      <c r="O42" s="34">
        <f>O41+P41</f>
        <v>13.75</v>
      </c>
      <c r="Q42" s="34">
        <f>Q41+R41</f>
        <v>13.75</v>
      </c>
      <c r="U42" s="57"/>
      <c r="X42" s="70" t="s">
        <v>91</v>
      </c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1"/>
    </row>
    <row r="43" spans="3:37" ht="15.75" thickBot="1" x14ac:dyDescent="0.3">
      <c r="D43" s="73" t="s">
        <v>61</v>
      </c>
      <c r="E43" s="73"/>
      <c r="F43" s="73"/>
      <c r="G43" s="34">
        <v>4</v>
      </c>
      <c r="I43" s="73" t="s">
        <v>62</v>
      </c>
      <c r="J43" s="73"/>
      <c r="K43" s="73"/>
      <c r="L43" s="73"/>
      <c r="M43" s="34">
        <f>ROUNDDOWN(G45/E42, 0)</f>
        <v>30</v>
      </c>
      <c r="U43" s="60"/>
      <c r="V43" s="61"/>
      <c r="W43" s="61"/>
      <c r="X43" s="67" t="s">
        <v>90</v>
      </c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8"/>
    </row>
    <row r="44" spans="3:37" x14ac:dyDescent="0.25">
      <c r="D44" s="73" t="s">
        <v>57</v>
      </c>
      <c r="E44" s="73"/>
      <c r="F44" s="73"/>
      <c r="G44" s="34">
        <v>174240</v>
      </c>
      <c r="I44" s="73" t="s">
        <v>59</v>
      </c>
      <c r="J44" s="73"/>
      <c r="K44" s="73"/>
      <c r="L44" s="73"/>
      <c r="M44" s="34">
        <f>ROUNDDOWN(G45/D40,0)</f>
        <v>119</v>
      </c>
      <c r="W44" s="47"/>
      <c r="X44" s="47"/>
      <c r="Z44" s="47"/>
      <c r="AA44" s="47"/>
      <c r="AE44" s="47"/>
      <c r="AG44" s="47"/>
      <c r="AH44" s="47"/>
    </row>
    <row r="45" spans="3:37" x14ac:dyDescent="0.25">
      <c r="D45" s="73" t="s">
        <v>63</v>
      </c>
      <c r="E45" s="73"/>
      <c r="F45" s="73"/>
      <c r="G45" s="34">
        <f>SQRT(G44)</f>
        <v>417.42065114222606</v>
      </c>
      <c r="I45" s="73" t="s">
        <v>60</v>
      </c>
      <c r="J45" s="73"/>
      <c r="K45" s="73"/>
      <c r="L45" s="73"/>
      <c r="M45" s="34">
        <f>M43*M44</f>
        <v>3570</v>
      </c>
      <c r="W45" s="47"/>
      <c r="X45" s="47"/>
      <c r="Z45" s="47"/>
      <c r="AA45" s="47"/>
      <c r="AE45" s="47"/>
      <c r="AG45" s="47"/>
      <c r="AH45" s="47"/>
    </row>
  </sheetData>
  <mergeCells count="12">
    <mergeCell ref="C20:C40"/>
    <mergeCell ref="I45:L45"/>
    <mergeCell ref="D44:F44"/>
    <mergeCell ref="D45:F45"/>
    <mergeCell ref="I44:L44"/>
    <mergeCell ref="D43:F43"/>
    <mergeCell ref="I43:L43"/>
    <mergeCell ref="U20:U40"/>
    <mergeCell ref="X43:AK43"/>
    <mergeCell ref="V20:V40"/>
    <mergeCell ref="X42:AK42"/>
    <mergeCell ref="E19:R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E110-745F-4256-AE77-FBE19F392F0E}">
  <dimension ref="A1:T17"/>
  <sheetViews>
    <sheetView tabSelected="1" workbookViewId="0">
      <selection activeCell="F22" sqref="F22"/>
    </sheetView>
  </sheetViews>
  <sheetFormatPr defaultColWidth="12.28515625" defaultRowHeight="15" x14ac:dyDescent="0.25"/>
  <cols>
    <col min="1" max="1" width="11" style="34" bestFit="1" customWidth="1"/>
    <col min="2" max="2" width="19.28515625" style="34" bestFit="1" customWidth="1"/>
    <col min="3" max="3" width="15.5703125" style="34" bestFit="1" customWidth="1"/>
    <col min="4" max="4" width="15" style="34" bestFit="1" customWidth="1"/>
    <col min="5" max="6" width="12.28515625" style="34" bestFit="1" customWidth="1"/>
    <col min="7" max="7" width="12.140625" style="34" bestFit="1" customWidth="1"/>
    <col min="8" max="8" width="11.42578125" style="34" bestFit="1" customWidth="1"/>
    <col min="9" max="9" width="10" style="34" bestFit="1" customWidth="1"/>
    <col min="10" max="10" width="16.42578125" style="34" bestFit="1" customWidth="1"/>
    <col min="11" max="11" width="13.85546875" style="34" bestFit="1" customWidth="1"/>
    <col min="12" max="12" width="9.85546875" style="34" bestFit="1" customWidth="1"/>
    <col min="13" max="13" width="11.42578125" style="34" bestFit="1" customWidth="1"/>
    <col min="14" max="14" width="16" style="34" bestFit="1" customWidth="1"/>
    <col min="15" max="16" width="11.5703125" style="34" bestFit="1" customWidth="1"/>
    <col min="17" max="17" width="15.85546875" style="34" bestFit="1" customWidth="1"/>
    <col min="18" max="18" width="12.7109375" style="34" bestFit="1" customWidth="1"/>
    <col min="19" max="19" width="11.7109375" style="34" bestFit="1" customWidth="1"/>
    <col min="20" max="20" width="12.7109375" style="34" bestFit="1" customWidth="1"/>
    <col min="21" max="16384" width="12.28515625" style="34"/>
  </cols>
  <sheetData>
    <row r="1" spans="1:20" x14ac:dyDescent="0.25">
      <c r="A1" s="43" t="s">
        <v>88</v>
      </c>
      <c r="B1" s="76" t="s">
        <v>78</v>
      </c>
      <c r="C1" s="76"/>
      <c r="D1" s="76"/>
      <c r="E1" s="76"/>
      <c r="F1" s="76"/>
      <c r="G1" s="76"/>
      <c r="H1" s="76"/>
      <c r="I1" s="76"/>
      <c r="J1" s="76"/>
      <c r="K1" s="76"/>
      <c r="L1" s="76"/>
      <c r="M1" s="77" t="s">
        <v>70</v>
      </c>
      <c r="N1" s="77"/>
      <c r="O1" s="77"/>
      <c r="P1" s="77"/>
      <c r="Q1" s="77"/>
      <c r="R1" s="77"/>
      <c r="S1" s="77"/>
      <c r="T1" s="77"/>
    </row>
    <row r="2" spans="1:20" x14ac:dyDescent="0.25">
      <c r="A2" s="43" t="s">
        <v>68</v>
      </c>
      <c r="B2" s="43" t="s">
        <v>67</v>
      </c>
      <c r="C2" s="43" t="s">
        <v>76</v>
      </c>
      <c r="D2" s="43" t="s">
        <v>71</v>
      </c>
      <c r="E2" s="43" t="s">
        <v>79</v>
      </c>
      <c r="F2" s="43" t="s">
        <v>80</v>
      </c>
      <c r="G2" s="43" t="s">
        <v>72</v>
      </c>
      <c r="H2" s="43" t="s">
        <v>73</v>
      </c>
      <c r="I2" s="43" t="s">
        <v>74</v>
      </c>
      <c r="J2" s="43" t="s">
        <v>69</v>
      </c>
      <c r="K2" s="43" t="s">
        <v>82</v>
      </c>
      <c r="L2" s="74" t="s">
        <v>75</v>
      </c>
      <c r="M2" s="43" t="s">
        <v>70</v>
      </c>
      <c r="N2" s="43" t="s">
        <v>77</v>
      </c>
      <c r="O2" s="43" t="s">
        <v>85</v>
      </c>
      <c r="P2" s="43" t="s">
        <v>84</v>
      </c>
      <c r="Q2" s="43" t="s">
        <v>81</v>
      </c>
      <c r="R2" s="75" t="s">
        <v>83</v>
      </c>
      <c r="S2" s="43" t="s">
        <v>93</v>
      </c>
      <c r="T2" s="75" t="s">
        <v>83</v>
      </c>
    </row>
    <row r="3" spans="1:20" x14ac:dyDescent="0.25">
      <c r="A3" s="34">
        <v>174240</v>
      </c>
      <c r="B3" s="34">
        <v>1</v>
      </c>
      <c r="C3" s="34">
        <f t="shared" ref="C3:C15" si="0">A3*B3</f>
        <v>174240</v>
      </c>
      <c r="D3" s="48">
        <f t="shared" ref="D3:D15" si="1">SQRT(A3)</f>
        <v>417.42065114222606</v>
      </c>
      <c r="E3" s="48">
        <f>D3</f>
        <v>417.42065114222606</v>
      </c>
      <c r="F3" s="48">
        <f t="shared" ref="F3:F15" si="2">C3/E3</f>
        <v>417.42065114222606</v>
      </c>
      <c r="G3" s="34">
        <v>7.75</v>
      </c>
      <c r="H3" s="34">
        <v>3.5</v>
      </c>
      <c r="I3" s="34">
        <f>G3*H3</f>
        <v>27.125</v>
      </c>
      <c r="J3" s="34">
        <f t="shared" ref="J3:J13" si="3">ROUNDDOWN(D3/H3,0)</f>
        <v>119</v>
      </c>
      <c r="K3" s="34">
        <f>ROUNDDOWN(F3/G3,0)</f>
        <v>53</v>
      </c>
      <c r="L3" s="49">
        <f>K3*J3</f>
        <v>6307</v>
      </c>
      <c r="M3" s="34">
        <f t="shared" ref="M3:M15" si="4">1-B3</f>
        <v>0</v>
      </c>
      <c r="N3" s="34">
        <f t="shared" ref="N3:N15" si="5">A3-C3</f>
        <v>0</v>
      </c>
      <c r="O3" s="48">
        <f>D3</f>
        <v>417.42065114222606</v>
      </c>
      <c r="P3" s="48">
        <f>N3/O3</f>
        <v>0</v>
      </c>
      <c r="Q3" s="34">
        <f>K3</f>
        <v>53</v>
      </c>
      <c r="R3" s="51">
        <f>P3/Q3</f>
        <v>0</v>
      </c>
      <c r="S3" s="48">
        <f>D3-F3</f>
        <v>0</v>
      </c>
      <c r="T3" s="51">
        <f>S3/Q3</f>
        <v>0</v>
      </c>
    </row>
    <row r="4" spans="1:20" x14ac:dyDescent="0.25">
      <c r="A4" s="34">
        <v>174240</v>
      </c>
      <c r="B4" s="34">
        <v>0.9</v>
      </c>
      <c r="C4" s="34">
        <f t="shared" si="0"/>
        <v>156816</v>
      </c>
      <c r="D4" s="48">
        <f t="shared" si="1"/>
        <v>417.42065114222606</v>
      </c>
      <c r="E4" s="48">
        <f t="shared" ref="E4:E15" si="6">D4</f>
        <v>417.42065114222606</v>
      </c>
      <c r="F4" s="48">
        <f t="shared" si="2"/>
        <v>375.67858602800345</v>
      </c>
      <c r="G4" s="34">
        <v>7.75</v>
      </c>
      <c r="H4" s="34">
        <v>3.5</v>
      </c>
      <c r="I4" s="34">
        <f t="shared" ref="I4:I13" si="7">G4*H4</f>
        <v>27.125</v>
      </c>
      <c r="J4" s="34">
        <f t="shared" si="3"/>
        <v>119</v>
      </c>
      <c r="K4" s="34">
        <f t="shared" ref="K4:K13" si="8">ROUNDDOWN(F4/G4,0)</f>
        <v>48</v>
      </c>
      <c r="L4" s="49">
        <f t="shared" ref="L4:L13" si="9">K4*J4</f>
        <v>5712</v>
      </c>
      <c r="M4" s="34">
        <f t="shared" si="4"/>
        <v>9.9999999999999978E-2</v>
      </c>
      <c r="N4" s="34">
        <f t="shared" si="5"/>
        <v>17424</v>
      </c>
      <c r="O4" s="48">
        <f t="shared" ref="O4:O15" si="10">D4</f>
        <v>417.42065114222606</v>
      </c>
      <c r="P4" s="48">
        <f t="shared" ref="P4:P15" si="11">N4/O4</f>
        <v>41.742065114222605</v>
      </c>
      <c r="Q4" s="34">
        <f t="shared" ref="Q4:Q13" si="12">K4</f>
        <v>48</v>
      </c>
      <c r="R4" s="51">
        <f t="shared" ref="R4:R13" si="13">P4/Q4</f>
        <v>0.86962635654630427</v>
      </c>
      <c r="S4" s="48">
        <f t="shared" ref="S4:S17" si="14">D4-F4</f>
        <v>41.742065114222612</v>
      </c>
      <c r="T4" s="51">
        <f t="shared" ref="T4:T17" si="15">S4/Q4</f>
        <v>0.86962635654630438</v>
      </c>
    </row>
    <row r="5" spans="1:20" x14ac:dyDescent="0.25">
      <c r="A5" s="34">
        <v>174240</v>
      </c>
      <c r="B5" s="34">
        <v>0.8</v>
      </c>
      <c r="C5" s="34">
        <f t="shared" si="0"/>
        <v>139392</v>
      </c>
      <c r="D5" s="48">
        <f t="shared" si="1"/>
        <v>417.42065114222606</v>
      </c>
      <c r="E5" s="48">
        <f t="shared" si="6"/>
        <v>417.42065114222606</v>
      </c>
      <c r="F5" s="48">
        <f t="shared" si="2"/>
        <v>333.93652091378084</v>
      </c>
      <c r="G5" s="34">
        <v>7.75</v>
      </c>
      <c r="H5" s="34">
        <v>3.5</v>
      </c>
      <c r="I5" s="34">
        <f t="shared" si="7"/>
        <v>27.125</v>
      </c>
      <c r="J5" s="34">
        <f t="shared" si="3"/>
        <v>119</v>
      </c>
      <c r="K5" s="34">
        <f t="shared" si="8"/>
        <v>43</v>
      </c>
      <c r="L5" s="49">
        <f t="shared" si="9"/>
        <v>5117</v>
      </c>
      <c r="M5" s="34">
        <f t="shared" si="4"/>
        <v>0.19999999999999996</v>
      </c>
      <c r="N5" s="34">
        <f t="shared" si="5"/>
        <v>34848</v>
      </c>
      <c r="O5" s="48">
        <f t="shared" si="10"/>
        <v>417.42065114222606</v>
      </c>
      <c r="P5" s="48">
        <f t="shared" si="11"/>
        <v>83.48413022844521</v>
      </c>
      <c r="Q5" s="34">
        <f t="shared" si="12"/>
        <v>43</v>
      </c>
      <c r="R5" s="51">
        <f t="shared" si="13"/>
        <v>1.9414914006615165</v>
      </c>
      <c r="S5" s="48">
        <f t="shared" si="14"/>
        <v>83.484130228445224</v>
      </c>
      <c r="T5" s="51">
        <f t="shared" si="15"/>
        <v>1.9414914006615169</v>
      </c>
    </row>
    <row r="6" spans="1:20" x14ac:dyDescent="0.25">
      <c r="A6" s="34">
        <v>174240</v>
      </c>
      <c r="B6" s="34">
        <v>0.7</v>
      </c>
      <c r="C6" s="34">
        <f t="shared" si="0"/>
        <v>121967.99999999999</v>
      </c>
      <c r="D6" s="48">
        <f t="shared" si="1"/>
        <v>417.42065114222606</v>
      </c>
      <c r="E6" s="48">
        <f t="shared" si="6"/>
        <v>417.42065114222606</v>
      </c>
      <c r="F6" s="48">
        <f t="shared" si="2"/>
        <v>292.19445579955823</v>
      </c>
      <c r="G6" s="34">
        <v>7.75</v>
      </c>
      <c r="H6" s="34">
        <v>3.5</v>
      </c>
      <c r="I6" s="34">
        <f t="shared" si="7"/>
        <v>27.125</v>
      </c>
      <c r="J6" s="34">
        <f t="shared" si="3"/>
        <v>119</v>
      </c>
      <c r="K6" s="34">
        <f t="shared" si="8"/>
        <v>37</v>
      </c>
      <c r="L6" s="49">
        <f t="shared" si="9"/>
        <v>4403</v>
      </c>
      <c r="M6" s="34">
        <f t="shared" si="4"/>
        <v>0.30000000000000004</v>
      </c>
      <c r="N6" s="34">
        <f t="shared" si="5"/>
        <v>52272.000000000015</v>
      </c>
      <c r="O6" s="48">
        <f t="shared" si="10"/>
        <v>417.42065114222606</v>
      </c>
      <c r="P6" s="48">
        <f t="shared" si="11"/>
        <v>125.22619534266786</v>
      </c>
      <c r="Q6" s="34">
        <f t="shared" si="12"/>
        <v>37</v>
      </c>
      <c r="R6" s="51">
        <f t="shared" si="13"/>
        <v>3.3844917660180505</v>
      </c>
      <c r="S6" s="48">
        <f t="shared" si="14"/>
        <v>125.22619534266784</v>
      </c>
      <c r="T6" s="51">
        <f t="shared" si="15"/>
        <v>3.3844917660180496</v>
      </c>
    </row>
    <row r="7" spans="1:20" x14ac:dyDescent="0.25">
      <c r="A7" s="34">
        <v>174240</v>
      </c>
      <c r="B7" s="34">
        <v>0.6</v>
      </c>
      <c r="C7" s="34">
        <f t="shared" si="0"/>
        <v>104544</v>
      </c>
      <c r="D7" s="48">
        <f t="shared" si="1"/>
        <v>417.42065114222606</v>
      </c>
      <c r="E7" s="48">
        <f t="shared" si="6"/>
        <v>417.42065114222606</v>
      </c>
      <c r="F7" s="48">
        <f t="shared" si="2"/>
        <v>250.45239068533564</v>
      </c>
      <c r="G7" s="34">
        <v>7.75</v>
      </c>
      <c r="H7" s="34">
        <v>3.5</v>
      </c>
      <c r="I7" s="34">
        <f t="shared" si="7"/>
        <v>27.125</v>
      </c>
      <c r="J7" s="34">
        <f t="shared" si="3"/>
        <v>119</v>
      </c>
      <c r="K7" s="34">
        <f t="shared" si="8"/>
        <v>32</v>
      </c>
      <c r="L7" s="49">
        <f t="shared" si="9"/>
        <v>3808</v>
      </c>
      <c r="M7" s="34">
        <f t="shared" si="4"/>
        <v>0.4</v>
      </c>
      <c r="N7" s="34">
        <f t="shared" si="5"/>
        <v>69696</v>
      </c>
      <c r="O7" s="48">
        <f t="shared" si="10"/>
        <v>417.42065114222606</v>
      </c>
      <c r="P7" s="48">
        <f t="shared" si="11"/>
        <v>166.96826045689042</v>
      </c>
      <c r="Q7" s="34">
        <f t="shared" si="12"/>
        <v>32</v>
      </c>
      <c r="R7" s="51">
        <f t="shared" si="13"/>
        <v>5.2177581392778256</v>
      </c>
      <c r="S7" s="48">
        <f t="shared" si="14"/>
        <v>166.96826045689042</v>
      </c>
      <c r="T7" s="51">
        <f t="shared" si="15"/>
        <v>5.2177581392778256</v>
      </c>
    </row>
    <row r="8" spans="1:20" x14ac:dyDescent="0.25">
      <c r="A8" s="34">
        <v>174240</v>
      </c>
      <c r="B8" s="34">
        <v>0.5</v>
      </c>
      <c r="C8" s="34">
        <f t="shared" si="0"/>
        <v>87120</v>
      </c>
      <c r="D8" s="48">
        <f t="shared" si="1"/>
        <v>417.42065114222606</v>
      </c>
      <c r="E8" s="48">
        <f t="shared" si="6"/>
        <v>417.42065114222606</v>
      </c>
      <c r="F8" s="48">
        <f t="shared" si="2"/>
        <v>208.71032557111303</v>
      </c>
      <c r="G8" s="34">
        <v>7.75</v>
      </c>
      <c r="H8" s="34">
        <v>3.5</v>
      </c>
      <c r="I8" s="34">
        <f t="shared" si="7"/>
        <v>27.125</v>
      </c>
      <c r="J8" s="34">
        <f t="shared" si="3"/>
        <v>119</v>
      </c>
      <c r="K8" s="34">
        <f t="shared" si="8"/>
        <v>26</v>
      </c>
      <c r="L8" s="49">
        <f t="shared" si="9"/>
        <v>3094</v>
      </c>
      <c r="M8" s="34">
        <f t="shared" si="4"/>
        <v>0.5</v>
      </c>
      <c r="N8" s="34">
        <f t="shared" si="5"/>
        <v>87120</v>
      </c>
      <c r="O8" s="48">
        <f t="shared" si="10"/>
        <v>417.42065114222606</v>
      </c>
      <c r="P8" s="48">
        <f t="shared" si="11"/>
        <v>208.71032557111303</v>
      </c>
      <c r="Q8" s="34">
        <f t="shared" si="12"/>
        <v>26</v>
      </c>
      <c r="R8" s="51">
        <f t="shared" si="13"/>
        <v>8.027320214273578</v>
      </c>
      <c r="S8" s="48">
        <f t="shared" si="14"/>
        <v>208.71032557111303</v>
      </c>
      <c r="T8" s="51">
        <f t="shared" si="15"/>
        <v>8.027320214273578</v>
      </c>
    </row>
    <row r="9" spans="1:20" x14ac:dyDescent="0.25">
      <c r="A9" s="34">
        <v>174240</v>
      </c>
      <c r="B9" s="34">
        <v>0.4</v>
      </c>
      <c r="C9" s="34">
        <f t="shared" si="0"/>
        <v>69696</v>
      </c>
      <c r="D9" s="48">
        <f t="shared" si="1"/>
        <v>417.42065114222606</v>
      </c>
      <c r="E9" s="48">
        <f t="shared" si="6"/>
        <v>417.42065114222606</v>
      </c>
      <c r="F9" s="48">
        <f t="shared" si="2"/>
        <v>166.96826045689042</v>
      </c>
      <c r="G9" s="34">
        <v>7.75</v>
      </c>
      <c r="H9" s="34">
        <v>3.5</v>
      </c>
      <c r="I9" s="34">
        <f t="shared" si="7"/>
        <v>27.125</v>
      </c>
      <c r="J9" s="34">
        <f t="shared" si="3"/>
        <v>119</v>
      </c>
      <c r="K9" s="34">
        <f t="shared" si="8"/>
        <v>21</v>
      </c>
      <c r="L9" s="49">
        <f t="shared" si="9"/>
        <v>2499</v>
      </c>
      <c r="M9" s="34">
        <f t="shared" si="4"/>
        <v>0.6</v>
      </c>
      <c r="N9" s="34">
        <f t="shared" si="5"/>
        <v>104544</v>
      </c>
      <c r="O9" s="48">
        <f t="shared" si="10"/>
        <v>417.42065114222606</v>
      </c>
      <c r="P9" s="48">
        <f t="shared" si="11"/>
        <v>250.45239068533564</v>
      </c>
      <c r="Q9" s="34">
        <f t="shared" si="12"/>
        <v>21</v>
      </c>
      <c r="R9" s="51">
        <f t="shared" si="13"/>
        <v>11.926304318349317</v>
      </c>
      <c r="S9" s="48">
        <f t="shared" si="14"/>
        <v>250.45239068533564</v>
      </c>
      <c r="T9" s="51">
        <f t="shared" si="15"/>
        <v>11.926304318349317</v>
      </c>
    </row>
    <row r="10" spans="1:20" x14ac:dyDescent="0.25">
      <c r="A10" s="34">
        <v>174240</v>
      </c>
      <c r="B10" s="34">
        <v>0.3</v>
      </c>
      <c r="C10" s="34">
        <f t="shared" si="0"/>
        <v>52272</v>
      </c>
      <c r="D10" s="48">
        <f t="shared" si="1"/>
        <v>417.42065114222606</v>
      </c>
      <c r="E10" s="48">
        <f t="shared" si="6"/>
        <v>417.42065114222606</v>
      </c>
      <c r="F10" s="48">
        <f t="shared" si="2"/>
        <v>125.22619534266782</v>
      </c>
      <c r="G10" s="34">
        <v>7.75</v>
      </c>
      <c r="H10" s="34">
        <v>3.5</v>
      </c>
      <c r="I10" s="34">
        <f t="shared" si="7"/>
        <v>27.125</v>
      </c>
      <c r="J10" s="34">
        <f t="shared" si="3"/>
        <v>119</v>
      </c>
      <c r="K10" s="34">
        <f t="shared" si="8"/>
        <v>16</v>
      </c>
      <c r="L10" s="49">
        <f t="shared" si="9"/>
        <v>1904</v>
      </c>
      <c r="M10" s="34">
        <f t="shared" si="4"/>
        <v>0.7</v>
      </c>
      <c r="N10" s="34">
        <f t="shared" si="5"/>
        <v>121968</v>
      </c>
      <c r="O10" s="48">
        <f t="shared" si="10"/>
        <v>417.42065114222606</v>
      </c>
      <c r="P10" s="48">
        <f t="shared" si="11"/>
        <v>292.19445579955828</v>
      </c>
      <c r="Q10" s="34">
        <f t="shared" si="12"/>
        <v>16</v>
      </c>
      <c r="R10" s="51">
        <f t="shared" si="13"/>
        <v>18.262153487472393</v>
      </c>
      <c r="S10" s="48">
        <f t="shared" si="14"/>
        <v>292.19445579955823</v>
      </c>
      <c r="T10" s="51">
        <f t="shared" si="15"/>
        <v>18.262153487472389</v>
      </c>
    </row>
    <row r="11" spans="1:20" x14ac:dyDescent="0.25">
      <c r="A11" s="34">
        <v>174240</v>
      </c>
      <c r="B11" s="34">
        <v>0.2</v>
      </c>
      <c r="C11" s="34">
        <f t="shared" si="0"/>
        <v>34848</v>
      </c>
      <c r="D11" s="48">
        <f t="shared" si="1"/>
        <v>417.42065114222606</v>
      </c>
      <c r="E11" s="48">
        <f t="shared" si="6"/>
        <v>417.42065114222606</v>
      </c>
      <c r="F11" s="48">
        <f t="shared" si="2"/>
        <v>83.48413022844521</v>
      </c>
      <c r="G11" s="34">
        <v>7.75</v>
      </c>
      <c r="H11" s="34">
        <v>3.5</v>
      </c>
      <c r="I11" s="34">
        <f t="shared" si="7"/>
        <v>27.125</v>
      </c>
      <c r="J11" s="34">
        <f t="shared" si="3"/>
        <v>119</v>
      </c>
      <c r="K11" s="34">
        <f t="shared" si="8"/>
        <v>10</v>
      </c>
      <c r="L11" s="49">
        <f t="shared" si="9"/>
        <v>1190</v>
      </c>
      <c r="M11" s="34">
        <f t="shared" si="4"/>
        <v>0.8</v>
      </c>
      <c r="N11" s="34">
        <f t="shared" si="5"/>
        <v>139392</v>
      </c>
      <c r="O11" s="48">
        <f t="shared" si="10"/>
        <v>417.42065114222606</v>
      </c>
      <c r="P11" s="48">
        <f t="shared" si="11"/>
        <v>333.93652091378084</v>
      </c>
      <c r="Q11" s="34">
        <f t="shared" si="12"/>
        <v>10</v>
      </c>
      <c r="R11" s="51">
        <f t="shared" si="13"/>
        <v>33.393652091378087</v>
      </c>
      <c r="S11" s="48">
        <f t="shared" si="14"/>
        <v>333.93652091378084</v>
      </c>
      <c r="T11" s="51">
        <f t="shared" si="15"/>
        <v>33.393652091378087</v>
      </c>
    </row>
    <row r="12" spans="1:20" x14ac:dyDescent="0.25">
      <c r="A12" s="34">
        <v>174240</v>
      </c>
      <c r="B12" s="34">
        <v>0.1</v>
      </c>
      <c r="C12" s="34">
        <f t="shared" si="0"/>
        <v>17424</v>
      </c>
      <c r="D12" s="48">
        <f t="shared" si="1"/>
        <v>417.42065114222606</v>
      </c>
      <c r="E12" s="48">
        <f t="shared" si="6"/>
        <v>417.42065114222606</v>
      </c>
      <c r="F12" s="48">
        <f t="shared" si="2"/>
        <v>41.742065114222605</v>
      </c>
      <c r="G12" s="34">
        <v>7.75</v>
      </c>
      <c r="H12" s="34">
        <v>3.5</v>
      </c>
      <c r="I12" s="34">
        <f t="shared" si="7"/>
        <v>27.125</v>
      </c>
      <c r="J12" s="34">
        <f t="shared" si="3"/>
        <v>119</v>
      </c>
      <c r="K12" s="34">
        <f t="shared" si="8"/>
        <v>5</v>
      </c>
      <c r="L12" s="49">
        <f t="shared" si="9"/>
        <v>595</v>
      </c>
      <c r="M12" s="34">
        <f t="shared" si="4"/>
        <v>0.9</v>
      </c>
      <c r="N12" s="34">
        <f t="shared" si="5"/>
        <v>156816</v>
      </c>
      <c r="O12" s="48">
        <f t="shared" si="10"/>
        <v>417.42065114222606</v>
      </c>
      <c r="P12" s="48">
        <f t="shared" si="11"/>
        <v>375.67858602800345</v>
      </c>
      <c r="Q12" s="34">
        <f t="shared" si="12"/>
        <v>5</v>
      </c>
      <c r="R12" s="51">
        <f t="shared" si="13"/>
        <v>75.135717205600685</v>
      </c>
      <c r="S12" s="48">
        <f t="shared" si="14"/>
        <v>375.67858602800345</v>
      </c>
      <c r="T12" s="51">
        <f t="shared" si="15"/>
        <v>75.135717205600685</v>
      </c>
    </row>
    <row r="13" spans="1:20" x14ac:dyDescent="0.25">
      <c r="A13" s="34">
        <v>174240</v>
      </c>
      <c r="B13" s="34">
        <v>0</v>
      </c>
      <c r="C13" s="34">
        <f t="shared" si="0"/>
        <v>0</v>
      </c>
      <c r="D13" s="48">
        <f t="shared" si="1"/>
        <v>417.42065114222606</v>
      </c>
      <c r="E13" s="48">
        <f t="shared" si="6"/>
        <v>417.42065114222606</v>
      </c>
      <c r="F13" s="48">
        <f t="shared" si="2"/>
        <v>0</v>
      </c>
      <c r="G13" s="34">
        <v>7.75</v>
      </c>
      <c r="H13" s="34">
        <v>3.5</v>
      </c>
      <c r="I13" s="34">
        <f t="shared" si="7"/>
        <v>27.125</v>
      </c>
      <c r="J13" s="34">
        <f t="shared" si="3"/>
        <v>119</v>
      </c>
      <c r="K13" s="34">
        <f t="shared" si="8"/>
        <v>0</v>
      </c>
      <c r="L13" s="49">
        <f t="shared" si="9"/>
        <v>0</v>
      </c>
      <c r="M13" s="34">
        <f t="shared" si="4"/>
        <v>1</v>
      </c>
      <c r="N13" s="34">
        <f t="shared" si="5"/>
        <v>174240</v>
      </c>
      <c r="O13" s="48">
        <f t="shared" si="10"/>
        <v>417.42065114222606</v>
      </c>
      <c r="P13" s="48">
        <f t="shared" si="11"/>
        <v>417.42065114222606</v>
      </c>
      <c r="Q13" s="34">
        <f t="shared" si="12"/>
        <v>0</v>
      </c>
      <c r="R13" s="51" t="e">
        <f t="shared" si="13"/>
        <v>#DIV/0!</v>
      </c>
      <c r="S13" s="48">
        <f t="shared" si="14"/>
        <v>417.42065114222606</v>
      </c>
      <c r="T13" s="51" t="e">
        <f t="shared" si="15"/>
        <v>#DIV/0!</v>
      </c>
    </row>
    <row r="14" spans="1:20" x14ac:dyDescent="0.25">
      <c r="A14" s="34">
        <v>174240</v>
      </c>
      <c r="B14" s="48">
        <f>D17</f>
        <v>0.5636363636363636</v>
      </c>
      <c r="C14" s="34">
        <f t="shared" si="0"/>
        <v>98208</v>
      </c>
      <c r="D14" s="48">
        <f t="shared" si="1"/>
        <v>417.42065114222606</v>
      </c>
      <c r="E14" s="48">
        <f t="shared" si="6"/>
        <v>417.42065114222606</v>
      </c>
      <c r="F14" s="48">
        <f t="shared" si="2"/>
        <v>235.27345791652743</v>
      </c>
      <c r="G14" s="34">
        <v>7.75</v>
      </c>
      <c r="H14" s="34">
        <v>3.5</v>
      </c>
      <c r="I14" s="34">
        <f t="shared" ref="I14:I15" si="16">G14*H14</f>
        <v>27.125</v>
      </c>
      <c r="J14" s="34">
        <f t="shared" ref="J14" si="17">ROUNDDOWN(D14/H14,0)</f>
        <v>119</v>
      </c>
      <c r="K14" s="34">
        <f t="shared" ref="K14" si="18">ROUNDDOWN(F14/G14,0)</f>
        <v>30</v>
      </c>
      <c r="L14" s="49">
        <f t="shared" ref="L14:L15" si="19">K14*J14</f>
        <v>3570</v>
      </c>
      <c r="M14" s="48">
        <f t="shared" si="4"/>
        <v>0.4363636363636364</v>
      </c>
      <c r="N14" s="34">
        <f t="shared" si="5"/>
        <v>76032</v>
      </c>
      <c r="O14" s="48">
        <f t="shared" si="10"/>
        <v>417.42065114222606</v>
      </c>
      <c r="P14" s="48">
        <f t="shared" si="11"/>
        <v>182.14719322569866</v>
      </c>
      <c r="Q14" s="48">
        <f>K14</f>
        <v>30</v>
      </c>
      <c r="R14" s="51">
        <f t="shared" ref="R14" si="20">P14/Q14</f>
        <v>6.0715731075232888</v>
      </c>
      <c r="S14" s="48">
        <f t="shared" si="14"/>
        <v>182.14719322569863</v>
      </c>
      <c r="T14" s="51">
        <f t="shared" si="15"/>
        <v>6.0715731075232879</v>
      </c>
    </row>
    <row r="15" spans="1:20" x14ac:dyDescent="0.25">
      <c r="A15" s="34">
        <v>174240</v>
      </c>
      <c r="B15" s="48">
        <f>D17</f>
        <v>0.5636363636363636</v>
      </c>
      <c r="C15" s="34">
        <f t="shared" si="0"/>
        <v>98208</v>
      </c>
      <c r="D15" s="48">
        <f t="shared" si="1"/>
        <v>417.42065114222606</v>
      </c>
      <c r="E15" s="48">
        <f t="shared" si="6"/>
        <v>417.42065114222606</v>
      </c>
      <c r="F15" s="48">
        <f t="shared" si="2"/>
        <v>235.27345791652743</v>
      </c>
      <c r="G15" s="34">
        <v>7.75</v>
      </c>
      <c r="H15" s="34">
        <v>3.5</v>
      </c>
      <c r="I15" s="34">
        <f t="shared" si="16"/>
        <v>27.125</v>
      </c>
      <c r="J15" s="48">
        <f>D15/H15</f>
        <v>119.26304318349317</v>
      </c>
      <c r="K15" s="48">
        <f>F15/G15</f>
        <v>30.357865537616444</v>
      </c>
      <c r="L15" s="50">
        <f t="shared" si="19"/>
        <v>3620.5714285714289</v>
      </c>
      <c r="M15" s="48">
        <f t="shared" si="4"/>
        <v>0.4363636363636364</v>
      </c>
      <c r="N15" s="52">
        <f t="shared" si="5"/>
        <v>76032</v>
      </c>
      <c r="O15" s="48">
        <f t="shared" si="10"/>
        <v>417.42065114222606</v>
      </c>
      <c r="P15" s="48">
        <f t="shared" si="11"/>
        <v>182.14719322569866</v>
      </c>
      <c r="Q15" s="48">
        <f t="shared" ref="Q15" si="21">K15</f>
        <v>30.357865537616444</v>
      </c>
      <c r="R15" s="51">
        <f t="shared" ref="R15" si="22">P15/Q15</f>
        <v>6</v>
      </c>
      <c r="S15" s="48">
        <f t="shared" si="14"/>
        <v>182.14719322569863</v>
      </c>
      <c r="T15" s="51">
        <f t="shared" si="15"/>
        <v>5.9999999999999991</v>
      </c>
    </row>
    <row r="16" spans="1:20" x14ac:dyDescent="0.25">
      <c r="C16" s="34" t="s">
        <v>86</v>
      </c>
      <c r="D16" s="48">
        <f>6/13.75</f>
        <v>0.43636363636363634</v>
      </c>
      <c r="S16" s="48"/>
      <c r="T16" s="52"/>
    </row>
    <row r="17" spans="3:20" x14ac:dyDescent="0.25">
      <c r="C17" s="34" t="s">
        <v>87</v>
      </c>
      <c r="D17" s="48">
        <f>7.75/13.75</f>
        <v>0.5636363636363636</v>
      </c>
      <c r="S17" s="48"/>
      <c r="T17" s="52"/>
    </row>
  </sheetData>
  <mergeCells count="2">
    <mergeCell ref="B1:L1"/>
    <mergeCell ref="M1:T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musangbede2020@gmail.com</dc:creator>
  <cp:lastModifiedBy>Bijesh Mishra</cp:lastModifiedBy>
  <dcterms:created xsi:type="dcterms:W3CDTF">2024-04-02T21:08:04Z</dcterms:created>
  <dcterms:modified xsi:type="dcterms:W3CDTF">2024-04-04T22:00:29Z</dcterms:modified>
</cp:coreProperties>
</file>