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3695" yWindow="-15" windowWidth="13740" windowHeight="11790" tabRatio="830" activeTab="4"/>
  </bookViews>
  <sheets>
    <sheet name="Rev" sheetId="1" r:id="rId1"/>
    <sheet name="Instructions" sheetId="27" r:id="rId2"/>
    <sheet name="Notes" sheetId="9" r:id="rId3"/>
    <sheet name="Definitions" sheetId="10" r:id="rId4"/>
    <sheet name="LocIDs" sheetId="7" r:id="rId5"/>
    <sheet name="Sidewalk_ignore" sheetId="39" r:id="rId6"/>
    <sheet name="Accidents_2009-2013" sheetId="31" r:id="rId7"/>
  </sheets>
  <externalReferences>
    <externalReference r:id="rId8"/>
  </externalReferences>
  <definedNames>
    <definedName name="Accident">LocIDs!$CP$2:$CP$87</definedName>
    <definedName name="common_locations">LocIDs!$CI$89</definedName>
    <definedName name="ConcFrom">#REF!</definedName>
    <definedName name="ConcTo">#REF!</definedName>
    <definedName name="Cordon">LocIDs!$E$2:$H$87</definedName>
    <definedName name="dir_correction">Definitions!$G$10:$H$13</definedName>
    <definedName name="GPS_">LocIDs!$T$2:$U$87</definedName>
    <definedName name="Lane">LocIDs!$I$2:$L$87</definedName>
    <definedName name="LaneHdr">LocIDs!$I$1:$L$1</definedName>
    <definedName name="lat_">LocIDs!$T$2:$T$87</definedName>
    <definedName name="lat_m">Definitions!$A$25</definedName>
    <definedName name="Loc">LocIDs!$A$2:$C$87</definedName>
    <definedName name="Loc_Dist">LocIDs!$P$2:$P$87</definedName>
    <definedName name="Loc_EW">LocIDs!$B$2:$B$87</definedName>
    <definedName name="loc_hdr">LocIDs!$A$1:$C$1</definedName>
    <definedName name="loc_ID">LocIDs!$A$2:$A$87</definedName>
    <definedName name="Loc_name_short">LocIDs!$Z$2:$Z$87</definedName>
    <definedName name="Loc_NS">LocIDs!$C$2:$C$87</definedName>
    <definedName name="LocID_Index">LocIDs!$CN:$CN</definedName>
    <definedName name="long_">LocIDs!$U$2:$U$87</definedName>
    <definedName name="long_m">Definitions!$A$26</definedName>
    <definedName name="_xlnm.Print_Area" localSheetId="4">LocIDs!$A$1:$C$87</definedName>
    <definedName name="Reverse_dir">Definitions!$E$10:$F$13</definedName>
    <definedName name="rlat_">Definitions!$A$24</definedName>
    <definedName name="Sidewalk_ignore">Sidewalk_ignore!$A$2:$A$24</definedName>
    <definedName name="SW_ignore">LocIDs!$CR$2:$CU$87</definedName>
    <definedName name="TC_concat">#REF!</definedName>
    <definedName name="TC_Dir">#REF!</definedName>
    <definedName name="TC_from">#REF!</definedName>
    <definedName name="TC_loc_dir">LocIDs!$AL$2:$AM$87</definedName>
    <definedName name="TC_on">#REF!</definedName>
    <definedName name="TC_to">#REF!</definedName>
    <definedName name="TrfCnt">#REF!</definedName>
    <definedName name="TrfCnt_by_loc">LocIDs!$AK$2:$AK$87</definedName>
  </definedNames>
  <calcPr calcId="145621"/>
</workbook>
</file>

<file path=xl/calcChain.xml><?xml version="1.0" encoding="utf-8"?>
<calcChain xmlns="http://schemas.openxmlformats.org/spreadsheetml/2006/main">
  <c r="S57" i="7" l="1"/>
  <c r="S53" i="7"/>
  <c r="R53" i="7"/>
  <c r="Q53" i="7"/>
  <c r="Q26" i="7"/>
  <c r="R23" i="7"/>
  <c r="BG78" i="7" l="1"/>
  <c r="BH73" i="7"/>
  <c r="BG73" i="7"/>
  <c r="BG71" i="7"/>
  <c r="BG68" i="7"/>
  <c r="BG64" i="7"/>
  <c r="BI63" i="7"/>
  <c r="BI61" i="7"/>
  <c r="BH57" i="7"/>
  <c r="BG57" i="7"/>
  <c r="BG55" i="7"/>
  <c r="BH54" i="7"/>
  <c r="BG54" i="7"/>
  <c r="BG52" i="7"/>
  <c r="BG51" i="7"/>
  <c r="BG50" i="7"/>
  <c r="BH46" i="7"/>
  <c r="BI44" i="7"/>
  <c r="BI42" i="7"/>
  <c r="BI40" i="7"/>
  <c r="BG37" i="7"/>
  <c r="BG36" i="7"/>
  <c r="BG35" i="7"/>
  <c r="BH34" i="7"/>
  <c r="BG33" i="7"/>
  <c r="BH30" i="7"/>
  <c r="BG29" i="7"/>
  <c r="BG27" i="7"/>
  <c r="BG25" i="7"/>
  <c r="BG24" i="7"/>
  <c r="BG23" i="7"/>
  <c r="BI22" i="7"/>
  <c r="BG21" i="7"/>
  <c r="BG20" i="7"/>
  <c r="AT20" i="7" s="1"/>
  <c r="BG17" i="7"/>
  <c r="BH16" i="7"/>
  <c r="BI15" i="7"/>
  <c r="BI14" i="7"/>
  <c r="BH14" i="7"/>
  <c r="BG12" i="7"/>
  <c r="AT12" i="7" s="1"/>
  <c r="BH11" i="7"/>
  <c r="BI10" i="7"/>
  <c r="BG9" i="7"/>
  <c r="BG8" i="7"/>
  <c r="BI7" i="7"/>
  <c r="BJ4" i="7"/>
  <c r="BI3" i="7"/>
  <c r="BI2" i="7"/>
  <c r="BH2" i="7"/>
  <c r="AT8" i="7"/>
  <c r="AT9" i="7"/>
  <c r="AP21" i="7"/>
  <c r="AT23" i="7"/>
  <c r="AP25" i="7"/>
  <c r="AT27" i="7"/>
  <c r="AT29" i="7"/>
  <c r="AP33" i="7"/>
  <c r="AT35" i="7"/>
  <c r="AT36" i="7"/>
  <c r="AP37" i="7"/>
  <c r="AT50" i="7"/>
  <c r="AT52" i="7"/>
  <c r="AP54" i="7"/>
  <c r="AP57" i="7"/>
  <c r="AP64" i="7"/>
  <c r="AP71" i="7"/>
  <c r="AT73" i="7"/>
  <c r="AP78" i="7"/>
  <c r="AQ73" i="7"/>
  <c r="AP68" i="7"/>
  <c r="AQ57" i="7"/>
  <c r="AT55" i="7"/>
  <c r="AU54" i="7"/>
  <c r="AT51" i="7"/>
  <c r="AQ46" i="7"/>
  <c r="AP36" i="7"/>
  <c r="AU34" i="7"/>
  <c r="AQ30" i="7"/>
  <c r="AP24" i="7"/>
  <c r="AT17" i="7"/>
  <c r="AU16" i="7"/>
  <c r="AU14" i="7"/>
  <c r="AQ11" i="7"/>
  <c r="AQ2" i="7"/>
  <c r="BG2" i="7"/>
  <c r="BA87" i="7"/>
  <c r="BA86" i="7"/>
  <c r="BA85" i="7"/>
  <c r="BA84" i="7"/>
  <c r="BA83" i="7"/>
  <c r="BA82" i="7"/>
  <c r="BA81" i="7"/>
  <c r="BA80" i="7"/>
  <c r="BA79" i="7"/>
  <c r="BA78" i="7"/>
  <c r="BA77" i="7"/>
  <c r="BA76" i="7"/>
  <c r="BA75" i="7"/>
  <c r="BA74" i="7"/>
  <c r="BA73" i="7"/>
  <c r="BA72" i="7"/>
  <c r="BA71" i="7"/>
  <c r="BA70" i="7"/>
  <c r="BA69" i="7"/>
  <c r="BA68" i="7"/>
  <c r="BA67" i="7"/>
  <c r="BA66" i="7"/>
  <c r="BA65" i="7"/>
  <c r="BA64" i="7"/>
  <c r="BA63" i="7"/>
  <c r="BA62" i="7"/>
  <c r="BA61" i="7"/>
  <c r="BA60" i="7"/>
  <c r="BA59" i="7"/>
  <c r="BA58" i="7"/>
  <c r="BA57" i="7"/>
  <c r="BA56" i="7"/>
  <c r="BA55" i="7"/>
  <c r="BA54" i="7"/>
  <c r="BA53" i="7"/>
  <c r="BA52" i="7"/>
  <c r="BA51" i="7"/>
  <c r="BA50" i="7"/>
  <c r="BA49" i="7"/>
  <c r="BA48" i="7"/>
  <c r="BA47" i="7"/>
  <c r="BA46" i="7"/>
  <c r="BA45" i="7"/>
  <c r="BA44" i="7"/>
  <c r="BA43" i="7"/>
  <c r="BA42" i="7"/>
  <c r="BA41" i="7"/>
  <c r="BA40" i="7"/>
  <c r="BA39" i="7"/>
  <c r="BA38" i="7"/>
  <c r="BA37" i="7"/>
  <c r="BA36" i="7"/>
  <c r="BA35" i="7"/>
  <c r="BA34" i="7"/>
  <c r="BA33" i="7"/>
  <c r="BA32" i="7"/>
  <c r="BA31" i="7"/>
  <c r="BA30" i="7"/>
  <c r="BA29" i="7"/>
  <c r="BA28" i="7"/>
  <c r="BA27" i="7"/>
  <c r="BA26" i="7"/>
  <c r="BA25" i="7"/>
  <c r="BA24" i="7"/>
  <c r="BA23" i="7"/>
  <c r="BA22" i="7"/>
  <c r="BA21" i="7"/>
  <c r="BA20" i="7"/>
  <c r="BA19" i="7"/>
  <c r="BA18" i="7"/>
  <c r="BA17" i="7"/>
  <c r="BA16" i="7"/>
  <c r="BA15" i="7"/>
  <c r="BA14" i="7"/>
  <c r="BA13" i="7"/>
  <c r="BA12" i="7"/>
  <c r="BA11" i="7"/>
  <c r="BA10" i="7"/>
  <c r="BA9" i="7"/>
  <c r="BA8" i="7"/>
  <c r="BA7" i="7"/>
  <c r="BA6" i="7"/>
  <c r="BA5" i="7"/>
  <c r="BA4" i="7"/>
  <c r="BA3" i="7"/>
  <c r="BA2" i="7"/>
  <c r="AU73" i="7"/>
  <c r="AT64" i="7"/>
  <c r="AV63" i="7"/>
  <c r="AV61" i="7"/>
  <c r="AU57" i="7"/>
  <c r="AT57" i="7"/>
  <c r="AU46" i="7"/>
  <c r="AV44" i="7"/>
  <c r="AV42" i="7"/>
  <c r="AV40" i="7"/>
  <c r="AU30" i="7"/>
  <c r="AT24" i="7"/>
  <c r="AV22" i="7"/>
  <c r="AV15" i="7"/>
  <c r="AV14" i="7"/>
  <c r="AU11" i="7"/>
  <c r="AV10" i="7"/>
  <c r="AV7" i="7"/>
  <c r="AW4" i="7"/>
  <c r="AV3" i="7"/>
  <c r="AV2" i="7"/>
  <c r="AU2" i="7"/>
  <c r="AT2" i="7"/>
  <c r="AR63" i="7"/>
  <c r="AR61" i="7"/>
  <c r="AQ54" i="7"/>
  <c r="AR44" i="7"/>
  <c r="AR42" i="7"/>
  <c r="AR40" i="7"/>
  <c r="AQ34" i="7"/>
  <c r="AR22" i="7"/>
  <c r="AQ16" i="7"/>
  <c r="AR15" i="7"/>
  <c r="AR14" i="7"/>
  <c r="AQ14" i="7"/>
  <c r="AP12" i="7"/>
  <c r="AR10" i="7"/>
  <c r="AR7" i="7"/>
  <c r="AS4" i="7"/>
  <c r="AR3" i="7"/>
  <c r="AR2" i="7"/>
  <c r="AP2" i="7"/>
  <c r="AP20" i="7" l="1"/>
  <c r="AP52" i="7"/>
  <c r="AT71" i="7"/>
  <c r="AP8" i="7"/>
  <c r="AP27" i="7"/>
  <c r="AP50" i="7"/>
  <c r="AP23" i="7"/>
  <c r="AP29" i="7"/>
  <c r="AP55" i="7"/>
  <c r="AT21" i="7"/>
  <c r="AT33" i="7"/>
  <c r="AT54" i="7"/>
  <c r="AT78" i="7"/>
  <c r="AP9" i="7"/>
  <c r="AP17" i="7"/>
  <c r="AP35" i="7"/>
  <c r="AP51" i="7"/>
  <c r="AP73" i="7"/>
  <c r="AT25" i="7"/>
  <c r="AT37" i="7"/>
  <c r="AT68" i="7"/>
  <c r="A3" i="27" l="1"/>
  <c r="CU86" i="7"/>
  <c r="CT86" i="7"/>
  <c r="CS86" i="7"/>
  <c r="CR86" i="7"/>
  <c r="CP86" i="7"/>
  <c r="CH86" i="7"/>
  <c r="CG86" i="7"/>
  <c r="CF86" i="7"/>
  <c r="CE86" i="7"/>
  <c r="CL86" i="7" s="1"/>
  <c r="CD86" i="7"/>
  <c r="CI86" i="7" s="1"/>
  <c r="CC86" i="7"/>
  <c r="CB86" i="7" s="1"/>
  <c r="BM86" i="7"/>
  <c r="BL86" i="7"/>
  <c r="BK86" i="7"/>
  <c r="AZ86" i="7"/>
  <c r="AY86" i="7"/>
  <c r="AX86" i="7"/>
  <c r="AO86" i="7"/>
  <c r="AN86" i="7"/>
  <c r="AB86" i="7"/>
  <c r="AA86" i="7"/>
  <c r="CU85" i="7"/>
  <c r="CT85" i="7"/>
  <c r="CS85" i="7"/>
  <c r="CR85" i="7"/>
  <c r="CP85" i="7"/>
  <c r="CH85" i="7"/>
  <c r="CG85" i="7"/>
  <c r="CF85" i="7"/>
  <c r="CE85" i="7"/>
  <c r="CD85" i="7"/>
  <c r="CK85" i="7" s="1"/>
  <c r="CC85" i="7"/>
  <c r="CB85" i="7" s="1"/>
  <c r="BM85" i="7"/>
  <c r="BL85" i="7"/>
  <c r="BK85" i="7"/>
  <c r="AZ85" i="7"/>
  <c r="AY85" i="7"/>
  <c r="AX85" i="7"/>
  <c r="AO85" i="7"/>
  <c r="AN85" i="7"/>
  <c r="Z85" i="7"/>
  <c r="AA85" i="7"/>
  <c r="CU84" i="7"/>
  <c r="CT84" i="7"/>
  <c r="CS84" i="7"/>
  <c r="CR84" i="7"/>
  <c r="CP84" i="7"/>
  <c r="CH84" i="7"/>
  <c r="CG84" i="7"/>
  <c r="CF84" i="7"/>
  <c r="CE84" i="7"/>
  <c r="CD84" i="7"/>
  <c r="CK84" i="7" s="1"/>
  <c r="CC84" i="7"/>
  <c r="CB84" i="7" s="1"/>
  <c r="BM84" i="7"/>
  <c r="BL84" i="7"/>
  <c r="BK84" i="7"/>
  <c r="AZ84" i="7"/>
  <c r="AY84" i="7"/>
  <c r="AX84" i="7"/>
  <c r="AO84" i="7"/>
  <c r="AN84" i="7"/>
  <c r="AA84" i="7"/>
  <c r="CU83" i="7"/>
  <c r="CT83" i="7"/>
  <c r="CS83" i="7"/>
  <c r="CR83" i="7"/>
  <c r="CP83" i="7"/>
  <c r="CH83" i="7"/>
  <c r="CG83" i="7"/>
  <c r="CF83" i="7"/>
  <c r="CE83" i="7"/>
  <c r="CL83" i="7" s="1"/>
  <c r="CD83" i="7"/>
  <c r="CK83" i="7" s="1"/>
  <c r="CC83" i="7"/>
  <c r="BM83" i="7"/>
  <c r="BL83" i="7"/>
  <c r="BK83" i="7"/>
  <c r="AZ83" i="7"/>
  <c r="AY83" i="7"/>
  <c r="AX83" i="7"/>
  <c r="AO83" i="7"/>
  <c r="AN83" i="7"/>
  <c r="AA83" i="7"/>
  <c r="CU82" i="7"/>
  <c r="CT82" i="7"/>
  <c r="CS82" i="7"/>
  <c r="CR82" i="7"/>
  <c r="CP82" i="7"/>
  <c r="CH82" i="7"/>
  <c r="CG82" i="7"/>
  <c r="CF82" i="7"/>
  <c r="CE82" i="7"/>
  <c r="CD82" i="7"/>
  <c r="CK82" i="7" s="1"/>
  <c r="CC82" i="7"/>
  <c r="BM82" i="7"/>
  <c r="BL82" i="7"/>
  <c r="BK82" i="7"/>
  <c r="AZ82" i="7"/>
  <c r="AY82" i="7"/>
  <c r="AX82" i="7"/>
  <c r="AO82" i="7"/>
  <c r="AN82" i="7"/>
  <c r="AB82" i="7"/>
  <c r="AA82" i="7"/>
  <c r="CU81" i="7"/>
  <c r="CT81" i="7"/>
  <c r="CS81" i="7"/>
  <c r="CR81" i="7"/>
  <c r="CP81" i="7"/>
  <c r="CH81" i="7"/>
  <c r="CG81" i="7"/>
  <c r="CF81" i="7"/>
  <c r="CE81" i="7"/>
  <c r="CD81" i="7"/>
  <c r="CK81" i="7" s="1"/>
  <c r="CC81" i="7"/>
  <c r="BM81" i="7"/>
  <c r="BL81" i="7"/>
  <c r="BK81" i="7"/>
  <c r="AZ81" i="7"/>
  <c r="AY81" i="7"/>
  <c r="AX81" i="7"/>
  <c r="AO81" i="7"/>
  <c r="AN81" i="7"/>
  <c r="AA81" i="7"/>
  <c r="CU80" i="7"/>
  <c r="CT80" i="7"/>
  <c r="CS80" i="7"/>
  <c r="CR80" i="7"/>
  <c r="CP80" i="7"/>
  <c r="CH80" i="7"/>
  <c r="CG80" i="7"/>
  <c r="CF80" i="7"/>
  <c r="CE80" i="7"/>
  <c r="CI80" i="7" s="1"/>
  <c r="CD80" i="7"/>
  <c r="CK80" i="7" s="1"/>
  <c r="CC80" i="7"/>
  <c r="BM80" i="7"/>
  <c r="BL80" i="7"/>
  <c r="BK80" i="7"/>
  <c r="AZ80" i="7"/>
  <c r="AY80" i="7"/>
  <c r="AX80" i="7"/>
  <c r="AO80" i="7"/>
  <c r="AN80" i="7"/>
  <c r="AB80" i="7"/>
  <c r="AA80" i="7"/>
  <c r="CU79" i="7"/>
  <c r="CT79" i="7"/>
  <c r="CS79" i="7"/>
  <c r="CR79" i="7"/>
  <c r="CP79" i="7"/>
  <c r="CH79" i="7"/>
  <c r="CG79" i="7"/>
  <c r="CF79" i="7"/>
  <c r="CE79" i="7"/>
  <c r="CL79" i="7" s="1"/>
  <c r="CD79" i="7"/>
  <c r="CK79" i="7" s="1"/>
  <c r="CC79" i="7"/>
  <c r="BM79" i="7"/>
  <c r="BL79" i="7"/>
  <c r="BK79" i="7"/>
  <c r="AZ79" i="7"/>
  <c r="AY79" i="7"/>
  <c r="AX79" i="7"/>
  <c r="AO79" i="7"/>
  <c r="AN79" i="7"/>
  <c r="AB79" i="7"/>
  <c r="AA79" i="7"/>
  <c r="Z86" i="7" l="1"/>
  <c r="Z84" i="7"/>
  <c r="Z81" i="7"/>
  <c r="CI84" i="7"/>
  <c r="CK86" i="7"/>
  <c r="Z79" i="7"/>
  <c r="CB81" i="7"/>
  <c r="CI85" i="7"/>
  <c r="CI81" i="7"/>
  <c r="Z83" i="7"/>
  <c r="CI79" i="7"/>
  <c r="Z80" i="7"/>
  <c r="Z82" i="7"/>
  <c r="CI82" i="7"/>
  <c r="CB83" i="7"/>
  <c r="CB80" i="7"/>
  <c r="CL85" i="7"/>
  <c r="CB79" i="7"/>
  <c r="CL81" i="7"/>
  <c r="CB82" i="7"/>
  <c r="CI83" i="7"/>
  <c r="CL80" i="7"/>
  <c r="CL82" i="7"/>
  <c r="CL84" i="7"/>
  <c r="BK1" i="7"/>
  <c r="BL1" i="7"/>
  <c r="BM1" i="7"/>
  <c r="CH87" i="7"/>
  <c r="CG87" i="7"/>
  <c r="CF87" i="7"/>
  <c r="CE87" i="7"/>
  <c r="CD87" i="7"/>
  <c r="CH78" i="7"/>
  <c r="CG78" i="7"/>
  <c r="CF78" i="7"/>
  <c r="CE78" i="7"/>
  <c r="CD78" i="7"/>
  <c r="CH77" i="7"/>
  <c r="CG77" i="7"/>
  <c r="CF77" i="7"/>
  <c r="CE77" i="7"/>
  <c r="CD77" i="7"/>
  <c r="CH76" i="7"/>
  <c r="CG76" i="7"/>
  <c r="CF76" i="7"/>
  <c r="CE76" i="7"/>
  <c r="CD76" i="7"/>
  <c r="CH75" i="7"/>
  <c r="CG75" i="7"/>
  <c r="CF75" i="7"/>
  <c r="CE75" i="7"/>
  <c r="CD75" i="7"/>
  <c r="CH74" i="7"/>
  <c r="CG74" i="7"/>
  <c r="CF74" i="7"/>
  <c r="CE74" i="7"/>
  <c r="CD74" i="7"/>
  <c r="CH73" i="7"/>
  <c r="CG73" i="7"/>
  <c r="CF73" i="7"/>
  <c r="CE73" i="7"/>
  <c r="CD73" i="7"/>
  <c r="CH72" i="7"/>
  <c r="CG72" i="7"/>
  <c r="CF72" i="7"/>
  <c r="CE72" i="7"/>
  <c r="CD72" i="7"/>
  <c r="CH71" i="7"/>
  <c r="CG71" i="7"/>
  <c r="CF71" i="7"/>
  <c r="CE71" i="7"/>
  <c r="CD71" i="7"/>
  <c r="CH70" i="7"/>
  <c r="CG70" i="7"/>
  <c r="CF70" i="7"/>
  <c r="CE70" i="7"/>
  <c r="CD70" i="7"/>
  <c r="CH69" i="7"/>
  <c r="CG69" i="7"/>
  <c r="CF69" i="7"/>
  <c r="CE69" i="7"/>
  <c r="CD69" i="7"/>
  <c r="CH68" i="7"/>
  <c r="CG68" i="7"/>
  <c r="CF68" i="7"/>
  <c r="CE68" i="7"/>
  <c r="CD68" i="7"/>
  <c r="CH67" i="7"/>
  <c r="CG67" i="7"/>
  <c r="CF67" i="7"/>
  <c r="CE67" i="7"/>
  <c r="CD67" i="7"/>
  <c r="CH66" i="7"/>
  <c r="CG66" i="7"/>
  <c r="CF66" i="7"/>
  <c r="CE66" i="7"/>
  <c r="CD66" i="7"/>
  <c r="CH65" i="7"/>
  <c r="CG65" i="7"/>
  <c r="CF65" i="7"/>
  <c r="CE65" i="7"/>
  <c r="CD65" i="7"/>
  <c r="CH64" i="7"/>
  <c r="CG64" i="7"/>
  <c r="CF64" i="7"/>
  <c r="CE64" i="7"/>
  <c r="CD64" i="7"/>
  <c r="CH63" i="7"/>
  <c r="CG63" i="7"/>
  <c r="CF63" i="7"/>
  <c r="CE63" i="7"/>
  <c r="CD63" i="7"/>
  <c r="CH62" i="7"/>
  <c r="CG62" i="7"/>
  <c r="CF62" i="7"/>
  <c r="CE62" i="7"/>
  <c r="CD62" i="7"/>
  <c r="CH61" i="7"/>
  <c r="CG61" i="7"/>
  <c r="CF61" i="7"/>
  <c r="CE61" i="7"/>
  <c r="CD61" i="7"/>
  <c r="CH60" i="7"/>
  <c r="CG60" i="7"/>
  <c r="CF60" i="7"/>
  <c r="CE60" i="7"/>
  <c r="CD60" i="7"/>
  <c r="CH59" i="7"/>
  <c r="CG59" i="7"/>
  <c r="CF59" i="7"/>
  <c r="CE59" i="7"/>
  <c r="CD59" i="7"/>
  <c r="CH58" i="7"/>
  <c r="CG58" i="7"/>
  <c r="CF58" i="7"/>
  <c r="CE58" i="7"/>
  <c r="CD58" i="7"/>
  <c r="CH57" i="7"/>
  <c r="CG57" i="7"/>
  <c r="CF57" i="7"/>
  <c r="CE57" i="7"/>
  <c r="CD57" i="7"/>
  <c r="CH56" i="7"/>
  <c r="CG56" i="7"/>
  <c r="CF56" i="7"/>
  <c r="CE56" i="7"/>
  <c r="CD56" i="7"/>
  <c r="CH55" i="7"/>
  <c r="CG55" i="7"/>
  <c r="CF55" i="7"/>
  <c r="CE55" i="7"/>
  <c r="CD55" i="7"/>
  <c r="CH54" i="7"/>
  <c r="CG54" i="7"/>
  <c r="CF54" i="7"/>
  <c r="CE54" i="7"/>
  <c r="CD54" i="7"/>
  <c r="CH53" i="7"/>
  <c r="CG53" i="7"/>
  <c r="CF53" i="7"/>
  <c r="CE53" i="7"/>
  <c r="CD53" i="7"/>
  <c r="CH52" i="7"/>
  <c r="CG52" i="7"/>
  <c r="CF52" i="7"/>
  <c r="CE52" i="7"/>
  <c r="CD52" i="7"/>
  <c r="CH51" i="7"/>
  <c r="CG51" i="7"/>
  <c r="CF51" i="7"/>
  <c r="CE51" i="7"/>
  <c r="CD51" i="7"/>
  <c r="CH50" i="7"/>
  <c r="CG50" i="7"/>
  <c r="CF50" i="7"/>
  <c r="CE50" i="7"/>
  <c r="CD50" i="7"/>
  <c r="CH49" i="7"/>
  <c r="CG49" i="7"/>
  <c r="CF49" i="7"/>
  <c r="CE49" i="7"/>
  <c r="CD49" i="7"/>
  <c r="CH48" i="7"/>
  <c r="CG48" i="7"/>
  <c r="CF48" i="7"/>
  <c r="CE48" i="7"/>
  <c r="CD48" i="7"/>
  <c r="CH47" i="7"/>
  <c r="CG47" i="7"/>
  <c r="CF47" i="7"/>
  <c r="CE47" i="7"/>
  <c r="CD47" i="7"/>
  <c r="CH46" i="7"/>
  <c r="CG46" i="7"/>
  <c r="CF46" i="7"/>
  <c r="CE46" i="7"/>
  <c r="CD46" i="7"/>
  <c r="CH45" i="7"/>
  <c r="CG45" i="7"/>
  <c r="CF45" i="7"/>
  <c r="CE45" i="7"/>
  <c r="CD45" i="7"/>
  <c r="CH44" i="7"/>
  <c r="CG44" i="7"/>
  <c r="CF44" i="7"/>
  <c r="CE44" i="7"/>
  <c r="CD44" i="7"/>
  <c r="CH43" i="7"/>
  <c r="CG43" i="7"/>
  <c r="CF43" i="7"/>
  <c r="CE43" i="7"/>
  <c r="CD43" i="7"/>
  <c r="CH42" i="7"/>
  <c r="CG42" i="7"/>
  <c r="CF42" i="7"/>
  <c r="CE42" i="7"/>
  <c r="CD42" i="7"/>
  <c r="CH41" i="7"/>
  <c r="CG41" i="7"/>
  <c r="CF41" i="7"/>
  <c r="CE41" i="7"/>
  <c r="CD41" i="7"/>
  <c r="CH40" i="7"/>
  <c r="CG40" i="7"/>
  <c r="CF40" i="7"/>
  <c r="CE40" i="7"/>
  <c r="CD40" i="7"/>
  <c r="CH39" i="7"/>
  <c r="CG39" i="7"/>
  <c r="CF39" i="7"/>
  <c r="CE39" i="7"/>
  <c r="CD39" i="7"/>
  <c r="CH38" i="7"/>
  <c r="CG38" i="7"/>
  <c r="CF38" i="7"/>
  <c r="CE38" i="7"/>
  <c r="CD38" i="7"/>
  <c r="CH37" i="7"/>
  <c r="CG37" i="7"/>
  <c r="CF37" i="7"/>
  <c r="CE37" i="7"/>
  <c r="CD37" i="7"/>
  <c r="CH36" i="7"/>
  <c r="CG36" i="7"/>
  <c r="CF36" i="7"/>
  <c r="CE36" i="7"/>
  <c r="CD36" i="7"/>
  <c r="CH35" i="7"/>
  <c r="CG35" i="7"/>
  <c r="CF35" i="7"/>
  <c r="CE35" i="7"/>
  <c r="CD35" i="7"/>
  <c r="CH34" i="7"/>
  <c r="CG34" i="7"/>
  <c r="CF34" i="7"/>
  <c r="CE34" i="7"/>
  <c r="CD34" i="7"/>
  <c r="CH33" i="7"/>
  <c r="CG33" i="7"/>
  <c r="CF33" i="7"/>
  <c r="CE33" i="7"/>
  <c r="CD33" i="7"/>
  <c r="CH32" i="7"/>
  <c r="CG32" i="7"/>
  <c r="CF32" i="7"/>
  <c r="CE32" i="7"/>
  <c r="CD32" i="7"/>
  <c r="CH31" i="7"/>
  <c r="CG31" i="7"/>
  <c r="CF31" i="7"/>
  <c r="CE31" i="7"/>
  <c r="CD31" i="7"/>
  <c r="CH30" i="7"/>
  <c r="CG30" i="7"/>
  <c r="CF30" i="7"/>
  <c r="CE30" i="7"/>
  <c r="CD30" i="7"/>
  <c r="CH29" i="7"/>
  <c r="CG29" i="7"/>
  <c r="CF29" i="7"/>
  <c r="CE29" i="7"/>
  <c r="CD29" i="7"/>
  <c r="CH28" i="7"/>
  <c r="CG28" i="7"/>
  <c r="CF28" i="7"/>
  <c r="CE28" i="7"/>
  <c r="CD28" i="7"/>
  <c r="CH27" i="7"/>
  <c r="CG27" i="7"/>
  <c r="CF27" i="7"/>
  <c r="CE27" i="7"/>
  <c r="CD27" i="7"/>
  <c r="CH26" i="7"/>
  <c r="CG26" i="7"/>
  <c r="CF26" i="7"/>
  <c r="CE26" i="7"/>
  <c r="CD26" i="7"/>
  <c r="CH25" i="7"/>
  <c r="CG25" i="7"/>
  <c r="CF25" i="7"/>
  <c r="CE25" i="7"/>
  <c r="CD25" i="7"/>
  <c r="CH24" i="7"/>
  <c r="CG24" i="7"/>
  <c r="CF24" i="7"/>
  <c r="CE24" i="7"/>
  <c r="CD24" i="7"/>
  <c r="CH23" i="7"/>
  <c r="CG23" i="7"/>
  <c r="CF23" i="7"/>
  <c r="CE23" i="7"/>
  <c r="CD23" i="7"/>
  <c r="CH22" i="7"/>
  <c r="CG22" i="7"/>
  <c r="CF22" i="7"/>
  <c r="CE22" i="7"/>
  <c r="CD22" i="7"/>
  <c r="CH21" i="7"/>
  <c r="CG21" i="7"/>
  <c r="CF21" i="7"/>
  <c r="CE21" i="7"/>
  <c r="CD21" i="7"/>
  <c r="CH20" i="7"/>
  <c r="CG20" i="7"/>
  <c r="CF20" i="7"/>
  <c r="CE20" i="7"/>
  <c r="CD20" i="7"/>
  <c r="CH19" i="7"/>
  <c r="CG19" i="7"/>
  <c r="CF19" i="7"/>
  <c r="CE19" i="7"/>
  <c r="CD19" i="7"/>
  <c r="CH18" i="7"/>
  <c r="CG18" i="7"/>
  <c r="CF18" i="7"/>
  <c r="CE18" i="7"/>
  <c r="CD18" i="7"/>
  <c r="CH17" i="7"/>
  <c r="CG17" i="7"/>
  <c r="CF17" i="7"/>
  <c r="CE17" i="7"/>
  <c r="CD17" i="7"/>
  <c r="CH16" i="7"/>
  <c r="CG16" i="7"/>
  <c r="CF16" i="7"/>
  <c r="CE16" i="7"/>
  <c r="CD16" i="7"/>
  <c r="CH15" i="7"/>
  <c r="CG15" i="7"/>
  <c r="CF15" i="7"/>
  <c r="CE15" i="7"/>
  <c r="CD15" i="7"/>
  <c r="CH14" i="7"/>
  <c r="CG14" i="7"/>
  <c r="CF14" i="7"/>
  <c r="CE14" i="7"/>
  <c r="CD14" i="7"/>
  <c r="CH13" i="7"/>
  <c r="CG13" i="7"/>
  <c r="CF13" i="7"/>
  <c r="CE13" i="7"/>
  <c r="CD13" i="7"/>
  <c r="CH12" i="7"/>
  <c r="CG12" i="7"/>
  <c r="CF12" i="7"/>
  <c r="CE12" i="7"/>
  <c r="CD12" i="7"/>
  <c r="CH11" i="7"/>
  <c r="CG11" i="7"/>
  <c r="CF11" i="7"/>
  <c r="CE11" i="7"/>
  <c r="CD11" i="7"/>
  <c r="CH10" i="7"/>
  <c r="CG10" i="7"/>
  <c r="CF10" i="7"/>
  <c r="CE10" i="7"/>
  <c r="CD10" i="7"/>
  <c r="CH9" i="7"/>
  <c r="CG9" i="7"/>
  <c r="CF9" i="7"/>
  <c r="CE9" i="7"/>
  <c r="CD9" i="7"/>
  <c r="CH8" i="7"/>
  <c r="CG8" i="7"/>
  <c r="CF8" i="7"/>
  <c r="CE8" i="7"/>
  <c r="CD8" i="7"/>
  <c r="CH7" i="7"/>
  <c r="CG7" i="7"/>
  <c r="CF7" i="7"/>
  <c r="CE7" i="7"/>
  <c r="CD7" i="7"/>
  <c r="CH6" i="7"/>
  <c r="CG6" i="7"/>
  <c r="CF6" i="7"/>
  <c r="CE6" i="7"/>
  <c r="CD6" i="7"/>
  <c r="CH5" i="7"/>
  <c r="CG5" i="7"/>
  <c r="CF5" i="7"/>
  <c r="CE5" i="7"/>
  <c r="CD5" i="7"/>
  <c r="CH4" i="7"/>
  <c r="CG4" i="7"/>
  <c r="CF4" i="7"/>
  <c r="CE4" i="7"/>
  <c r="CD4" i="7"/>
  <c r="CH3" i="7"/>
  <c r="CG3" i="7"/>
  <c r="CF3" i="7"/>
  <c r="CE3" i="7"/>
  <c r="CD3" i="7"/>
  <c r="CH2" i="7"/>
  <c r="CG2" i="7"/>
  <c r="CF2" i="7"/>
  <c r="CE2" i="7"/>
  <c r="CD2" i="7"/>
  <c r="CC18" i="7"/>
  <c r="CC17" i="7"/>
  <c r="CC16" i="7"/>
  <c r="CC15" i="7"/>
  <c r="CC14" i="7"/>
  <c r="CC13" i="7"/>
  <c r="CC12" i="7"/>
  <c r="CC11" i="7"/>
  <c r="CC10" i="7"/>
  <c r="CC9" i="7"/>
  <c r="CC8" i="7"/>
  <c r="CC7" i="7"/>
  <c r="CC6" i="7"/>
  <c r="CC5" i="7"/>
  <c r="CC4" i="7"/>
  <c r="CC3" i="7"/>
  <c r="CC2" i="7"/>
  <c r="CC87" i="7"/>
  <c r="CC78" i="7"/>
  <c r="CC77" i="7"/>
  <c r="CC76" i="7"/>
  <c r="CC75" i="7"/>
  <c r="CC74" i="7"/>
  <c r="CC73" i="7"/>
  <c r="CC72" i="7"/>
  <c r="CC71" i="7"/>
  <c r="CC70" i="7"/>
  <c r="CC69" i="7"/>
  <c r="CC68" i="7"/>
  <c r="CC67" i="7"/>
  <c r="CC66" i="7"/>
  <c r="CC65" i="7"/>
  <c r="CC64" i="7"/>
  <c r="CC63" i="7"/>
  <c r="CC62" i="7"/>
  <c r="CC61" i="7"/>
  <c r="CC60" i="7"/>
  <c r="CC59" i="7"/>
  <c r="CC58" i="7"/>
  <c r="CC57" i="7"/>
  <c r="CC56" i="7"/>
  <c r="CC55" i="7"/>
  <c r="CC54" i="7"/>
  <c r="CC53" i="7"/>
  <c r="CC52" i="7"/>
  <c r="CC51" i="7"/>
  <c r="CC50" i="7"/>
  <c r="CC49" i="7"/>
  <c r="CC48" i="7"/>
  <c r="CC47" i="7"/>
  <c r="CC46" i="7"/>
  <c r="CC45" i="7"/>
  <c r="CC44" i="7"/>
  <c r="CC43" i="7"/>
  <c r="CC42" i="7"/>
  <c r="CC41" i="7"/>
  <c r="CC40" i="7"/>
  <c r="CC39" i="7"/>
  <c r="CC38" i="7"/>
  <c r="CC37" i="7"/>
  <c r="CC36" i="7"/>
  <c r="CC35" i="7"/>
  <c r="CC34" i="7"/>
  <c r="CC33" i="7"/>
  <c r="CC32" i="7"/>
  <c r="CC31" i="7"/>
  <c r="CC30" i="7"/>
  <c r="CC29" i="7"/>
  <c r="CC28" i="7"/>
  <c r="CC27" i="7"/>
  <c r="CC26" i="7"/>
  <c r="CC25" i="7"/>
  <c r="CC24" i="7"/>
  <c r="CC23" i="7"/>
  <c r="CC22" i="7"/>
  <c r="CC21" i="7"/>
  <c r="CC20" i="7"/>
  <c r="CC19" i="7"/>
  <c r="CN85" i="7" l="1"/>
  <c r="CN86" i="7"/>
  <c r="CD89" i="7"/>
  <c r="CF89" i="7"/>
  <c r="CE89" i="7"/>
  <c r="CH89" i="7"/>
  <c r="CC89" i="7"/>
  <c r="CN84" i="7"/>
  <c r="CN82" i="7"/>
  <c r="CN80" i="7"/>
  <c r="CN83" i="7"/>
  <c r="CN81" i="7"/>
  <c r="CN79" i="7"/>
  <c r="CG89" i="7"/>
  <c r="AB87" i="7" l="1"/>
  <c r="AA87" i="7"/>
  <c r="CU78" i="7"/>
  <c r="CT78" i="7"/>
  <c r="CS78" i="7"/>
  <c r="CR78" i="7"/>
  <c r="CP78" i="7"/>
  <c r="CL78" i="7"/>
  <c r="CK78" i="7"/>
  <c r="CI78" i="7"/>
  <c r="BM78" i="7"/>
  <c r="BL78" i="7"/>
  <c r="BK78" i="7"/>
  <c r="AZ78" i="7"/>
  <c r="AY78" i="7"/>
  <c r="AX78" i="7"/>
  <c r="AO78" i="7"/>
  <c r="AN78" i="7"/>
  <c r="Z78" i="7"/>
  <c r="F24" i="39" l="1"/>
  <c r="E24" i="39"/>
  <c r="D24" i="39"/>
  <c r="F23" i="39"/>
  <c r="E23" i="39"/>
  <c r="D23" i="39"/>
  <c r="F22" i="39"/>
  <c r="E22" i="39"/>
  <c r="D22" i="39"/>
  <c r="F21" i="39"/>
  <c r="E21" i="39"/>
  <c r="D21" i="39"/>
  <c r="F20" i="39"/>
  <c r="E20" i="39"/>
  <c r="D20" i="39"/>
  <c r="F19" i="39"/>
  <c r="E19" i="39"/>
  <c r="D19" i="39"/>
  <c r="A24" i="39"/>
  <c r="A23" i="39"/>
  <c r="A22" i="39"/>
  <c r="A21" i="39"/>
  <c r="A20" i="39"/>
  <c r="A19" i="39"/>
  <c r="F18" i="39"/>
  <c r="E18" i="39"/>
  <c r="D18" i="39"/>
  <c r="A18" i="39"/>
  <c r="A8" i="39" l="1"/>
  <c r="F8" i="39"/>
  <c r="E8" i="39"/>
  <c r="D8" i="39"/>
  <c r="A7" i="39"/>
  <c r="F7" i="39"/>
  <c r="E7" i="39"/>
  <c r="D7" i="39"/>
  <c r="F6" i="39"/>
  <c r="A17" i="39"/>
  <c r="F17" i="39"/>
  <c r="E17" i="39"/>
  <c r="D17" i="39"/>
  <c r="A16" i="39"/>
  <c r="F16" i="39"/>
  <c r="E16" i="39"/>
  <c r="D16" i="39"/>
  <c r="A15" i="39"/>
  <c r="F15" i="39"/>
  <c r="E15" i="39"/>
  <c r="D15" i="39"/>
  <c r="A14" i="39"/>
  <c r="F14" i="39"/>
  <c r="E14" i="39"/>
  <c r="D14" i="39"/>
  <c r="A13" i="39"/>
  <c r="F13" i="39"/>
  <c r="E13" i="39"/>
  <c r="D13" i="39"/>
  <c r="A12" i="39"/>
  <c r="F12" i="39"/>
  <c r="E12" i="39"/>
  <c r="D12" i="39"/>
  <c r="A11" i="39"/>
  <c r="F11" i="39"/>
  <c r="E11" i="39"/>
  <c r="D11" i="39"/>
  <c r="A10" i="39"/>
  <c r="F10" i="39"/>
  <c r="E10" i="39"/>
  <c r="D10" i="39"/>
  <c r="A9" i="39"/>
  <c r="F9" i="39"/>
  <c r="E9" i="39"/>
  <c r="D9" i="39"/>
  <c r="A6" i="39"/>
  <c r="E6" i="39"/>
  <c r="D6" i="39"/>
  <c r="D3" i="39"/>
  <c r="E3" i="39"/>
  <c r="D4" i="39"/>
  <c r="E4" i="39"/>
  <c r="D5" i="39"/>
  <c r="E5" i="39"/>
  <c r="E2" i="39"/>
  <c r="D2" i="39"/>
  <c r="F5" i="39"/>
  <c r="F4" i="39"/>
  <c r="F3" i="39"/>
  <c r="F2" i="39"/>
  <c r="A5" i="39"/>
  <c r="A4" i="39"/>
  <c r="A3" i="39"/>
  <c r="A2" i="39"/>
  <c r="CU87" i="7"/>
  <c r="CT87" i="7"/>
  <c r="CS87" i="7"/>
  <c r="CR87" i="7"/>
  <c r="CU77" i="7"/>
  <c r="CT77" i="7"/>
  <c r="CS77" i="7"/>
  <c r="CR77" i="7"/>
  <c r="CU76" i="7"/>
  <c r="CT76" i="7"/>
  <c r="CS76" i="7"/>
  <c r="CR76" i="7"/>
  <c r="CU75" i="7"/>
  <c r="CT75" i="7"/>
  <c r="CS75" i="7"/>
  <c r="CR75" i="7"/>
  <c r="CU74" i="7"/>
  <c r="CT74" i="7"/>
  <c r="CS74" i="7"/>
  <c r="CR74" i="7"/>
  <c r="CU73" i="7"/>
  <c r="CT73" i="7"/>
  <c r="CS73" i="7"/>
  <c r="CR73" i="7"/>
  <c r="CU72" i="7"/>
  <c r="CT72" i="7"/>
  <c r="CS72" i="7"/>
  <c r="CR72" i="7"/>
  <c r="CU71" i="7"/>
  <c r="CT71" i="7"/>
  <c r="CS71" i="7"/>
  <c r="CR71" i="7"/>
  <c r="CU70" i="7"/>
  <c r="CT70" i="7"/>
  <c r="CS70" i="7"/>
  <c r="CR70" i="7"/>
  <c r="CU69" i="7"/>
  <c r="CT69" i="7"/>
  <c r="CS69" i="7"/>
  <c r="CR69" i="7"/>
  <c r="CU68" i="7"/>
  <c r="CT68" i="7"/>
  <c r="CS68" i="7"/>
  <c r="CR68" i="7"/>
  <c r="CU67" i="7"/>
  <c r="CT67" i="7"/>
  <c r="CS67" i="7"/>
  <c r="CR67" i="7"/>
  <c r="CU66" i="7"/>
  <c r="CT66" i="7"/>
  <c r="CS66" i="7"/>
  <c r="CR66" i="7"/>
  <c r="CU65" i="7"/>
  <c r="CT65" i="7"/>
  <c r="CS65" i="7"/>
  <c r="CR65" i="7"/>
  <c r="CU64" i="7"/>
  <c r="CT64" i="7"/>
  <c r="CS64" i="7"/>
  <c r="CR64" i="7"/>
  <c r="CU63" i="7"/>
  <c r="CT63" i="7"/>
  <c r="CS63" i="7"/>
  <c r="CR63" i="7"/>
  <c r="CU62" i="7"/>
  <c r="CT62" i="7"/>
  <c r="CS62" i="7"/>
  <c r="CR62" i="7"/>
  <c r="CU61" i="7"/>
  <c r="CT61" i="7"/>
  <c r="CS61" i="7"/>
  <c r="CR61" i="7"/>
  <c r="CU60" i="7"/>
  <c r="CT60" i="7"/>
  <c r="CS60" i="7"/>
  <c r="CR60" i="7"/>
  <c r="CU59" i="7"/>
  <c r="CT59" i="7"/>
  <c r="CS59" i="7"/>
  <c r="CR59" i="7"/>
  <c r="CU58" i="7"/>
  <c r="CT58" i="7"/>
  <c r="CS58" i="7"/>
  <c r="CR58" i="7"/>
  <c r="CU57" i="7"/>
  <c r="CT57" i="7"/>
  <c r="CS57" i="7"/>
  <c r="CR57" i="7"/>
  <c r="CU56" i="7"/>
  <c r="CT56" i="7"/>
  <c r="CS56" i="7"/>
  <c r="CR56" i="7"/>
  <c r="CU55" i="7"/>
  <c r="CT55" i="7"/>
  <c r="CS55" i="7"/>
  <c r="CR55" i="7"/>
  <c r="CU54" i="7"/>
  <c r="CT54" i="7"/>
  <c r="CS54" i="7"/>
  <c r="CR54" i="7"/>
  <c r="CU53" i="7"/>
  <c r="CT53" i="7"/>
  <c r="CS53" i="7"/>
  <c r="CR53" i="7"/>
  <c r="CU52" i="7"/>
  <c r="CT52" i="7"/>
  <c r="CS52" i="7"/>
  <c r="CR52" i="7"/>
  <c r="CU51" i="7"/>
  <c r="CT51" i="7"/>
  <c r="CS51" i="7"/>
  <c r="CR51" i="7"/>
  <c r="CU50" i="7"/>
  <c r="CT50" i="7"/>
  <c r="CS50" i="7"/>
  <c r="CR50" i="7"/>
  <c r="CU49" i="7"/>
  <c r="CT49" i="7"/>
  <c r="CS49" i="7"/>
  <c r="CR49" i="7"/>
  <c r="CU48" i="7"/>
  <c r="CT48" i="7"/>
  <c r="CS48" i="7"/>
  <c r="CR48" i="7"/>
  <c r="CU47" i="7"/>
  <c r="CT47" i="7"/>
  <c r="CS47" i="7"/>
  <c r="CR47" i="7"/>
  <c r="CU46" i="7"/>
  <c r="CT46" i="7"/>
  <c r="CS46" i="7"/>
  <c r="CR46" i="7"/>
  <c r="CU45" i="7"/>
  <c r="CT45" i="7"/>
  <c r="CS45" i="7"/>
  <c r="CR45" i="7"/>
  <c r="CU44" i="7"/>
  <c r="CT44" i="7"/>
  <c r="CS44" i="7"/>
  <c r="CR44" i="7"/>
  <c r="CU43" i="7"/>
  <c r="CT43" i="7"/>
  <c r="CS43" i="7"/>
  <c r="CR43" i="7"/>
  <c r="CU42" i="7"/>
  <c r="CT42" i="7"/>
  <c r="CS42" i="7"/>
  <c r="CR42" i="7"/>
  <c r="CU41" i="7"/>
  <c r="CT41" i="7"/>
  <c r="CS41" i="7"/>
  <c r="CR41" i="7"/>
  <c r="CU40" i="7"/>
  <c r="CT40" i="7"/>
  <c r="CS40" i="7"/>
  <c r="CR40" i="7"/>
  <c r="CU39" i="7"/>
  <c r="CT39" i="7"/>
  <c r="CS39" i="7"/>
  <c r="CR39" i="7"/>
  <c r="CU38" i="7"/>
  <c r="CT38" i="7"/>
  <c r="CS38" i="7"/>
  <c r="CR38" i="7"/>
  <c r="CU37" i="7"/>
  <c r="CT37" i="7"/>
  <c r="CS37" i="7"/>
  <c r="CR37" i="7"/>
  <c r="CU36" i="7"/>
  <c r="CT36" i="7"/>
  <c r="CS36" i="7"/>
  <c r="CR36" i="7"/>
  <c r="CU35" i="7"/>
  <c r="CT35" i="7"/>
  <c r="CS35" i="7"/>
  <c r="CR35" i="7"/>
  <c r="CU34" i="7"/>
  <c r="CT34" i="7"/>
  <c r="CS34" i="7"/>
  <c r="CR34" i="7"/>
  <c r="CU33" i="7"/>
  <c r="CT33" i="7"/>
  <c r="CS33" i="7"/>
  <c r="CR33" i="7"/>
  <c r="CU32" i="7"/>
  <c r="CT32" i="7"/>
  <c r="CS32" i="7"/>
  <c r="CR32" i="7"/>
  <c r="CU31" i="7"/>
  <c r="CT31" i="7"/>
  <c r="CS31" i="7"/>
  <c r="CR31" i="7"/>
  <c r="CU30" i="7"/>
  <c r="CT30" i="7"/>
  <c r="CS30" i="7"/>
  <c r="CR30" i="7"/>
  <c r="CU29" i="7"/>
  <c r="CT29" i="7"/>
  <c r="CS29" i="7"/>
  <c r="CR29" i="7"/>
  <c r="CU28" i="7"/>
  <c r="CT28" i="7"/>
  <c r="CS28" i="7"/>
  <c r="CR28" i="7"/>
  <c r="CU27" i="7"/>
  <c r="CT27" i="7"/>
  <c r="CS27" i="7"/>
  <c r="CR27" i="7"/>
  <c r="CU26" i="7"/>
  <c r="CT26" i="7"/>
  <c r="CS26" i="7"/>
  <c r="CR26" i="7"/>
  <c r="CU25" i="7"/>
  <c r="CT25" i="7"/>
  <c r="CS25" i="7"/>
  <c r="CR25" i="7"/>
  <c r="CU24" i="7"/>
  <c r="CT24" i="7"/>
  <c r="CS24" i="7"/>
  <c r="CR24" i="7"/>
  <c r="CU23" i="7"/>
  <c r="CT23" i="7"/>
  <c r="CS23" i="7"/>
  <c r="CR23" i="7"/>
  <c r="CU22" i="7"/>
  <c r="CT22" i="7"/>
  <c r="CS22" i="7"/>
  <c r="CR22" i="7"/>
  <c r="CU21" i="7"/>
  <c r="CT21" i="7"/>
  <c r="CS21" i="7"/>
  <c r="CR21" i="7"/>
  <c r="CU20" i="7"/>
  <c r="CT20" i="7"/>
  <c r="CS20" i="7"/>
  <c r="CR20" i="7"/>
  <c r="CU19" i="7"/>
  <c r="CT19" i="7"/>
  <c r="CS19" i="7"/>
  <c r="CR19" i="7"/>
  <c r="CU18" i="7"/>
  <c r="CT18" i="7"/>
  <c r="CS18" i="7"/>
  <c r="CR18" i="7"/>
  <c r="CU17" i="7"/>
  <c r="CT17" i="7"/>
  <c r="CS17" i="7"/>
  <c r="CR17" i="7"/>
  <c r="CU16" i="7"/>
  <c r="CT16" i="7"/>
  <c r="CS16" i="7"/>
  <c r="CR16" i="7"/>
  <c r="CU15" i="7"/>
  <c r="CT15" i="7"/>
  <c r="CS15" i="7"/>
  <c r="CR15" i="7"/>
  <c r="CU14" i="7"/>
  <c r="CT14" i="7"/>
  <c r="CS14" i="7"/>
  <c r="CR14" i="7"/>
  <c r="CU13" i="7"/>
  <c r="CT13" i="7"/>
  <c r="CS13" i="7"/>
  <c r="CR13" i="7"/>
  <c r="CU12" i="7"/>
  <c r="CT12" i="7"/>
  <c r="CS12" i="7"/>
  <c r="CR12" i="7"/>
  <c r="CU11" i="7"/>
  <c r="CT11" i="7"/>
  <c r="CS11" i="7"/>
  <c r="CR11" i="7"/>
  <c r="CU10" i="7"/>
  <c r="CT10" i="7"/>
  <c r="CS10" i="7"/>
  <c r="CR10" i="7"/>
  <c r="CU9" i="7"/>
  <c r="CT9" i="7"/>
  <c r="CS9" i="7"/>
  <c r="CR9" i="7"/>
  <c r="CU8" i="7"/>
  <c r="CT8" i="7"/>
  <c r="CS8" i="7"/>
  <c r="CR8" i="7"/>
  <c r="CU7" i="7"/>
  <c r="CT7" i="7"/>
  <c r="CS7" i="7"/>
  <c r="CR7" i="7"/>
  <c r="CU6" i="7"/>
  <c r="CT6" i="7"/>
  <c r="CS6" i="7"/>
  <c r="CR6" i="7"/>
  <c r="CU5" i="7"/>
  <c r="CT5" i="7"/>
  <c r="CS5" i="7"/>
  <c r="CR5" i="7"/>
  <c r="CU4" i="7"/>
  <c r="CT4" i="7"/>
  <c r="CS4" i="7"/>
  <c r="CR4" i="7"/>
  <c r="CU3" i="7"/>
  <c r="CT3" i="7"/>
  <c r="CS3" i="7"/>
  <c r="CR3" i="7"/>
  <c r="CU2" i="7"/>
  <c r="CT2" i="7"/>
  <c r="CS2" i="7"/>
  <c r="CR2" i="7"/>
  <c r="Y89" i="7" l="1"/>
  <c r="X89" i="7"/>
  <c r="W89" i="7"/>
  <c r="V89" i="7"/>
  <c r="CP87" i="7" l="1"/>
  <c r="CP77" i="7"/>
  <c r="CP76" i="7"/>
  <c r="CP75" i="7"/>
  <c r="CP74" i="7"/>
  <c r="CP73" i="7"/>
  <c r="CP72" i="7"/>
  <c r="CP71" i="7"/>
  <c r="CP70" i="7"/>
  <c r="CP69" i="7"/>
  <c r="AA77" i="7" l="1"/>
  <c r="AA75" i="7"/>
  <c r="AA74" i="7"/>
  <c r="AA73" i="7"/>
  <c r="AA72" i="7"/>
  <c r="AA71" i="7"/>
  <c r="AA70" i="7"/>
  <c r="AA69" i="7"/>
  <c r="CL77" i="7" l="1"/>
  <c r="CK77" i="7"/>
  <c r="BM77" i="7"/>
  <c r="BL77" i="7"/>
  <c r="BK77" i="7"/>
  <c r="AZ77" i="7"/>
  <c r="AY77" i="7"/>
  <c r="AX77" i="7"/>
  <c r="Z77" i="7"/>
  <c r="AO77" i="7"/>
  <c r="AN77" i="7"/>
  <c r="CL76" i="7"/>
  <c r="CI76" i="7"/>
  <c r="CK76" i="7"/>
  <c r="BM76" i="7"/>
  <c r="BL76" i="7"/>
  <c r="BK76" i="7"/>
  <c r="AZ76" i="7"/>
  <c r="AY76" i="7"/>
  <c r="AX76" i="7"/>
  <c r="Z76" i="7"/>
  <c r="AO76" i="7"/>
  <c r="AN76" i="7"/>
  <c r="CL75" i="7"/>
  <c r="CK75" i="7"/>
  <c r="BM75" i="7"/>
  <c r="BL75" i="7"/>
  <c r="BK75" i="7"/>
  <c r="AZ75" i="7"/>
  <c r="AY75" i="7"/>
  <c r="AX75" i="7"/>
  <c r="Z75" i="7"/>
  <c r="AO75" i="7"/>
  <c r="AN75" i="7"/>
  <c r="CL74" i="7"/>
  <c r="CK74" i="7"/>
  <c r="BM74" i="7"/>
  <c r="BL74" i="7"/>
  <c r="BK74" i="7"/>
  <c r="AZ74" i="7"/>
  <c r="AY74" i="7"/>
  <c r="AX74" i="7"/>
  <c r="Z74" i="7"/>
  <c r="AO74" i="7"/>
  <c r="AN74" i="7"/>
  <c r="CL73" i="7"/>
  <c r="CK73" i="7"/>
  <c r="BM73" i="7"/>
  <c r="BL73" i="7"/>
  <c r="BK73" i="7"/>
  <c r="AZ73" i="7"/>
  <c r="AY73" i="7"/>
  <c r="AX73" i="7"/>
  <c r="AB73" i="7"/>
  <c r="AO73" i="7"/>
  <c r="AN73" i="7"/>
  <c r="CL72" i="7"/>
  <c r="CI72" i="7"/>
  <c r="CK72" i="7"/>
  <c r="BM72" i="7"/>
  <c r="BL72" i="7"/>
  <c r="BK72" i="7"/>
  <c r="AZ72" i="7"/>
  <c r="AY72" i="7"/>
  <c r="AX72" i="7"/>
  <c r="AB72" i="7"/>
  <c r="AO72" i="7"/>
  <c r="AN72" i="7"/>
  <c r="CL71" i="7"/>
  <c r="CK71" i="7"/>
  <c r="CI71" i="7"/>
  <c r="BM71" i="7"/>
  <c r="BL71" i="7"/>
  <c r="BK71" i="7"/>
  <c r="AZ71" i="7"/>
  <c r="AY71" i="7"/>
  <c r="AX71" i="7"/>
  <c r="AB71" i="7"/>
  <c r="AO71" i="7"/>
  <c r="AN71" i="7"/>
  <c r="CL70" i="7"/>
  <c r="CK70" i="7"/>
  <c r="BM70" i="7"/>
  <c r="BL70" i="7"/>
  <c r="BK70" i="7"/>
  <c r="AZ70" i="7"/>
  <c r="AY70" i="7"/>
  <c r="AX70" i="7"/>
  <c r="AB70" i="7"/>
  <c r="AO70" i="7"/>
  <c r="AN70" i="7"/>
  <c r="CL69" i="7"/>
  <c r="CK69" i="7"/>
  <c r="BM69" i="7"/>
  <c r="BL69" i="7"/>
  <c r="BK69" i="7"/>
  <c r="AZ69" i="7"/>
  <c r="AY69" i="7"/>
  <c r="AX69" i="7"/>
  <c r="AB69" i="7"/>
  <c r="AO69" i="7"/>
  <c r="AN69" i="7"/>
  <c r="CP68" i="7"/>
  <c r="CL68" i="7"/>
  <c r="CK68" i="7"/>
  <c r="BM68" i="7"/>
  <c r="BL68" i="7"/>
  <c r="BK68" i="7"/>
  <c r="AZ68" i="7"/>
  <c r="AY68" i="7"/>
  <c r="AX68" i="7"/>
  <c r="AB68" i="7"/>
  <c r="AO68" i="7"/>
  <c r="AN68" i="7"/>
  <c r="Z69" i="7" l="1"/>
  <c r="Z68" i="7"/>
  <c r="Z73" i="7"/>
  <c r="Z71" i="7"/>
  <c r="Z70" i="7"/>
  <c r="Z72" i="7"/>
  <c r="CI74" i="7"/>
  <c r="CI75" i="7"/>
  <c r="CI68" i="7"/>
  <c r="CI69" i="7"/>
  <c r="CI73" i="7"/>
  <c r="CI77" i="7"/>
  <c r="CI70" i="7"/>
  <c r="D11" i="10" l="1"/>
  <c r="D10" i="10"/>
  <c r="A6" i="27" l="1"/>
  <c r="A5" i="27"/>
  <c r="A4" i="27"/>
  <c r="CL87" i="7" l="1"/>
  <c r="BM87" i="7"/>
  <c r="BL87" i="7"/>
  <c r="BK87" i="7"/>
  <c r="AZ87" i="7"/>
  <c r="AY87" i="7"/>
  <c r="AX87" i="7"/>
  <c r="Z87" i="7"/>
  <c r="CP67" i="7"/>
  <c r="CL67" i="7"/>
  <c r="BM67" i="7"/>
  <c r="BL67" i="7"/>
  <c r="BK67" i="7"/>
  <c r="AZ67" i="7"/>
  <c r="AY67" i="7"/>
  <c r="AX67" i="7"/>
  <c r="AB67" i="7"/>
  <c r="AA67" i="7"/>
  <c r="AO67" i="7"/>
  <c r="AO87" i="7"/>
  <c r="AN87" i="7"/>
  <c r="AN67" i="7"/>
  <c r="AO66" i="7"/>
  <c r="AN66" i="7"/>
  <c r="AO65" i="7"/>
  <c r="AN65" i="7"/>
  <c r="AO64" i="7"/>
  <c r="AN64" i="7"/>
  <c r="AO63" i="7"/>
  <c r="AN63" i="7"/>
  <c r="AO62" i="7"/>
  <c r="AN62" i="7"/>
  <c r="AO61" i="7"/>
  <c r="AN61" i="7"/>
  <c r="AO60" i="7"/>
  <c r="AN60" i="7"/>
  <c r="AO59" i="7"/>
  <c r="AN59" i="7"/>
  <c r="AO58" i="7"/>
  <c r="AN58" i="7"/>
  <c r="AO57" i="7"/>
  <c r="AN57" i="7"/>
  <c r="AO56" i="7"/>
  <c r="AN56" i="7"/>
  <c r="AO55" i="7"/>
  <c r="AN55" i="7"/>
  <c r="AO54" i="7"/>
  <c r="AN54" i="7"/>
  <c r="AO53" i="7"/>
  <c r="AN53" i="7"/>
  <c r="D89" i="7"/>
  <c r="Z67" i="7" l="1"/>
  <c r="A24" i="10"/>
  <c r="A25" i="10" s="1"/>
  <c r="O2" i="31"/>
  <c r="P646" i="31"/>
  <c r="O646" i="31"/>
  <c r="P644" i="31"/>
  <c r="S644" i="31" s="1"/>
  <c r="O644" i="31"/>
  <c r="P641" i="31"/>
  <c r="O641" i="31"/>
  <c r="P639" i="31"/>
  <c r="S639" i="31" s="1"/>
  <c r="O639" i="31"/>
  <c r="P654" i="31"/>
  <c r="O654" i="31"/>
  <c r="P637" i="31"/>
  <c r="S637" i="31" s="1"/>
  <c r="O637" i="31"/>
  <c r="P636" i="31"/>
  <c r="O636" i="31"/>
  <c r="P653" i="31"/>
  <c r="S653" i="31" s="1"/>
  <c r="O653" i="31"/>
  <c r="P634" i="31"/>
  <c r="O634" i="31"/>
  <c r="P633" i="31"/>
  <c r="S633" i="31" s="1"/>
  <c r="O633" i="31"/>
  <c r="P632" i="31"/>
  <c r="O632" i="31"/>
  <c r="P652" i="31"/>
  <c r="S652" i="31" s="1"/>
  <c r="O652" i="31"/>
  <c r="P630" i="31"/>
  <c r="O630" i="31"/>
  <c r="P628" i="31"/>
  <c r="S628" i="31" s="1"/>
  <c r="O628" i="31"/>
  <c r="P627" i="31"/>
  <c r="O627" i="31"/>
  <c r="P629" i="31"/>
  <c r="S629" i="31" s="1"/>
  <c r="O629" i="31"/>
  <c r="P626" i="31"/>
  <c r="O626" i="31"/>
  <c r="P625" i="31"/>
  <c r="S625" i="31" s="1"/>
  <c r="O625" i="31"/>
  <c r="P624" i="31"/>
  <c r="O624" i="31"/>
  <c r="P623" i="31"/>
  <c r="S623" i="31" s="1"/>
  <c r="O623" i="31"/>
  <c r="P645" i="31"/>
  <c r="O645" i="31"/>
  <c r="P651" i="31"/>
  <c r="S651" i="31" s="1"/>
  <c r="O651" i="31"/>
  <c r="P620" i="31"/>
  <c r="O620" i="31"/>
  <c r="P619" i="31"/>
  <c r="S619" i="31" s="1"/>
  <c r="O619" i="31"/>
  <c r="P616" i="31"/>
  <c r="O616" i="31"/>
  <c r="P617" i="31"/>
  <c r="S617" i="31" s="1"/>
  <c r="O617" i="31"/>
  <c r="P615" i="31"/>
  <c r="O615" i="31"/>
  <c r="P614" i="31"/>
  <c r="S614" i="31" s="1"/>
  <c r="O614" i="31"/>
  <c r="P650" i="31"/>
  <c r="S650" i="31" s="1"/>
  <c r="O650" i="31"/>
  <c r="P610" i="31"/>
  <c r="S610" i="31" s="1"/>
  <c r="O610" i="31"/>
  <c r="P609" i="31"/>
  <c r="S609" i="31" s="1"/>
  <c r="O609" i="31"/>
  <c r="P608" i="31"/>
  <c r="S608" i="31" s="1"/>
  <c r="O608" i="31"/>
  <c r="P605" i="31"/>
  <c r="S605" i="31" s="1"/>
  <c r="O605" i="31"/>
  <c r="P604" i="31"/>
  <c r="S604" i="31" s="1"/>
  <c r="O604" i="31"/>
  <c r="P649" i="31"/>
  <c r="S649" i="31" s="1"/>
  <c r="O649" i="31"/>
  <c r="P603" i="31"/>
  <c r="S603" i="31" s="1"/>
  <c r="O603" i="31"/>
  <c r="P648" i="31"/>
  <c r="S648" i="31" s="1"/>
  <c r="O648" i="31"/>
  <c r="P647" i="31"/>
  <c r="S647" i="31" s="1"/>
  <c r="O647" i="31"/>
  <c r="P631" i="31"/>
  <c r="S631" i="31" s="1"/>
  <c r="O631" i="31"/>
  <c r="P601" i="31"/>
  <c r="S601" i="31" s="1"/>
  <c r="O601" i="31"/>
  <c r="P622" i="31"/>
  <c r="S622" i="31" s="1"/>
  <c r="O622" i="31"/>
  <c r="P621" i="31"/>
  <c r="S621" i="31" s="1"/>
  <c r="O621" i="31"/>
  <c r="P642" i="31"/>
  <c r="S642" i="31" s="1"/>
  <c r="O642" i="31"/>
  <c r="P638" i="31"/>
  <c r="S638" i="31" s="1"/>
  <c r="O638" i="31"/>
  <c r="P611" i="31"/>
  <c r="S611" i="31" s="1"/>
  <c r="O611" i="31"/>
  <c r="P643" i="31"/>
  <c r="S643" i="31" s="1"/>
  <c r="O643" i="31"/>
  <c r="P599" i="31"/>
  <c r="S599" i="31" s="1"/>
  <c r="O599" i="31"/>
  <c r="P598" i="31"/>
  <c r="S598" i="31" s="1"/>
  <c r="O598" i="31"/>
  <c r="P635" i="31"/>
  <c r="S635" i="31" s="1"/>
  <c r="O635" i="31"/>
  <c r="P640" i="31"/>
  <c r="S640" i="31" s="1"/>
  <c r="O640" i="31"/>
  <c r="P595" i="31"/>
  <c r="S595" i="31" s="1"/>
  <c r="O595" i="31"/>
  <c r="P594" i="31"/>
  <c r="S594" i="31" s="1"/>
  <c r="O594" i="31"/>
  <c r="P593" i="31"/>
  <c r="S593" i="31" s="1"/>
  <c r="O593" i="31"/>
  <c r="P591" i="31"/>
  <c r="S591" i="31" s="1"/>
  <c r="O591" i="31"/>
  <c r="P618" i="31"/>
  <c r="S618" i="31" s="1"/>
  <c r="O618" i="31"/>
  <c r="P613" i="31"/>
  <c r="S613" i="31" s="1"/>
  <c r="O613" i="31"/>
  <c r="P612" i="31"/>
  <c r="S612" i="31" s="1"/>
  <c r="O612" i="31"/>
  <c r="P586" i="31"/>
  <c r="S586" i="31" s="1"/>
  <c r="O586" i="31"/>
  <c r="P585" i="31"/>
  <c r="S585" i="31" s="1"/>
  <c r="O585" i="31"/>
  <c r="P581" i="31"/>
  <c r="S581" i="31" s="1"/>
  <c r="O581" i="31"/>
  <c r="P580" i="31"/>
  <c r="S580" i="31" s="1"/>
  <c r="O580" i="31"/>
  <c r="P552" i="31"/>
  <c r="S552" i="31" s="1"/>
  <c r="O552" i="31"/>
  <c r="P607" i="31"/>
  <c r="S607" i="31" s="1"/>
  <c r="O607" i="31"/>
  <c r="P606" i="31"/>
  <c r="S606" i="31" s="1"/>
  <c r="O606" i="31"/>
  <c r="P578" i="31"/>
  <c r="S578" i="31" s="1"/>
  <c r="O578" i="31"/>
  <c r="P579" i="31"/>
  <c r="S579" i="31" s="1"/>
  <c r="O579" i="31"/>
  <c r="P602" i="31"/>
  <c r="S602" i="31" s="1"/>
  <c r="O602" i="31"/>
  <c r="P571" i="31"/>
  <c r="S571" i="31" s="1"/>
  <c r="O571" i="31"/>
  <c r="P570" i="31"/>
  <c r="S570" i="31" s="1"/>
  <c r="O570" i="31"/>
  <c r="P569" i="31"/>
  <c r="S569" i="31" s="1"/>
  <c r="O569" i="31"/>
  <c r="P583" i="31"/>
  <c r="S583" i="31" s="1"/>
  <c r="O583" i="31"/>
  <c r="P582" i="31"/>
  <c r="S582" i="31" s="1"/>
  <c r="O582" i="31"/>
  <c r="P566" i="31"/>
  <c r="S566" i="31" s="1"/>
  <c r="O566" i="31"/>
  <c r="P565" i="31"/>
  <c r="S565" i="31" s="1"/>
  <c r="O565" i="31"/>
  <c r="P657" i="31"/>
  <c r="S657" i="31" s="1"/>
  <c r="O657" i="31"/>
  <c r="P564" i="31"/>
  <c r="S564" i="31" s="1"/>
  <c r="O564" i="31"/>
  <c r="P563" i="31"/>
  <c r="S563" i="31" s="1"/>
  <c r="O563" i="31"/>
  <c r="P656" i="31"/>
  <c r="S656" i="31" s="1"/>
  <c r="O656" i="31"/>
  <c r="P655" i="31"/>
  <c r="S655" i="31" s="1"/>
  <c r="O655" i="31"/>
  <c r="P557" i="31"/>
  <c r="S557" i="31" s="1"/>
  <c r="O557" i="31"/>
  <c r="P556" i="31"/>
  <c r="S556" i="31" s="1"/>
  <c r="O556" i="31"/>
  <c r="P600" i="31"/>
  <c r="S600" i="31" s="1"/>
  <c r="O600" i="31"/>
  <c r="P572" i="31"/>
  <c r="S572" i="31" s="1"/>
  <c r="O572" i="31"/>
  <c r="P568" i="31"/>
  <c r="S568" i="31" s="1"/>
  <c r="O568" i="31"/>
  <c r="P658" i="31"/>
  <c r="S658" i="31" s="1"/>
  <c r="O658" i="31"/>
  <c r="P597" i="31"/>
  <c r="S597" i="31" s="1"/>
  <c r="O597" i="31"/>
  <c r="P549" i="31"/>
  <c r="S549" i="31" s="1"/>
  <c r="O549" i="31"/>
  <c r="P548" i="31"/>
  <c r="S548" i="31" s="1"/>
  <c r="O548" i="31"/>
  <c r="P596" i="31"/>
  <c r="S596" i="31" s="1"/>
  <c r="O596" i="31"/>
  <c r="P547" i="31"/>
  <c r="S547" i="31" s="1"/>
  <c r="O547" i="31"/>
  <c r="P588" i="31"/>
  <c r="S588" i="31" s="1"/>
  <c r="O588" i="31"/>
  <c r="P592" i="31"/>
  <c r="S592" i="31" s="1"/>
  <c r="O592" i="31"/>
  <c r="P542" i="31"/>
  <c r="S542" i="31" s="1"/>
  <c r="O542" i="31"/>
  <c r="P589" i="31"/>
  <c r="S589" i="31" s="1"/>
  <c r="O589" i="31"/>
  <c r="P590" i="31"/>
  <c r="S590" i="31" s="1"/>
  <c r="O590" i="31"/>
  <c r="P587" i="31"/>
  <c r="S587" i="31" s="1"/>
  <c r="O587" i="31"/>
  <c r="P558" i="31"/>
  <c r="S558" i="31" s="1"/>
  <c r="O558" i="31"/>
  <c r="P584" i="31"/>
  <c r="S584" i="31" s="1"/>
  <c r="O584" i="31"/>
  <c r="P538" i="31"/>
  <c r="S538" i="31" s="1"/>
  <c r="O538" i="31"/>
  <c r="P537" i="31"/>
  <c r="S537" i="31" s="1"/>
  <c r="O537" i="31"/>
  <c r="P534" i="31"/>
  <c r="S534" i="31" s="1"/>
  <c r="O534" i="31"/>
  <c r="P535" i="31"/>
  <c r="S535" i="31" s="1"/>
  <c r="O535" i="31"/>
  <c r="P533" i="31"/>
  <c r="S533" i="31" s="1"/>
  <c r="O533" i="31"/>
  <c r="P577" i="31"/>
  <c r="S577" i="31" s="1"/>
  <c r="O577" i="31"/>
  <c r="P532" i="31"/>
  <c r="S532" i="31" s="1"/>
  <c r="O532" i="31"/>
  <c r="P659" i="31"/>
  <c r="S659" i="31" s="1"/>
  <c r="O659" i="31"/>
  <c r="P576" i="31"/>
  <c r="S576" i="31" s="1"/>
  <c r="O576" i="31"/>
  <c r="P575" i="31"/>
  <c r="S575" i="31" s="1"/>
  <c r="O575" i="31"/>
  <c r="P574" i="31"/>
  <c r="S574" i="31" s="1"/>
  <c r="O574" i="31"/>
  <c r="P573" i="31"/>
  <c r="S573" i="31" s="1"/>
  <c r="O573" i="31"/>
  <c r="P531" i="31"/>
  <c r="S531" i="31" s="1"/>
  <c r="O531" i="31"/>
  <c r="P529" i="31"/>
  <c r="S529" i="31" s="1"/>
  <c r="O529" i="31"/>
  <c r="P567" i="31"/>
  <c r="S567" i="31" s="1"/>
  <c r="O567" i="31"/>
  <c r="P527" i="31"/>
  <c r="S527" i="31" s="1"/>
  <c r="O527" i="31"/>
  <c r="P526" i="31"/>
  <c r="S526" i="31" s="1"/>
  <c r="O526" i="31"/>
  <c r="P525" i="31"/>
  <c r="S525" i="31" s="1"/>
  <c r="O525" i="31"/>
  <c r="P524" i="31"/>
  <c r="S524" i="31" s="1"/>
  <c r="O524" i="31"/>
  <c r="P523" i="31"/>
  <c r="S523" i="31" s="1"/>
  <c r="O523" i="31"/>
  <c r="P522" i="31"/>
  <c r="S522" i="31" s="1"/>
  <c r="O522" i="31"/>
  <c r="P521" i="31"/>
  <c r="S521" i="31" s="1"/>
  <c r="O521" i="31"/>
  <c r="P562" i="31"/>
  <c r="S562" i="31" s="1"/>
  <c r="O562" i="31"/>
  <c r="P561" i="31"/>
  <c r="S561" i="31" s="1"/>
  <c r="O561" i="31"/>
  <c r="P560" i="31"/>
  <c r="S560" i="31" s="1"/>
  <c r="O560" i="31"/>
  <c r="P517" i="31"/>
  <c r="S517" i="31" s="1"/>
  <c r="O517" i="31"/>
  <c r="P559" i="31"/>
  <c r="S559" i="31" s="1"/>
  <c r="O559" i="31"/>
  <c r="P555" i="31"/>
  <c r="S555" i="31" s="1"/>
  <c r="O555" i="31"/>
  <c r="P554" i="31"/>
  <c r="S554" i="31" s="1"/>
  <c r="O554" i="31"/>
  <c r="P514" i="31"/>
  <c r="S514" i="31" s="1"/>
  <c r="O514" i="31"/>
  <c r="P553" i="31"/>
  <c r="S553" i="31" s="1"/>
  <c r="O553" i="31"/>
  <c r="P551" i="31"/>
  <c r="S551" i="31" s="1"/>
  <c r="O551" i="31"/>
  <c r="P550" i="31"/>
  <c r="S550" i="31" s="1"/>
  <c r="O550" i="31"/>
  <c r="P546" i="31"/>
  <c r="S546" i="31" s="1"/>
  <c r="O546" i="31"/>
  <c r="P544" i="31"/>
  <c r="S544" i="31" s="1"/>
  <c r="O544" i="31"/>
  <c r="P543" i="31"/>
  <c r="S543" i="31" s="1"/>
  <c r="O543" i="31"/>
  <c r="P545" i="31"/>
  <c r="S545" i="31" s="1"/>
  <c r="O545" i="31"/>
  <c r="P507" i="31"/>
  <c r="S507" i="31" s="1"/>
  <c r="O507" i="31"/>
  <c r="P541" i="31"/>
  <c r="S541" i="31" s="1"/>
  <c r="O541" i="31"/>
  <c r="P505" i="31"/>
  <c r="S505" i="31" s="1"/>
  <c r="O505" i="31"/>
  <c r="P540" i="31"/>
  <c r="S540" i="31" s="1"/>
  <c r="O540" i="31"/>
  <c r="P539" i="31"/>
  <c r="S539" i="31" s="1"/>
  <c r="O539" i="31"/>
  <c r="P536" i="31"/>
  <c r="S536" i="31" s="1"/>
  <c r="O536" i="31"/>
  <c r="P502" i="31"/>
  <c r="S502" i="31" s="1"/>
  <c r="O502" i="31"/>
  <c r="P499" i="31"/>
  <c r="S499" i="31" s="1"/>
  <c r="O499" i="31"/>
  <c r="P530" i="31"/>
  <c r="S530" i="31" s="1"/>
  <c r="O530" i="31"/>
  <c r="P528" i="31"/>
  <c r="S528" i="31" s="1"/>
  <c r="O528" i="31"/>
  <c r="P497" i="31"/>
  <c r="S497" i="31" s="1"/>
  <c r="O497" i="31"/>
  <c r="P494" i="31"/>
  <c r="S494" i="31" s="1"/>
  <c r="O494" i="31"/>
  <c r="P495" i="31"/>
  <c r="S495" i="31" s="1"/>
  <c r="O495" i="31"/>
  <c r="P516" i="31"/>
  <c r="S516" i="31" s="1"/>
  <c r="O516" i="31"/>
  <c r="P520" i="31"/>
  <c r="S520" i="31" s="1"/>
  <c r="O520" i="31"/>
  <c r="P519" i="31"/>
  <c r="S519" i="31" s="1"/>
  <c r="O519" i="31"/>
  <c r="P518" i="31"/>
  <c r="S518" i="31" s="1"/>
  <c r="O518" i="31"/>
  <c r="P493" i="31"/>
  <c r="S493" i="31" s="1"/>
  <c r="O493" i="31"/>
  <c r="P515" i="31"/>
  <c r="S515" i="31" s="1"/>
  <c r="O515" i="31"/>
  <c r="P492" i="31"/>
  <c r="S492" i="31" s="1"/>
  <c r="O492" i="31"/>
  <c r="P504" i="31"/>
  <c r="S504" i="31" s="1"/>
  <c r="O504" i="31"/>
  <c r="P513" i="31"/>
  <c r="S513" i="31" s="1"/>
  <c r="O513" i="31"/>
  <c r="P512" i="31"/>
  <c r="S512" i="31" s="1"/>
  <c r="O512" i="31"/>
  <c r="P511" i="31"/>
  <c r="S511" i="31" s="1"/>
  <c r="O511" i="31"/>
  <c r="P487" i="31"/>
  <c r="S487" i="31" s="1"/>
  <c r="O487" i="31"/>
  <c r="P510" i="31"/>
  <c r="S510" i="31" s="1"/>
  <c r="O510" i="31"/>
  <c r="P496" i="31"/>
  <c r="S496" i="31" s="1"/>
  <c r="O496" i="31"/>
  <c r="P509" i="31"/>
  <c r="S509" i="31" s="1"/>
  <c r="O509" i="31"/>
  <c r="P489" i="31"/>
  <c r="S489" i="31" s="1"/>
  <c r="O489" i="31"/>
  <c r="P486" i="31"/>
  <c r="S486" i="31" s="1"/>
  <c r="O486" i="31"/>
  <c r="P508" i="31"/>
  <c r="S508" i="31" s="1"/>
  <c r="O508" i="31"/>
  <c r="P503" i="31"/>
  <c r="S503" i="31" s="1"/>
  <c r="O503" i="31"/>
  <c r="P490" i="31"/>
  <c r="S490" i="31" s="1"/>
  <c r="O490" i="31"/>
  <c r="P480" i="31"/>
  <c r="S480" i="31" s="1"/>
  <c r="O480" i="31"/>
  <c r="P479" i="31"/>
  <c r="S479" i="31" s="1"/>
  <c r="O479" i="31"/>
  <c r="P478" i="31"/>
  <c r="S478" i="31" s="1"/>
  <c r="O478" i="31"/>
  <c r="P477" i="31"/>
  <c r="S477" i="31" s="1"/>
  <c r="O477" i="31"/>
  <c r="P501" i="31"/>
  <c r="S501" i="31" s="1"/>
  <c r="O501" i="31"/>
  <c r="P476" i="31"/>
  <c r="S476" i="31" s="1"/>
  <c r="O476" i="31"/>
  <c r="P500" i="31"/>
  <c r="S500" i="31" s="1"/>
  <c r="O500" i="31"/>
  <c r="P506" i="31"/>
  <c r="S506" i="31" s="1"/>
  <c r="O506" i="31"/>
  <c r="P475" i="31"/>
  <c r="S475" i="31" s="1"/>
  <c r="O475" i="31"/>
  <c r="P498" i="31"/>
  <c r="S498" i="31" s="1"/>
  <c r="O498" i="31"/>
  <c r="P471" i="31"/>
  <c r="S471" i="31" s="1"/>
  <c r="O471" i="31"/>
  <c r="P469" i="31"/>
  <c r="S469" i="31" s="1"/>
  <c r="O469" i="31"/>
  <c r="P465" i="31"/>
  <c r="S465" i="31" s="1"/>
  <c r="O465" i="31"/>
  <c r="P491" i="31"/>
  <c r="S491" i="31" s="1"/>
  <c r="O491" i="31"/>
  <c r="P463" i="31"/>
  <c r="S463" i="31" s="1"/>
  <c r="O463" i="31"/>
  <c r="P459" i="31"/>
  <c r="S459" i="31" s="1"/>
  <c r="O459" i="31"/>
  <c r="P488" i="31"/>
  <c r="S488" i="31" s="1"/>
  <c r="O488" i="31"/>
  <c r="P461" i="31"/>
  <c r="S461" i="31" s="1"/>
  <c r="O461" i="31"/>
  <c r="P457" i="31"/>
  <c r="S457" i="31" s="1"/>
  <c r="O457" i="31"/>
  <c r="P458" i="31"/>
  <c r="S458" i="31" s="1"/>
  <c r="O458" i="31"/>
  <c r="P456" i="31"/>
  <c r="S456" i="31" s="1"/>
  <c r="O456" i="31"/>
  <c r="P454" i="31"/>
  <c r="S454" i="31" s="1"/>
  <c r="O454" i="31"/>
  <c r="P485" i="31"/>
  <c r="S485" i="31" s="1"/>
  <c r="O485" i="31"/>
  <c r="P484" i="31"/>
  <c r="S484" i="31" s="1"/>
  <c r="O484" i="31"/>
  <c r="P451" i="31"/>
  <c r="S451" i="31" s="1"/>
  <c r="O451" i="31"/>
  <c r="P483" i="31"/>
  <c r="S483" i="31" s="1"/>
  <c r="O483" i="31"/>
  <c r="P448" i="31"/>
  <c r="S448" i="31" s="1"/>
  <c r="O448" i="31"/>
  <c r="P446" i="31"/>
  <c r="S446" i="31" s="1"/>
  <c r="O446" i="31"/>
  <c r="P482" i="31"/>
  <c r="S482" i="31" s="1"/>
  <c r="O482" i="31"/>
  <c r="P445" i="31"/>
  <c r="S445" i="31" s="1"/>
  <c r="O445" i="31"/>
  <c r="P481" i="31"/>
  <c r="S481" i="31" s="1"/>
  <c r="O481" i="31"/>
  <c r="P438" i="31"/>
  <c r="S438" i="31" s="1"/>
  <c r="O438" i="31"/>
  <c r="P442" i="31"/>
  <c r="S442" i="31" s="1"/>
  <c r="O442" i="31"/>
  <c r="P440" i="31"/>
  <c r="S440" i="31" s="1"/>
  <c r="O440" i="31"/>
  <c r="P464" i="31"/>
  <c r="S464" i="31" s="1"/>
  <c r="O464" i="31"/>
  <c r="P437" i="31"/>
  <c r="S437" i="31" s="1"/>
  <c r="O437" i="31"/>
  <c r="P435" i="31"/>
  <c r="S435" i="31" s="1"/>
  <c r="O435" i="31"/>
  <c r="P434" i="31"/>
  <c r="S434" i="31" s="1"/>
  <c r="O434" i="31"/>
  <c r="P433" i="31"/>
  <c r="S433" i="31" s="1"/>
  <c r="O433" i="31"/>
  <c r="P432" i="31"/>
  <c r="S432" i="31" s="1"/>
  <c r="O432" i="31"/>
  <c r="P431" i="31"/>
  <c r="S431" i="31" s="1"/>
  <c r="O431" i="31"/>
  <c r="P430" i="31"/>
  <c r="S430" i="31" s="1"/>
  <c r="O430" i="31"/>
  <c r="P428" i="31"/>
  <c r="S428" i="31" s="1"/>
  <c r="O428" i="31"/>
  <c r="P426" i="31"/>
  <c r="S426" i="31" s="1"/>
  <c r="O426" i="31"/>
  <c r="P472" i="31"/>
  <c r="S472" i="31" s="1"/>
  <c r="O472" i="31"/>
  <c r="P474" i="31"/>
  <c r="S474" i="31" s="1"/>
  <c r="O474" i="31"/>
  <c r="P473" i="31"/>
  <c r="S473" i="31" s="1"/>
  <c r="O473" i="31"/>
  <c r="P429" i="31"/>
  <c r="S429" i="31" s="1"/>
  <c r="O429" i="31"/>
  <c r="P470" i="31"/>
  <c r="S470" i="31" s="1"/>
  <c r="O470" i="31"/>
  <c r="P467" i="31"/>
  <c r="S467" i="31" s="1"/>
  <c r="O467" i="31"/>
  <c r="P468" i="31"/>
  <c r="S468" i="31" s="1"/>
  <c r="O468" i="31"/>
  <c r="P466" i="31"/>
  <c r="S466" i="31" s="1"/>
  <c r="O466" i="31"/>
  <c r="P419" i="31"/>
  <c r="S419" i="31" s="1"/>
  <c r="O419" i="31"/>
  <c r="P417" i="31"/>
  <c r="S417" i="31" s="1"/>
  <c r="O417" i="31"/>
  <c r="P416" i="31"/>
  <c r="S416" i="31" s="1"/>
  <c r="O416" i="31"/>
  <c r="P415" i="31"/>
  <c r="S415" i="31" s="1"/>
  <c r="O415" i="31"/>
  <c r="P414" i="31"/>
  <c r="S414" i="31" s="1"/>
  <c r="O414" i="31"/>
  <c r="P462" i="31"/>
  <c r="S462" i="31" s="1"/>
  <c r="O462" i="31"/>
  <c r="P460" i="31"/>
  <c r="S460" i="31" s="1"/>
  <c r="O460" i="31"/>
  <c r="P455" i="31"/>
  <c r="S455" i="31" s="1"/>
  <c r="O455" i="31"/>
  <c r="P411" i="31"/>
  <c r="S411" i="31" s="1"/>
  <c r="O411" i="31"/>
  <c r="P409" i="31"/>
  <c r="S409" i="31" s="1"/>
  <c r="O409" i="31"/>
  <c r="P453" i="31"/>
  <c r="S453" i="31" s="1"/>
  <c r="O453" i="31"/>
  <c r="P407" i="31"/>
  <c r="S407" i="31" s="1"/>
  <c r="O407" i="31"/>
  <c r="P406" i="31"/>
  <c r="S406" i="31" s="1"/>
  <c r="O406" i="31"/>
  <c r="P452" i="31"/>
  <c r="S452" i="31" s="1"/>
  <c r="O452" i="31"/>
  <c r="P449" i="31"/>
  <c r="S449" i="31" s="1"/>
  <c r="O449" i="31"/>
  <c r="P408" i="31"/>
  <c r="S408" i="31" s="1"/>
  <c r="O408" i="31"/>
  <c r="P450" i="31"/>
  <c r="S450" i="31" s="1"/>
  <c r="O450" i="31"/>
  <c r="P447" i="31"/>
  <c r="S447" i="31" s="1"/>
  <c r="O447" i="31"/>
  <c r="P404" i="31"/>
  <c r="S404" i="31" s="1"/>
  <c r="O404" i="31"/>
  <c r="P444" i="31"/>
  <c r="S444" i="31" s="1"/>
  <c r="O444" i="31"/>
  <c r="P403" i="31"/>
  <c r="S403" i="31" s="1"/>
  <c r="O403" i="31"/>
  <c r="P402" i="31"/>
  <c r="S402" i="31" s="1"/>
  <c r="O402" i="31"/>
  <c r="P443" i="31"/>
  <c r="S443" i="31" s="1"/>
  <c r="O443" i="31"/>
  <c r="P401" i="31"/>
  <c r="S401" i="31" s="1"/>
  <c r="O401" i="31"/>
  <c r="P400" i="31"/>
  <c r="S400" i="31" s="1"/>
  <c r="O400" i="31"/>
  <c r="P436" i="31"/>
  <c r="S436" i="31" s="1"/>
  <c r="O436" i="31"/>
  <c r="P441" i="31"/>
  <c r="S441" i="31" s="1"/>
  <c r="O441" i="31"/>
  <c r="P439" i="31"/>
  <c r="S439" i="31" s="1"/>
  <c r="O439" i="31"/>
  <c r="P399" i="31"/>
  <c r="S399" i="31" s="1"/>
  <c r="O399" i="31"/>
  <c r="P398" i="31"/>
  <c r="S398" i="31" s="1"/>
  <c r="O398" i="31"/>
  <c r="P421" i="31"/>
  <c r="S421" i="31" s="1"/>
  <c r="O421" i="31"/>
  <c r="P427" i="31"/>
  <c r="S427" i="31" s="1"/>
  <c r="O427" i="31"/>
  <c r="P418" i="31"/>
  <c r="S418" i="31" s="1"/>
  <c r="O418" i="31"/>
  <c r="P425" i="31"/>
  <c r="S425" i="31" s="1"/>
  <c r="O425" i="31"/>
  <c r="P422" i="31"/>
  <c r="S422" i="31" s="1"/>
  <c r="O422" i="31"/>
  <c r="P423" i="31"/>
  <c r="S423" i="31" s="1"/>
  <c r="O423" i="31"/>
  <c r="P424" i="31"/>
  <c r="S424" i="31" s="1"/>
  <c r="O424" i="31"/>
  <c r="P389" i="31"/>
  <c r="S389" i="31" s="1"/>
  <c r="O389" i="31"/>
  <c r="P384" i="31"/>
  <c r="S384" i="31" s="1"/>
  <c r="O384" i="31"/>
  <c r="P383" i="31"/>
  <c r="S383" i="31" s="1"/>
  <c r="O383" i="31"/>
  <c r="P381" i="31"/>
  <c r="S381" i="31" s="1"/>
  <c r="O381" i="31"/>
  <c r="P420" i="31"/>
  <c r="S420" i="31" s="1"/>
  <c r="O420" i="31"/>
  <c r="P388" i="31"/>
  <c r="S388" i="31" s="1"/>
  <c r="O388" i="31"/>
  <c r="P378" i="31"/>
  <c r="S378" i="31" s="1"/>
  <c r="O378" i="31"/>
  <c r="P377" i="31"/>
  <c r="S377" i="31" s="1"/>
  <c r="O377" i="31"/>
  <c r="P376" i="31"/>
  <c r="S376" i="31" s="1"/>
  <c r="O376" i="31"/>
  <c r="P373" i="31"/>
  <c r="S373" i="31" s="1"/>
  <c r="O373" i="31"/>
  <c r="P372" i="31"/>
  <c r="S372" i="31" s="1"/>
  <c r="O372" i="31"/>
  <c r="P371" i="31"/>
  <c r="S371" i="31" s="1"/>
  <c r="O371" i="31"/>
  <c r="P412" i="31"/>
  <c r="S412" i="31" s="1"/>
  <c r="O412" i="31"/>
  <c r="P413" i="31"/>
  <c r="S413" i="31" s="1"/>
  <c r="O413" i="31"/>
  <c r="P410" i="31"/>
  <c r="S410" i="31" s="1"/>
  <c r="O410" i="31"/>
  <c r="P405" i="31"/>
  <c r="S405" i="31" s="1"/>
  <c r="O405" i="31"/>
  <c r="P368" i="31"/>
  <c r="S368" i="31" s="1"/>
  <c r="O368" i="31"/>
  <c r="P397" i="31"/>
  <c r="S397" i="31" s="1"/>
  <c r="O397" i="31"/>
  <c r="P113" i="31"/>
  <c r="S113" i="31" s="1"/>
  <c r="O113" i="31"/>
  <c r="P396" i="31"/>
  <c r="S396" i="31" s="1"/>
  <c r="O396" i="31"/>
  <c r="P139" i="31"/>
  <c r="S139" i="31" s="1"/>
  <c r="O139" i="31"/>
  <c r="P395" i="31"/>
  <c r="S395" i="31" s="1"/>
  <c r="O395" i="31"/>
  <c r="P394" i="31"/>
  <c r="S394" i="31" s="1"/>
  <c r="O394" i="31"/>
  <c r="P392" i="31"/>
  <c r="S392" i="31" s="1"/>
  <c r="O392" i="31"/>
  <c r="P393" i="31"/>
  <c r="S393" i="31" s="1"/>
  <c r="O393" i="31"/>
  <c r="P391" i="31"/>
  <c r="S391" i="31" s="1"/>
  <c r="O391" i="31"/>
  <c r="P390" i="31"/>
  <c r="S390" i="31" s="1"/>
  <c r="O390" i="31"/>
  <c r="P387" i="31"/>
  <c r="S387" i="31" s="1"/>
  <c r="O387" i="31"/>
  <c r="P365" i="31"/>
  <c r="S365" i="31" s="1"/>
  <c r="O365" i="31"/>
  <c r="P385" i="31"/>
  <c r="S385" i="31" s="1"/>
  <c r="O385" i="31"/>
  <c r="P386" i="31"/>
  <c r="S386" i="31" s="1"/>
  <c r="O386" i="31"/>
  <c r="P363" i="31"/>
  <c r="S363" i="31" s="1"/>
  <c r="O363" i="31"/>
  <c r="P382" i="31"/>
  <c r="S382" i="31" s="1"/>
  <c r="O382" i="31"/>
  <c r="P380" i="31"/>
  <c r="S380" i="31" s="1"/>
  <c r="O380" i="31"/>
  <c r="P379" i="31"/>
  <c r="S379" i="31" s="1"/>
  <c r="O379" i="31"/>
  <c r="P374" i="31"/>
  <c r="S374" i="31" s="1"/>
  <c r="O374" i="31"/>
  <c r="P375" i="31"/>
  <c r="S375" i="31" s="1"/>
  <c r="O375" i="31"/>
  <c r="P369" i="31"/>
  <c r="S369" i="31" s="1"/>
  <c r="O369" i="31"/>
  <c r="P359" i="31"/>
  <c r="S359" i="31" s="1"/>
  <c r="O359" i="31"/>
  <c r="P358" i="31"/>
  <c r="S358" i="31" s="1"/>
  <c r="O358" i="31"/>
  <c r="P357" i="31"/>
  <c r="S357" i="31" s="1"/>
  <c r="O357" i="31"/>
  <c r="P370" i="31"/>
  <c r="S370" i="31" s="1"/>
  <c r="O370" i="31"/>
  <c r="P356" i="31"/>
  <c r="S356" i="31" s="1"/>
  <c r="O356" i="31"/>
  <c r="P367" i="31"/>
  <c r="S367" i="31" s="1"/>
  <c r="O367" i="31"/>
  <c r="P366" i="31"/>
  <c r="S366" i="31" s="1"/>
  <c r="O366" i="31"/>
  <c r="P352" i="31"/>
  <c r="S352" i="31" s="1"/>
  <c r="O352" i="31"/>
  <c r="P364" i="31"/>
  <c r="S364" i="31" s="1"/>
  <c r="O364" i="31"/>
  <c r="P349" i="31"/>
  <c r="S349" i="31" s="1"/>
  <c r="O349" i="31"/>
  <c r="P347" i="31"/>
  <c r="S347" i="31" s="1"/>
  <c r="O347" i="31"/>
  <c r="P346" i="31"/>
  <c r="S346" i="31" s="1"/>
  <c r="O346" i="31"/>
  <c r="P343" i="31"/>
  <c r="S343" i="31" s="1"/>
  <c r="O343" i="31"/>
  <c r="P342" i="31"/>
  <c r="S342" i="31" s="1"/>
  <c r="O342" i="31"/>
  <c r="P339" i="31"/>
  <c r="S339" i="31" s="1"/>
  <c r="O339" i="31"/>
  <c r="P338" i="31"/>
  <c r="S338" i="31" s="1"/>
  <c r="O338" i="31"/>
  <c r="P361" i="31"/>
  <c r="S361" i="31" s="1"/>
  <c r="O361" i="31"/>
  <c r="P362" i="31"/>
  <c r="S362" i="31" s="1"/>
  <c r="O362" i="31"/>
  <c r="P335" i="31"/>
  <c r="S335" i="31" s="1"/>
  <c r="O335" i="31"/>
  <c r="P330" i="31"/>
  <c r="S330" i="31" s="1"/>
  <c r="O330" i="31"/>
  <c r="P360" i="31"/>
  <c r="S360" i="31" s="1"/>
  <c r="O360" i="31"/>
  <c r="P329" i="31"/>
  <c r="S329" i="31" s="1"/>
  <c r="O329" i="31"/>
  <c r="P328" i="31"/>
  <c r="S328" i="31" s="1"/>
  <c r="O328" i="31"/>
  <c r="P327" i="31"/>
  <c r="S327" i="31" s="1"/>
  <c r="O327" i="31"/>
  <c r="P326" i="31"/>
  <c r="S326" i="31" s="1"/>
  <c r="O326" i="31"/>
  <c r="P325" i="31"/>
  <c r="S325" i="31" s="1"/>
  <c r="O325" i="31"/>
  <c r="P324" i="31"/>
  <c r="S324" i="31" s="1"/>
  <c r="O324" i="31"/>
  <c r="P323" i="31"/>
  <c r="S323" i="31" s="1"/>
  <c r="O323" i="31"/>
  <c r="P355" i="31"/>
  <c r="S355" i="31" s="1"/>
  <c r="O355" i="31"/>
  <c r="P354" i="31"/>
  <c r="S354" i="31" s="1"/>
  <c r="O354" i="31"/>
  <c r="P353" i="31"/>
  <c r="S353" i="31" s="1"/>
  <c r="O353" i="31"/>
  <c r="P322" i="31"/>
  <c r="S322" i="31" s="1"/>
  <c r="O322" i="31"/>
  <c r="P319" i="31"/>
  <c r="S319" i="31" s="1"/>
  <c r="O319" i="31"/>
  <c r="P320" i="31"/>
  <c r="S320" i="31" s="1"/>
  <c r="O320" i="31"/>
  <c r="P350" i="31"/>
  <c r="S350" i="31" s="1"/>
  <c r="O350" i="31"/>
  <c r="P351" i="31"/>
  <c r="S351" i="31" s="1"/>
  <c r="O351" i="31"/>
  <c r="P348" i="31"/>
  <c r="S348" i="31" s="1"/>
  <c r="O348" i="31"/>
  <c r="P345" i="31"/>
  <c r="S345" i="31" s="1"/>
  <c r="O345" i="31"/>
  <c r="P318" i="31"/>
  <c r="S318" i="31" s="1"/>
  <c r="O318" i="31"/>
  <c r="P344" i="31"/>
  <c r="S344" i="31" s="1"/>
  <c r="O344" i="31"/>
  <c r="P314" i="31"/>
  <c r="S314" i="31" s="1"/>
  <c r="O314" i="31"/>
  <c r="P341" i="31"/>
  <c r="S341" i="31" s="1"/>
  <c r="O341" i="31"/>
  <c r="P340" i="31"/>
  <c r="S340" i="31" s="1"/>
  <c r="O340" i="31"/>
  <c r="P311" i="31"/>
  <c r="S311" i="31" s="1"/>
  <c r="O311" i="31"/>
  <c r="P337" i="31"/>
  <c r="S337" i="31" s="1"/>
  <c r="O337" i="31"/>
  <c r="P307" i="31"/>
  <c r="S307" i="31" s="1"/>
  <c r="O307" i="31"/>
  <c r="P312" i="31"/>
  <c r="S312" i="31" s="1"/>
  <c r="O312" i="31"/>
  <c r="P334" i="31"/>
  <c r="S334" i="31" s="1"/>
  <c r="O334" i="31"/>
  <c r="P332" i="31"/>
  <c r="S332" i="31" s="1"/>
  <c r="O332" i="31"/>
  <c r="P333" i="31"/>
  <c r="S333" i="31" s="1"/>
  <c r="O333" i="31"/>
  <c r="P336" i="31"/>
  <c r="S336" i="31" s="1"/>
  <c r="O336" i="31"/>
  <c r="P331" i="31"/>
  <c r="S331" i="31" s="1"/>
  <c r="O331" i="31"/>
  <c r="P303" i="31"/>
  <c r="S303" i="31" s="1"/>
  <c r="O303" i="31"/>
  <c r="P302" i="31"/>
  <c r="S302" i="31" s="1"/>
  <c r="O302" i="31"/>
  <c r="P301" i="31"/>
  <c r="S301" i="31" s="1"/>
  <c r="O301" i="31"/>
  <c r="P300" i="31"/>
  <c r="S300" i="31" s="1"/>
  <c r="O300" i="31"/>
  <c r="P321" i="31"/>
  <c r="S321" i="31" s="1"/>
  <c r="O321" i="31"/>
  <c r="P296" i="31"/>
  <c r="S296" i="31" s="1"/>
  <c r="O296" i="31"/>
  <c r="P316" i="31"/>
  <c r="S316" i="31" s="1"/>
  <c r="O316" i="31"/>
  <c r="P317" i="31"/>
  <c r="S317" i="31" s="1"/>
  <c r="O317" i="31"/>
  <c r="P315" i="31"/>
  <c r="S315" i="31" s="1"/>
  <c r="O315" i="31"/>
  <c r="P313" i="31"/>
  <c r="S313" i="31" s="1"/>
  <c r="O313" i="31"/>
  <c r="P310" i="31"/>
  <c r="S310" i="31" s="1"/>
  <c r="O310" i="31"/>
  <c r="P309" i="31"/>
  <c r="S309" i="31" s="1"/>
  <c r="O309" i="31"/>
  <c r="P308" i="31"/>
  <c r="S308" i="31" s="1"/>
  <c r="O308" i="31"/>
  <c r="P289" i="31"/>
  <c r="S289" i="31" s="1"/>
  <c r="O289" i="31"/>
  <c r="P304" i="31"/>
  <c r="S304" i="31" s="1"/>
  <c r="O304" i="31"/>
  <c r="P306" i="31"/>
  <c r="S306" i="31" s="1"/>
  <c r="O306" i="31"/>
  <c r="P305" i="31"/>
  <c r="S305" i="31" s="1"/>
  <c r="O305" i="31"/>
  <c r="P285" i="31"/>
  <c r="S285" i="31" s="1"/>
  <c r="O285" i="31"/>
  <c r="P283" i="31"/>
  <c r="S283" i="31" s="1"/>
  <c r="O283" i="31"/>
  <c r="P282" i="31"/>
  <c r="S282" i="31" s="1"/>
  <c r="O282" i="31"/>
  <c r="P281" i="31"/>
  <c r="S281" i="31" s="1"/>
  <c r="O281" i="31"/>
  <c r="P299" i="31"/>
  <c r="S299" i="31" s="1"/>
  <c r="O299" i="31"/>
  <c r="P298" i="31"/>
  <c r="S298" i="31" s="1"/>
  <c r="O298" i="31"/>
  <c r="P278" i="31"/>
  <c r="S278" i="31" s="1"/>
  <c r="O278" i="31"/>
  <c r="P284" i="31"/>
  <c r="S284" i="31" s="1"/>
  <c r="O284" i="31"/>
  <c r="P297" i="31"/>
  <c r="S297" i="31" s="1"/>
  <c r="O297" i="31"/>
  <c r="P277" i="31"/>
  <c r="S277" i="31" s="1"/>
  <c r="O277" i="31"/>
  <c r="P275" i="31"/>
  <c r="S275" i="31" s="1"/>
  <c r="O275" i="31"/>
  <c r="P294" i="31"/>
  <c r="S294" i="31" s="1"/>
  <c r="O294" i="31"/>
  <c r="P295" i="31"/>
  <c r="S295" i="31" s="1"/>
  <c r="O295" i="31"/>
  <c r="P293" i="31"/>
  <c r="S293" i="31" s="1"/>
  <c r="O293" i="31"/>
  <c r="P292" i="31"/>
  <c r="S292" i="31" s="1"/>
  <c r="O292" i="31"/>
  <c r="P269" i="31"/>
  <c r="S269" i="31" s="1"/>
  <c r="O269" i="31"/>
  <c r="P271" i="31"/>
  <c r="S271" i="31" s="1"/>
  <c r="O271" i="31"/>
  <c r="P270" i="31"/>
  <c r="S270" i="31" s="1"/>
  <c r="O270" i="31"/>
  <c r="P290" i="31"/>
  <c r="S290" i="31" s="1"/>
  <c r="O290" i="31"/>
  <c r="P268" i="31"/>
  <c r="S268" i="31" s="1"/>
  <c r="O268" i="31"/>
  <c r="P267" i="31"/>
  <c r="S267" i="31" s="1"/>
  <c r="O267" i="31"/>
  <c r="P266" i="31"/>
  <c r="S266" i="31" s="1"/>
  <c r="O266" i="31"/>
  <c r="P291" i="31"/>
  <c r="S291" i="31" s="1"/>
  <c r="O291" i="31"/>
  <c r="P264" i="31"/>
  <c r="S264" i="31" s="1"/>
  <c r="O264" i="31"/>
  <c r="P263" i="31"/>
  <c r="S263" i="31" s="1"/>
  <c r="O263" i="31"/>
  <c r="P288" i="31"/>
  <c r="S288" i="31" s="1"/>
  <c r="O288" i="31"/>
  <c r="P262" i="31"/>
  <c r="S262" i="31" s="1"/>
  <c r="O262" i="31"/>
  <c r="P287" i="31"/>
  <c r="S287" i="31" s="1"/>
  <c r="O287" i="31"/>
  <c r="P286" i="31"/>
  <c r="S286" i="31" s="1"/>
  <c r="O286" i="31"/>
  <c r="P276" i="31"/>
  <c r="S276" i="31" s="1"/>
  <c r="O276" i="31"/>
  <c r="P274" i="31"/>
  <c r="S274" i="31" s="1"/>
  <c r="O274" i="31"/>
  <c r="P280" i="31"/>
  <c r="S280" i="31" s="1"/>
  <c r="O280" i="31"/>
  <c r="P272" i="31"/>
  <c r="S272" i="31" s="1"/>
  <c r="O272" i="31"/>
  <c r="P279" i="31"/>
  <c r="S279" i="31" s="1"/>
  <c r="O279" i="31"/>
  <c r="P247" i="31"/>
  <c r="S247" i="31" s="1"/>
  <c r="O247" i="31"/>
  <c r="P258" i="31"/>
  <c r="S258" i="31" s="1"/>
  <c r="O258" i="31"/>
  <c r="P244" i="31"/>
  <c r="S244" i="31" s="1"/>
  <c r="O244" i="31"/>
  <c r="P241" i="31"/>
  <c r="S241" i="31" s="1"/>
  <c r="O241" i="31"/>
  <c r="P240" i="31"/>
  <c r="S240" i="31" s="1"/>
  <c r="O240" i="31"/>
  <c r="P273" i="31"/>
  <c r="S273" i="31" s="1"/>
  <c r="O273" i="31"/>
  <c r="P265" i="31"/>
  <c r="S265" i="31" s="1"/>
  <c r="O265" i="31"/>
  <c r="P236" i="31"/>
  <c r="S236" i="31" s="1"/>
  <c r="O236" i="31"/>
  <c r="P235" i="31"/>
  <c r="S235" i="31" s="1"/>
  <c r="O235" i="31"/>
  <c r="P234" i="31"/>
  <c r="S234" i="31" s="1"/>
  <c r="O234" i="31"/>
  <c r="P260" i="31"/>
  <c r="S260" i="31" s="1"/>
  <c r="O260" i="31"/>
  <c r="P259" i="31"/>
  <c r="S259" i="31" s="1"/>
  <c r="O259" i="31"/>
  <c r="P261" i="31"/>
  <c r="S261" i="31" s="1"/>
  <c r="O261" i="31"/>
  <c r="P250" i="31"/>
  <c r="S250" i="31" s="1"/>
  <c r="O250" i="31"/>
  <c r="P257" i="31"/>
  <c r="S257" i="31" s="1"/>
  <c r="O257" i="31"/>
  <c r="P249" i="31"/>
  <c r="S249" i="31" s="1"/>
  <c r="O249" i="31"/>
  <c r="P255" i="31"/>
  <c r="S255" i="31" s="1"/>
  <c r="O255" i="31"/>
  <c r="P229" i="31"/>
  <c r="S229" i="31" s="1"/>
  <c r="O229" i="31"/>
  <c r="P228" i="31"/>
  <c r="S228" i="31" s="1"/>
  <c r="O228" i="31"/>
  <c r="P227" i="31"/>
  <c r="S227" i="31" s="1"/>
  <c r="O227" i="31"/>
  <c r="P226" i="31"/>
  <c r="S226" i="31" s="1"/>
  <c r="O226" i="31"/>
  <c r="P253" i="31"/>
  <c r="S253" i="31" s="1"/>
  <c r="O253" i="31"/>
  <c r="P252" i="31"/>
  <c r="S252" i="31" s="1"/>
  <c r="O252" i="31"/>
  <c r="P251" i="31"/>
  <c r="S251" i="31" s="1"/>
  <c r="O251" i="31"/>
  <c r="P256" i="31"/>
  <c r="S256" i="31" s="1"/>
  <c r="O256" i="31"/>
  <c r="P254" i="31"/>
  <c r="S254" i="31" s="1"/>
  <c r="O254" i="31"/>
  <c r="P232" i="31"/>
  <c r="S232" i="31" s="1"/>
  <c r="O232" i="31"/>
  <c r="P248" i="31"/>
  <c r="S248" i="31" s="1"/>
  <c r="O248" i="31"/>
  <c r="P243" i="31"/>
  <c r="S243" i="31" s="1"/>
  <c r="O243" i="31"/>
  <c r="P246" i="31"/>
  <c r="S246" i="31" s="1"/>
  <c r="O246" i="31"/>
  <c r="P245" i="31"/>
  <c r="S245" i="31" s="1"/>
  <c r="O245" i="31"/>
  <c r="P242" i="31"/>
  <c r="S242" i="31" s="1"/>
  <c r="O242" i="31"/>
  <c r="P237" i="31"/>
  <c r="S237" i="31" s="1"/>
  <c r="O237" i="31"/>
  <c r="P223" i="31"/>
  <c r="S223" i="31" s="1"/>
  <c r="O223" i="31"/>
  <c r="P239" i="31"/>
  <c r="S239" i="31" s="1"/>
  <c r="O239" i="31"/>
  <c r="P238" i="31"/>
  <c r="S238" i="31" s="1"/>
  <c r="O238" i="31"/>
  <c r="P219" i="31"/>
  <c r="S219" i="31" s="1"/>
  <c r="O219" i="31"/>
  <c r="P221" i="31"/>
  <c r="S221" i="31" s="1"/>
  <c r="O221" i="31"/>
  <c r="P220" i="31"/>
  <c r="S220" i="31" s="1"/>
  <c r="O220" i="31"/>
  <c r="P218" i="31"/>
  <c r="S218" i="31" s="1"/>
  <c r="O218" i="31"/>
  <c r="P213" i="31"/>
  <c r="S213" i="31" s="1"/>
  <c r="O213" i="31"/>
  <c r="P216" i="31"/>
  <c r="S216" i="31" s="1"/>
  <c r="O216" i="31"/>
  <c r="P215" i="31"/>
  <c r="S215" i="31" s="1"/>
  <c r="O215" i="31"/>
  <c r="P233" i="31"/>
  <c r="S233" i="31" s="1"/>
  <c r="O233" i="31"/>
  <c r="P231" i="31"/>
  <c r="S231" i="31" s="1"/>
  <c r="O231" i="31"/>
  <c r="P225" i="31"/>
  <c r="S225" i="31" s="1"/>
  <c r="O225" i="31"/>
  <c r="P230" i="31"/>
  <c r="S230" i="31" s="1"/>
  <c r="O230" i="31"/>
  <c r="P224" i="31"/>
  <c r="S224" i="31" s="1"/>
  <c r="O224" i="31"/>
  <c r="P210" i="31"/>
  <c r="S210" i="31" s="1"/>
  <c r="O210" i="31"/>
  <c r="P222" i="31"/>
  <c r="S222" i="31" s="1"/>
  <c r="O222" i="31"/>
  <c r="P207" i="31"/>
  <c r="S207" i="31" s="1"/>
  <c r="O207" i="31"/>
  <c r="P214" i="31"/>
  <c r="S214" i="31" s="1"/>
  <c r="O214" i="31"/>
  <c r="P212" i="31"/>
  <c r="S212" i="31" s="1"/>
  <c r="O212" i="31"/>
  <c r="P205" i="31"/>
  <c r="S205" i="31" s="1"/>
  <c r="O205" i="31"/>
  <c r="P204" i="31"/>
  <c r="S204" i="31" s="1"/>
  <c r="O204" i="31"/>
  <c r="P208" i="31"/>
  <c r="S208" i="31" s="1"/>
  <c r="O208" i="31"/>
  <c r="P211" i="31"/>
  <c r="S211" i="31" s="1"/>
  <c r="O211" i="31"/>
  <c r="P209" i="31"/>
  <c r="S209" i="31" s="1"/>
  <c r="O209" i="31"/>
  <c r="P199" i="31"/>
  <c r="S199" i="31" s="1"/>
  <c r="O199" i="31"/>
  <c r="P198" i="31"/>
  <c r="S198" i="31" s="1"/>
  <c r="O198" i="31"/>
  <c r="P201" i="31"/>
  <c r="S201" i="31" s="1"/>
  <c r="O201" i="31"/>
  <c r="P196" i="31"/>
  <c r="S196" i="31" s="1"/>
  <c r="O196" i="31"/>
  <c r="P203" i="31"/>
  <c r="S203" i="31" s="1"/>
  <c r="O203" i="31"/>
  <c r="P206" i="31"/>
  <c r="S206" i="31" s="1"/>
  <c r="O206" i="31"/>
  <c r="P197" i="31"/>
  <c r="S197" i="31" s="1"/>
  <c r="O197" i="31"/>
  <c r="P202" i="31"/>
  <c r="S202" i="31" s="1"/>
  <c r="O202" i="31"/>
  <c r="P194" i="31"/>
  <c r="S194" i="31" s="1"/>
  <c r="O194" i="31"/>
  <c r="P187" i="31"/>
  <c r="S187" i="31" s="1"/>
  <c r="O187" i="31"/>
  <c r="P186" i="31"/>
  <c r="S186" i="31" s="1"/>
  <c r="O186" i="31"/>
  <c r="P193" i="31"/>
  <c r="S193" i="31" s="1"/>
  <c r="O193" i="31"/>
  <c r="P195" i="31"/>
  <c r="S195" i="31" s="1"/>
  <c r="O195" i="31"/>
  <c r="P182" i="31"/>
  <c r="S182" i="31" s="1"/>
  <c r="O182" i="31"/>
  <c r="P188" i="31"/>
  <c r="S188" i="31" s="1"/>
  <c r="O188" i="31"/>
  <c r="P200" i="31"/>
  <c r="S200" i="31" s="1"/>
  <c r="O200" i="31"/>
  <c r="P183" i="31"/>
  <c r="S183" i="31" s="1"/>
  <c r="O183" i="31"/>
  <c r="P178" i="31"/>
  <c r="S178" i="31" s="1"/>
  <c r="O178" i="31"/>
  <c r="P177" i="31"/>
  <c r="S177" i="31" s="1"/>
  <c r="O177" i="31"/>
  <c r="P180" i="31"/>
  <c r="S180" i="31" s="1"/>
  <c r="O180" i="31"/>
  <c r="P190" i="31"/>
  <c r="S190" i="31" s="1"/>
  <c r="O190" i="31"/>
  <c r="P184" i="31"/>
  <c r="S184" i="31" s="1"/>
  <c r="O184" i="31"/>
  <c r="P192" i="31"/>
  <c r="S192" i="31" s="1"/>
  <c r="O192" i="31"/>
  <c r="P185" i="31"/>
  <c r="S185" i="31" s="1"/>
  <c r="O185" i="31"/>
  <c r="P181" i="31"/>
  <c r="S181" i="31" s="1"/>
  <c r="O181" i="31"/>
  <c r="P176" i="31"/>
  <c r="S176" i="31" s="1"/>
  <c r="O176" i="31"/>
  <c r="P179" i="31"/>
  <c r="S179" i="31" s="1"/>
  <c r="O179" i="31"/>
  <c r="P174" i="31"/>
  <c r="S174" i="31" s="1"/>
  <c r="O174" i="31"/>
  <c r="P191" i="31"/>
  <c r="S191" i="31" s="1"/>
  <c r="O191" i="31"/>
  <c r="P173" i="31"/>
  <c r="S173" i="31" s="1"/>
  <c r="O173" i="31"/>
  <c r="P189" i="31"/>
  <c r="S189" i="31" s="1"/>
  <c r="O189" i="31"/>
  <c r="P168" i="31"/>
  <c r="S168" i="31" s="1"/>
  <c r="O168" i="31"/>
  <c r="P169" i="31"/>
  <c r="S169" i="31" s="1"/>
  <c r="O169" i="31"/>
  <c r="P172" i="31"/>
  <c r="S172" i="31" s="1"/>
  <c r="O172" i="31"/>
  <c r="P57" i="31"/>
  <c r="S57" i="31" s="1"/>
  <c r="O57" i="31"/>
  <c r="P217" i="31"/>
  <c r="S217" i="31" s="1"/>
  <c r="O217" i="31"/>
  <c r="P167" i="31"/>
  <c r="S167" i="31" s="1"/>
  <c r="O167" i="31"/>
  <c r="P89" i="31"/>
  <c r="S89" i="31" s="1"/>
  <c r="O89" i="31"/>
  <c r="P22" i="31"/>
  <c r="S22" i="31" s="1"/>
  <c r="O22" i="31"/>
  <c r="P162" i="31"/>
  <c r="S162" i="31" s="1"/>
  <c r="O162" i="31"/>
  <c r="P161" i="31"/>
  <c r="S161" i="31" s="1"/>
  <c r="O161" i="31"/>
  <c r="P175" i="31"/>
  <c r="S175" i="31" s="1"/>
  <c r="O175" i="31"/>
  <c r="P165" i="31"/>
  <c r="S165" i="31" s="1"/>
  <c r="O165" i="31"/>
  <c r="P158" i="31"/>
  <c r="S158" i="31" s="1"/>
  <c r="O158" i="31"/>
  <c r="P170" i="31"/>
  <c r="S170" i="31" s="1"/>
  <c r="O170" i="31"/>
  <c r="P163" i="31"/>
  <c r="S163" i="31" s="1"/>
  <c r="O163" i="31"/>
  <c r="P164" i="31"/>
  <c r="S164" i="31" s="1"/>
  <c r="O164" i="31"/>
  <c r="P155" i="31"/>
  <c r="S155" i="31" s="1"/>
  <c r="O155" i="31"/>
  <c r="P171" i="31"/>
  <c r="S171" i="31" s="1"/>
  <c r="O171" i="31"/>
  <c r="P154" i="31"/>
  <c r="S154" i="31" s="1"/>
  <c r="O154" i="31"/>
  <c r="P153" i="31"/>
  <c r="S153" i="31" s="1"/>
  <c r="O153" i="31"/>
  <c r="P152" i="31"/>
  <c r="S152" i="31" s="1"/>
  <c r="O152" i="31"/>
  <c r="P148" i="31"/>
  <c r="S148" i="31" s="1"/>
  <c r="O148" i="31"/>
  <c r="P157" i="31"/>
  <c r="S157" i="31" s="1"/>
  <c r="O157" i="31"/>
  <c r="P160" i="31"/>
  <c r="S160" i="31" s="1"/>
  <c r="O160" i="31"/>
  <c r="P147" i="31"/>
  <c r="S147" i="31" s="1"/>
  <c r="O147" i="31"/>
  <c r="P151" i="31"/>
  <c r="S151" i="31" s="1"/>
  <c r="O151" i="31"/>
  <c r="P142" i="31"/>
  <c r="S142" i="31" s="1"/>
  <c r="O142" i="31"/>
  <c r="P156" i="31"/>
  <c r="S156" i="31" s="1"/>
  <c r="O156" i="31"/>
  <c r="P144" i="31"/>
  <c r="S144" i="31" s="1"/>
  <c r="O144" i="31"/>
  <c r="P140" i="31"/>
  <c r="S140" i="31" s="1"/>
  <c r="O140" i="31"/>
  <c r="P138" i="31"/>
  <c r="S138" i="31" s="1"/>
  <c r="O138" i="31"/>
  <c r="P137" i="31"/>
  <c r="S137" i="31" s="1"/>
  <c r="O137" i="31"/>
  <c r="P134" i="31"/>
  <c r="S134" i="31" s="1"/>
  <c r="O134" i="31"/>
  <c r="P133" i="31"/>
  <c r="S133" i="31" s="1"/>
  <c r="O133" i="31"/>
  <c r="P132" i="31"/>
  <c r="S132" i="31" s="1"/>
  <c r="O132" i="31"/>
  <c r="P131" i="31"/>
  <c r="S131" i="31" s="1"/>
  <c r="O131" i="31"/>
  <c r="P130" i="31"/>
  <c r="S130" i="31" s="1"/>
  <c r="O130" i="31"/>
  <c r="P146" i="31"/>
  <c r="S146" i="31" s="1"/>
  <c r="O146" i="31"/>
  <c r="P127" i="31"/>
  <c r="S127" i="31" s="1"/>
  <c r="O127" i="31"/>
  <c r="P150" i="31"/>
  <c r="S150" i="31" s="1"/>
  <c r="O150" i="31"/>
  <c r="P159" i="31"/>
  <c r="S159" i="31" s="1"/>
  <c r="O159" i="31"/>
  <c r="P125" i="31"/>
  <c r="S125" i="31" s="1"/>
  <c r="O125" i="31"/>
  <c r="P126" i="31"/>
  <c r="S126" i="31" s="1"/>
  <c r="O126" i="31"/>
  <c r="P120" i="31"/>
  <c r="S120" i="31" s="1"/>
  <c r="O120" i="31"/>
  <c r="P119" i="31"/>
  <c r="S119" i="31" s="1"/>
  <c r="O119" i="31"/>
  <c r="P118" i="31"/>
  <c r="S118" i="31" s="1"/>
  <c r="O118" i="31"/>
  <c r="P117" i="31"/>
  <c r="S117" i="31" s="1"/>
  <c r="O117" i="31"/>
  <c r="P122" i="31"/>
  <c r="S122" i="31" s="1"/>
  <c r="O122" i="31"/>
  <c r="P128" i="31"/>
  <c r="S128" i="31" s="1"/>
  <c r="O128" i="31"/>
  <c r="P114" i="31"/>
  <c r="S114" i="31" s="1"/>
  <c r="O114" i="31"/>
  <c r="P115" i="31"/>
  <c r="S115" i="31" s="1"/>
  <c r="O115" i="31"/>
  <c r="P141" i="31"/>
  <c r="S141" i="31" s="1"/>
  <c r="O141" i="31"/>
  <c r="P124" i="31"/>
  <c r="S124" i="31" s="1"/>
  <c r="O124" i="31"/>
  <c r="P123" i="31"/>
  <c r="S123" i="31" s="1"/>
  <c r="O123" i="31"/>
  <c r="P135" i="31"/>
  <c r="S135" i="31" s="1"/>
  <c r="O135" i="31"/>
  <c r="P129" i="31"/>
  <c r="S129" i="31" s="1"/>
  <c r="O129" i="31"/>
  <c r="P112" i="31"/>
  <c r="S112" i="31" s="1"/>
  <c r="O112" i="31"/>
  <c r="P149" i="31"/>
  <c r="S149" i="31" s="1"/>
  <c r="O149" i="31"/>
  <c r="P145" i="31"/>
  <c r="S145" i="31" s="1"/>
  <c r="O145" i="31"/>
  <c r="P136" i="31"/>
  <c r="S136" i="31" s="1"/>
  <c r="O136" i="31"/>
  <c r="P104" i="31"/>
  <c r="S104" i="31" s="1"/>
  <c r="O104" i="31"/>
  <c r="P103" i="31"/>
  <c r="S103" i="31" s="1"/>
  <c r="O103" i="31"/>
  <c r="P102" i="31"/>
  <c r="S102" i="31" s="1"/>
  <c r="O102" i="31"/>
  <c r="P116" i="31"/>
  <c r="S116" i="31" s="1"/>
  <c r="O116" i="31"/>
  <c r="P99" i="31"/>
  <c r="S99" i="31" s="1"/>
  <c r="O99" i="31"/>
  <c r="P143" i="31"/>
  <c r="S143" i="31" s="1"/>
  <c r="O143" i="31"/>
  <c r="P101" i="31"/>
  <c r="S101" i="31" s="1"/>
  <c r="O101" i="31"/>
  <c r="P100" i="31"/>
  <c r="S100" i="31" s="1"/>
  <c r="O100" i="31"/>
  <c r="P121" i="31"/>
  <c r="S121" i="31" s="1"/>
  <c r="O121" i="31"/>
  <c r="P110" i="31"/>
  <c r="S110" i="31" s="1"/>
  <c r="O110" i="31"/>
  <c r="P107" i="31"/>
  <c r="S107" i="31" s="1"/>
  <c r="O107" i="31"/>
  <c r="P106" i="31"/>
  <c r="S106" i="31" s="1"/>
  <c r="O106" i="31"/>
  <c r="P105" i="31"/>
  <c r="S105" i="31" s="1"/>
  <c r="O105" i="31"/>
  <c r="P111" i="31"/>
  <c r="S111" i="31" s="1"/>
  <c r="O111" i="31"/>
  <c r="P109" i="31"/>
  <c r="S109" i="31" s="1"/>
  <c r="O109" i="31"/>
  <c r="P88" i="31"/>
  <c r="S88" i="31" s="1"/>
  <c r="O88" i="31"/>
  <c r="P108" i="31"/>
  <c r="S108" i="31" s="1"/>
  <c r="O108" i="31"/>
  <c r="P98" i="31"/>
  <c r="S98" i="31" s="1"/>
  <c r="O98" i="31"/>
  <c r="P86" i="31"/>
  <c r="S86" i="31" s="1"/>
  <c r="O86" i="31"/>
  <c r="P97" i="31"/>
  <c r="S97" i="31" s="1"/>
  <c r="O97" i="31"/>
  <c r="P96" i="31"/>
  <c r="S96" i="31" s="1"/>
  <c r="O96" i="31"/>
  <c r="P95" i="31"/>
  <c r="S95" i="31" s="1"/>
  <c r="O95" i="31"/>
  <c r="P94" i="31"/>
  <c r="S94" i="31" s="1"/>
  <c r="O94" i="31"/>
  <c r="P87" i="31"/>
  <c r="S87" i="31" s="1"/>
  <c r="O87" i="31"/>
  <c r="P90" i="31"/>
  <c r="S90" i="31" s="1"/>
  <c r="O90" i="31"/>
  <c r="P85" i="31"/>
  <c r="S85" i="31" s="1"/>
  <c r="O85" i="31"/>
  <c r="P84" i="31"/>
  <c r="S84" i="31" s="1"/>
  <c r="O84" i="31"/>
  <c r="P92" i="31"/>
  <c r="S92" i="31" s="1"/>
  <c r="O92" i="31"/>
  <c r="P79" i="31"/>
  <c r="S79" i="31" s="1"/>
  <c r="O79" i="31"/>
  <c r="P93" i="31"/>
  <c r="S93" i="31" s="1"/>
  <c r="O93" i="31"/>
  <c r="P77" i="31"/>
  <c r="S77" i="31" s="1"/>
  <c r="O77" i="31"/>
  <c r="P91" i="31"/>
  <c r="S91" i="31" s="1"/>
  <c r="O91" i="31"/>
  <c r="P73" i="31"/>
  <c r="S73" i="31" s="1"/>
  <c r="O73" i="31"/>
  <c r="P78" i="31"/>
  <c r="S78" i="31" s="1"/>
  <c r="O78" i="31"/>
  <c r="P82" i="31"/>
  <c r="S82" i="31" s="1"/>
  <c r="O82" i="31"/>
  <c r="P83" i="31"/>
  <c r="S83" i="31" s="1"/>
  <c r="O83" i="31"/>
  <c r="P76" i="31"/>
  <c r="S76" i="31" s="1"/>
  <c r="O76" i="31"/>
  <c r="P75" i="31"/>
  <c r="S75" i="31" s="1"/>
  <c r="O75" i="31"/>
  <c r="P74" i="31"/>
  <c r="S74" i="31" s="1"/>
  <c r="O74" i="31"/>
  <c r="P70" i="31"/>
  <c r="S70" i="31" s="1"/>
  <c r="O70" i="31"/>
  <c r="P68" i="31"/>
  <c r="S68" i="31" s="1"/>
  <c r="O68" i="31"/>
  <c r="P67" i="31"/>
  <c r="S67" i="31" s="1"/>
  <c r="O67" i="31"/>
  <c r="P66" i="31"/>
  <c r="S66" i="31" s="1"/>
  <c r="O66" i="31"/>
  <c r="P65" i="31"/>
  <c r="S65" i="31" s="1"/>
  <c r="O65" i="31"/>
  <c r="P64" i="31"/>
  <c r="S64" i="31" s="1"/>
  <c r="O64" i="31"/>
  <c r="P81" i="31"/>
  <c r="S81" i="31" s="1"/>
  <c r="O81" i="31"/>
  <c r="P80" i="31"/>
  <c r="S80" i="31" s="1"/>
  <c r="O80" i="31"/>
  <c r="P72" i="31"/>
  <c r="S72" i="31" s="1"/>
  <c r="O72" i="31"/>
  <c r="P62" i="31"/>
  <c r="S62" i="31" s="1"/>
  <c r="O62" i="31"/>
  <c r="P61" i="31"/>
  <c r="S61" i="31" s="1"/>
  <c r="O61" i="31"/>
  <c r="P71" i="31"/>
  <c r="S71" i="31" s="1"/>
  <c r="O71" i="31"/>
  <c r="P63" i="31"/>
  <c r="S63" i="31" s="1"/>
  <c r="O63" i="31"/>
  <c r="P58" i="31"/>
  <c r="S58" i="31" s="1"/>
  <c r="O58" i="31"/>
  <c r="P60" i="31"/>
  <c r="S60" i="31" s="1"/>
  <c r="O60" i="31"/>
  <c r="P69" i="31"/>
  <c r="S69" i="31" s="1"/>
  <c r="O69" i="31"/>
  <c r="P54" i="31"/>
  <c r="S54" i="31" s="1"/>
  <c r="O54" i="31"/>
  <c r="P55" i="31"/>
  <c r="S55" i="31" s="1"/>
  <c r="O55" i="31"/>
  <c r="P53" i="31"/>
  <c r="S53" i="31" s="1"/>
  <c r="O53" i="31"/>
  <c r="P59" i="31"/>
  <c r="S59" i="31" s="1"/>
  <c r="O59" i="31"/>
  <c r="P51" i="31"/>
  <c r="S51" i="31" s="1"/>
  <c r="O51" i="31"/>
  <c r="P50" i="31"/>
  <c r="S50" i="31" s="1"/>
  <c r="O50" i="31"/>
  <c r="P52" i="31"/>
  <c r="S52" i="31" s="1"/>
  <c r="O52" i="31"/>
  <c r="P46" i="31"/>
  <c r="S46" i="31" s="1"/>
  <c r="O46" i="31"/>
  <c r="P56" i="31"/>
  <c r="S56" i="31" s="1"/>
  <c r="O56" i="31"/>
  <c r="P43" i="31"/>
  <c r="S43" i="31" s="1"/>
  <c r="O43" i="31"/>
  <c r="P44" i="31"/>
  <c r="S44" i="31" s="1"/>
  <c r="O44" i="31"/>
  <c r="P45" i="31"/>
  <c r="S45" i="31" s="1"/>
  <c r="O45" i="31"/>
  <c r="P42" i="31"/>
  <c r="S42" i="31" s="1"/>
  <c r="O42" i="31"/>
  <c r="P41" i="31"/>
  <c r="S41" i="31" s="1"/>
  <c r="O41" i="31"/>
  <c r="P39" i="31"/>
  <c r="S39" i="31" s="1"/>
  <c r="O39" i="31"/>
  <c r="P38" i="31"/>
  <c r="S38" i="31" s="1"/>
  <c r="O38" i="31"/>
  <c r="P49" i="31"/>
  <c r="S49" i="31" s="1"/>
  <c r="O49" i="31"/>
  <c r="P48" i="31"/>
  <c r="S48" i="31" s="1"/>
  <c r="O48" i="31"/>
  <c r="P47" i="31"/>
  <c r="S47" i="31" s="1"/>
  <c r="O47" i="31"/>
  <c r="P166" i="31"/>
  <c r="S166" i="31" s="1"/>
  <c r="O166" i="31"/>
  <c r="P36" i="31"/>
  <c r="S36" i="31" s="1"/>
  <c r="O36" i="31"/>
  <c r="P37" i="31"/>
  <c r="S37" i="31" s="1"/>
  <c r="O37" i="31"/>
  <c r="P30" i="31"/>
  <c r="S30" i="31" s="1"/>
  <c r="O30" i="31"/>
  <c r="P35" i="31"/>
  <c r="S35" i="31" s="1"/>
  <c r="O35" i="31"/>
  <c r="P34" i="31"/>
  <c r="S34" i="31" s="1"/>
  <c r="O34" i="31"/>
  <c r="P40" i="31"/>
  <c r="S40" i="31" s="1"/>
  <c r="O40" i="31"/>
  <c r="P29" i="31"/>
  <c r="S29" i="31" s="1"/>
  <c r="O29" i="31"/>
  <c r="P28" i="31"/>
  <c r="S28" i="31" s="1"/>
  <c r="O28" i="31"/>
  <c r="P33" i="31"/>
  <c r="S33" i="31" s="1"/>
  <c r="O33" i="31"/>
  <c r="P32" i="31"/>
  <c r="S32" i="31" s="1"/>
  <c r="O32" i="31"/>
  <c r="P31" i="31"/>
  <c r="S31" i="31" s="1"/>
  <c r="O31" i="31"/>
  <c r="P27" i="31"/>
  <c r="S27" i="31" s="1"/>
  <c r="O27" i="31"/>
  <c r="P26" i="31"/>
  <c r="S26" i="31" s="1"/>
  <c r="O26" i="31"/>
  <c r="P24" i="31"/>
  <c r="S24" i="31" s="1"/>
  <c r="O24" i="31"/>
  <c r="P23" i="31"/>
  <c r="S23" i="31" s="1"/>
  <c r="O23" i="31"/>
  <c r="P25" i="31"/>
  <c r="S25" i="31" s="1"/>
  <c r="O25" i="31"/>
  <c r="P21" i="31"/>
  <c r="S21" i="31" s="1"/>
  <c r="O21" i="31"/>
  <c r="P18" i="31"/>
  <c r="S18" i="31" s="1"/>
  <c r="O18" i="31"/>
  <c r="P20" i="31"/>
  <c r="S20" i="31" s="1"/>
  <c r="O20" i="31"/>
  <c r="P19" i="31"/>
  <c r="S19" i="31" s="1"/>
  <c r="O19" i="31"/>
  <c r="P16" i="31"/>
  <c r="S16" i="31" s="1"/>
  <c r="O16" i="31"/>
  <c r="P15" i="31"/>
  <c r="S15" i="31" s="1"/>
  <c r="O15" i="31"/>
  <c r="P17" i="31"/>
  <c r="S17" i="31" s="1"/>
  <c r="O17" i="31"/>
  <c r="P14" i="31"/>
  <c r="S14" i="31" s="1"/>
  <c r="O14" i="31"/>
  <c r="P12" i="31"/>
  <c r="S12" i="31" s="1"/>
  <c r="O12" i="31"/>
  <c r="P13" i="31"/>
  <c r="S13" i="31" s="1"/>
  <c r="O13" i="31"/>
  <c r="P11" i="31"/>
  <c r="S11" i="31" s="1"/>
  <c r="O11" i="31"/>
  <c r="P10" i="31"/>
  <c r="S10" i="31" s="1"/>
  <c r="O10" i="31"/>
  <c r="P9" i="31"/>
  <c r="S9" i="31" s="1"/>
  <c r="O9" i="31"/>
  <c r="P8" i="31"/>
  <c r="S8" i="31" s="1"/>
  <c r="O8" i="31"/>
  <c r="P7" i="31"/>
  <c r="S7" i="31" s="1"/>
  <c r="O7" i="31"/>
  <c r="P6" i="31"/>
  <c r="S6" i="31" s="1"/>
  <c r="O6" i="31"/>
  <c r="P5" i="31"/>
  <c r="S5" i="31" s="1"/>
  <c r="O5" i="31"/>
  <c r="P4" i="31"/>
  <c r="S4" i="31" s="1"/>
  <c r="O4" i="31"/>
  <c r="P3" i="31"/>
  <c r="S3" i="31" s="1"/>
  <c r="O3" i="31"/>
  <c r="P2" i="31"/>
  <c r="S2" i="31" s="1"/>
  <c r="S615" i="31" l="1"/>
  <c r="S616" i="31"/>
  <c r="S620" i="31"/>
  <c r="S645" i="31"/>
  <c r="S624" i="31"/>
  <c r="S626" i="31"/>
  <c r="S627" i="31"/>
  <c r="S630" i="31"/>
  <c r="S632" i="31"/>
  <c r="S634" i="31"/>
  <c r="S636" i="31"/>
  <c r="S654" i="31"/>
  <c r="S641" i="31"/>
  <c r="S646" i="31"/>
  <c r="A30" i="10"/>
  <c r="A26" i="10"/>
  <c r="R480" i="31" s="1"/>
  <c r="CP66" i="7"/>
  <c r="CP65" i="7"/>
  <c r="CP64" i="7"/>
  <c r="CP63" i="7"/>
  <c r="CP62" i="7"/>
  <c r="CP61" i="7"/>
  <c r="CP60" i="7"/>
  <c r="CP59" i="7"/>
  <c r="CP58" i="7"/>
  <c r="CP57" i="7"/>
  <c r="CP56" i="7"/>
  <c r="CP55" i="7"/>
  <c r="CP54" i="7"/>
  <c r="CP53" i="7"/>
  <c r="CP52" i="7"/>
  <c r="CP51" i="7"/>
  <c r="CP50" i="7"/>
  <c r="CP49" i="7"/>
  <c r="CP48" i="7"/>
  <c r="CP47" i="7"/>
  <c r="CP46" i="7"/>
  <c r="CP45" i="7"/>
  <c r="CP44" i="7"/>
  <c r="CP43" i="7"/>
  <c r="CP42" i="7"/>
  <c r="CP41" i="7"/>
  <c r="CP40" i="7"/>
  <c r="CP39" i="7"/>
  <c r="CP38" i="7"/>
  <c r="CP37" i="7"/>
  <c r="CP36" i="7"/>
  <c r="CP35" i="7"/>
  <c r="CP34" i="7"/>
  <c r="CP33" i="7"/>
  <c r="CP32" i="7"/>
  <c r="CP31" i="7"/>
  <c r="CP30" i="7"/>
  <c r="CP29" i="7"/>
  <c r="CP28" i="7"/>
  <c r="CP27" i="7"/>
  <c r="CP26" i="7"/>
  <c r="CP25" i="7"/>
  <c r="CP24" i="7"/>
  <c r="CP23" i="7"/>
  <c r="CP22" i="7"/>
  <c r="CP21" i="7"/>
  <c r="CP20" i="7"/>
  <c r="CP19" i="7"/>
  <c r="CP18" i="7"/>
  <c r="CP17" i="7"/>
  <c r="CP16" i="7"/>
  <c r="CP15" i="7"/>
  <c r="CP14" i="7"/>
  <c r="CP13" i="7"/>
  <c r="CP12" i="7"/>
  <c r="CP11" i="7"/>
  <c r="CP10" i="7"/>
  <c r="CP9" i="7"/>
  <c r="CP8" i="7"/>
  <c r="CP7" i="7"/>
  <c r="CP6" i="7"/>
  <c r="CP5" i="7"/>
  <c r="CP4" i="7"/>
  <c r="CP3" i="7"/>
  <c r="CP2" i="7"/>
  <c r="R609" i="31" l="1"/>
  <c r="R607" i="31"/>
  <c r="R562" i="31"/>
  <c r="R628" i="31"/>
  <c r="R636" i="31"/>
  <c r="R631" i="31"/>
  <c r="R566" i="31"/>
  <c r="R541" i="31"/>
  <c r="R610" i="31"/>
  <c r="R627" i="31"/>
  <c r="R599" i="31"/>
  <c r="R596" i="31"/>
  <c r="R493" i="31"/>
  <c r="R552" i="31"/>
  <c r="R620" i="31"/>
  <c r="R618" i="31"/>
  <c r="R532" i="31"/>
  <c r="Q213" i="31"/>
  <c r="R4" i="31"/>
  <c r="R13" i="31"/>
  <c r="R18" i="31"/>
  <c r="R32" i="31"/>
  <c r="R37" i="31"/>
  <c r="R41" i="31"/>
  <c r="R50" i="31"/>
  <c r="R58" i="31"/>
  <c r="R64" i="31"/>
  <c r="R76" i="31"/>
  <c r="R79" i="31"/>
  <c r="R96" i="31"/>
  <c r="R105" i="31"/>
  <c r="R99" i="31"/>
  <c r="R112" i="31"/>
  <c r="R128" i="31"/>
  <c r="R159" i="31"/>
  <c r="R134" i="31"/>
  <c r="R147" i="31"/>
  <c r="R155" i="31"/>
  <c r="R162" i="31"/>
  <c r="R168" i="31"/>
  <c r="R185" i="31"/>
  <c r="R200" i="31"/>
  <c r="R202" i="31"/>
  <c r="R209" i="31"/>
  <c r="R222" i="31"/>
  <c r="R216" i="31"/>
  <c r="R223" i="31"/>
  <c r="R254" i="31"/>
  <c r="R229" i="31"/>
  <c r="R234" i="31"/>
  <c r="R258" i="31"/>
  <c r="R287" i="31"/>
  <c r="R268" i="31"/>
  <c r="R294" i="31"/>
  <c r="R281" i="31"/>
  <c r="R308" i="31"/>
  <c r="R321" i="31"/>
  <c r="R332" i="31"/>
  <c r="R7" i="31"/>
  <c r="R17" i="31"/>
  <c r="R23" i="31"/>
  <c r="R29" i="31"/>
  <c r="R47" i="31"/>
  <c r="R44" i="31"/>
  <c r="R53" i="31"/>
  <c r="R61" i="31"/>
  <c r="R67" i="31"/>
  <c r="R78" i="31"/>
  <c r="R85" i="31"/>
  <c r="R98" i="31"/>
  <c r="R110" i="31"/>
  <c r="R103" i="31"/>
  <c r="R123" i="31"/>
  <c r="R118" i="31"/>
  <c r="R146" i="31"/>
  <c r="R140" i="31"/>
  <c r="R148" i="31"/>
  <c r="R170" i="31"/>
  <c r="R167" i="31"/>
  <c r="R191" i="31"/>
  <c r="R190" i="31"/>
  <c r="R195" i="31"/>
  <c r="R203" i="31"/>
  <c r="R204" i="31"/>
  <c r="R230" i="31"/>
  <c r="R220" i="31"/>
  <c r="R245" i="31"/>
  <c r="R252" i="31"/>
  <c r="R257" i="31"/>
  <c r="R265" i="31"/>
  <c r="R272" i="31"/>
  <c r="R263" i="31"/>
  <c r="R271" i="31"/>
  <c r="R297" i="31"/>
  <c r="R285" i="31"/>
  <c r="R313" i="31"/>
  <c r="R302" i="31"/>
  <c r="R307" i="31"/>
  <c r="R318" i="31"/>
  <c r="R353" i="31"/>
  <c r="R328" i="31"/>
  <c r="R339" i="31"/>
  <c r="R366" i="31"/>
  <c r="R6" i="31"/>
  <c r="R14" i="31"/>
  <c r="R25" i="31"/>
  <c r="R28" i="31"/>
  <c r="R166" i="31"/>
  <c r="R45" i="31"/>
  <c r="R59" i="31"/>
  <c r="R71" i="31"/>
  <c r="R66" i="31"/>
  <c r="R82" i="31"/>
  <c r="R84" i="31"/>
  <c r="R86" i="31"/>
  <c r="R107" i="31"/>
  <c r="R102" i="31"/>
  <c r="R135" i="31"/>
  <c r="R117" i="31"/>
  <c r="R127" i="31"/>
  <c r="R138" i="31"/>
  <c r="R157" i="31"/>
  <c r="R163" i="31"/>
  <c r="R89" i="31"/>
  <c r="R173" i="31"/>
  <c r="R184" i="31"/>
  <c r="R182" i="31"/>
  <c r="R206" i="31"/>
  <c r="R208" i="31"/>
  <c r="R224" i="31"/>
  <c r="R218" i="31"/>
  <c r="R242" i="31"/>
  <c r="R251" i="31"/>
  <c r="R249" i="31"/>
  <c r="R236" i="31"/>
  <c r="R279" i="31"/>
  <c r="R288" i="31"/>
  <c r="R270" i="31"/>
  <c r="R277" i="31"/>
  <c r="R283" i="31"/>
  <c r="R310" i="31"/>
  <c r="R301" i="31"/>
  <c r="R312" i="31"/>
  <c r="R9" i="31"/>
  <c r="R16" i="31"/>
  <c r="R26" i="31"/>
  <c r="R34" i="31"/>
  <c r="R49" i="31"/>
  <c r="R56" i="31"/>
  <c r="R54" i="31"/>
  <c r="R72" i="31"/>
  <c r="R70" i="31"/>
  <c r="R91" i="31"/>
  <c r="R87" i="31"/>
  <c r="R88" i="31"/>
  <c r="R100" i="31"/>
  <c r="R136" i="31"/>
  <c r="R141" i="31"/>
  <c r="R120" i="31"/>
  <c r="R131" i="31"/>
  <c r="R156" i="31"/>
  <c r="R153" i="31"/>
  <c r="R165" i="31"/>
  <c r="R57" i="31"/>
  <c r="R179" i="31"/>
  <c r="R8" i="31"/>
  <c r="R15" i="31"/>
  <c r="R24" i="31"/>
  <c r="R40" i="31"/>
  <c r="R48" i="31"/>
  <c r="R43" i="31"/>
  <c r="R55" i="31"/>
  <c r="R62" i="31"/>
  <c r="R68" i="31"/>
  <c r="R73" i="31"/>
  <c r="R90" i="31"/>
  <c r="R108" i="31"/>
  <c r="R121" i="31"/>
  <c r="R104" i="31"/>
  <c r="R124" i="31"/>
  <c r="R119" i="31"/>
  <c r="R130" i="31"/>
  <c r="R144" i="31"/>
  <c r="R152" i="31"/>
  <c r="R158" i="31"/>
  <c r="R217" i="31"/>
  <c r="R174" i="31"/>
  <c r="R180" i="31"/>
  <c r="R193" i="31"/>
  <c r="R196" i="31"/>
  <c r="R205" i="31"/>
  <c r="R225" i="31"/>
  <c r="R221" i="31"/>
  <c r="R246" i="31"/>
  <c r="R253" i="31"/>
  <c r="R250" i="31"/>
  <c r="R273" i="31"/>
  <c r="R280" i="31"/>
  <c r="R264" i="31"/>
  <c r="R269" i="31"/>
  <c r="R284" i="31"/>
  <c r="R305" i="31"/>
  <c r="R315" i="31"/>
  <c r="R303" i="31"/>
  <c r="R3" i="31"/>
  <c r="R11" i="31"/>
  <c r="R20" i="31"/>
  <c r="R31" i="31"/>
  <c r="R30" i="31"/>
  <c r="R39" i="31"/>
  <c r="R52" i="31"/>
  <c r="R60" i="31"/>
  <c r="R81" i="31"/>
  <c r="R75" i="31"/>
  <c r="R93" i="31"/>
  <c r="R95" i="31"/>
  <c r="R111" i="31"/>
  <c r="R143" i="31"/>
  <c r="R149" i="31"/>
  <c r="R114" i="31"/>
  <c r="R125" i="31"/>
  <c r="R133" i="31"/>
  <c r="R151" i="31"/>
  <c r="R171" i="31"/>
  <c r="R161" i="31"/>
  <c r="R169" i="31"/>
  <c r="R181" i="31"/>
  <c r="R10" i="31"/>
  <c r="R19" i="31"/>
  <c r="R27" i="31"/>
  <c r="R35" i="31"/>
  <c r="R38" i="31"/>
  <c r="R46" i="31"/>
  <c r="R69" i="31"/>
  <c r="R80" i="31"/>
  <c r="R74" i="31"/>
  <c r="R77" i="31"/>
  <c r="R94" i="31"/>
  <c r="R109" i="31"/>
  <c r="R101" i="31"/>
  <c r="R145" i="31"/>
  <c r="R115" i="31"/>
  <c r="R126" i="31"/>
  <c r="R132" i="31"/>
  <c r="R142" i="31"/>
  <c r="R154" i="31"/>
  <c r="R175" i="31"/>
  <c r="R172" i="31"/>
  <c r="R176" i="31"/>
  <c r="R178" i="31"/>
  <c r="R187" i="31"/>
  <c r="R198" i="31"/>
  <c r="R214" i="31"/>
  <c r="R233" i="31"/>
  <c r="R238" i="31"/>
  <c r="R248" i="31"/>
  <c r="R227" i="31"/>
  <c r="R259" i="31"/>
  <c r="R241" i="31"/>
  <c r="R276" i="31"/>
  <c r="R266" i="31"/>
  <c r="R293" i="31"/>
  <c r="R298" i="31"/>
  <c r="R304" i="31"/>
  <c r="R316" i="31"/>
  <c r="R336" i="31"/>
  <c r="R5" i="31"/>
  <c r="R12" i="31"/>
  <c r="R21" i="31"/>
  <c r="R33" i="31"/>
  <c r="R36" i="31"/>
  <c r="R42" i="31"/>
  <c r="R51" i="31"/>
  <c r="R63" i="31"/>
  <c r="R65" i="31"/>
  <c r="R83" i="31"/>
  <c r="R92" i="31"/>
  <c r="R97" i="31"/>
  <c r="R106" i="31"/>
  <c r="R116" i="31"/>
  <c r="R129" i="31"/>
  <c r="R122" i="31"/>
  <c r="R150" i="31"/>
  <c r="R137" i="31"/>
  <c r="R160" i="31"/>
  <c r="R164" i="31"/>
  <c r="R22" i="31"/>
  <c r="R189" i="31"/>
  <c r="R192" i="31"/>
  <c r="R188" i="31"/>
  <c r="R197" i="31"/>
  <c r="R211" i="31"/>
  <c r="R210" i="31"/>
  <c r="R213" i="31"/>
  <c r="R237" i="31"/>
  <c r="R256" i="31"/>
  <c r="R255" i="31"/>
  <c r="R235" i="31"/>
  <c r="R247" i="31"/>
  <c r="R177" i="31"/>
  <c r="R201" i="31"/>
  <c r="R231" i="31"/>
  <c r="R243" i="31"/>
  <c r="R261" i="31"/>
  <c r="R274" i="31"/>
  <c r="R267" i="31"/>
  <c r="R275" i="31"/>
  <c r="R306" i="31"/>
  <c r="R296" i="31"/>
  <c r="R334" i="31"/>
  <c r="R348" i="31"/>
  <c r="R324" i="31"/>
  <c r="R361" i="31"/>
  <c r="R356" i="31"/>
  <c r="R379" i="31"/>
  <c r="R390" i="31"/>
  <c r="R113" i="31"/>
  <c r="R372" i="31"/>
  <c r="R383" i="31"/>
  <c r="R427" i="31"/>
  <c r="R401" i="31"/>
  <c r="R408" i="31"/>
  <c r="R455" i="31"/>
  <c r="R466" i="31"/>
  <c r="R426" i="31"/>
  <c r="R437" i="31"/>
  <c r="R446" i="31"/>
  <c r="R458" i="31"/>
  <c r="R469" i="31"/>
  <c r="R477" i="31"/>
  <c r="R344" i="31"/>
  <c r="R322" i="31"/>
  <c r="R327" i="31"/>
  <c r="R338" i="31"/>
  <c r="R352" i="31"/>
  <c r="R369" i="31"/>
  <c r="R385" i="31"/>
  <c r="R395" i="31"/>
  <c r="R413" i="31"/>
  <c r="R388" i="31"/>
  <c r="R422" i="31"/>
  <c r="R441" i="31"/>
  <c r="R404" i="31"/>
  <c r="R453" i="31"/>
  <c r="R416" i="31"/>
  <c r="R473" i="31"/>
  <c r="R433" i="31"/>
  <c r="R481" i="31"/>
  <c r="R485" i="31"/>
  <c r="R463" i="31"/>
  <c r="R500" i="31"/>
  <c r="R508" i="31"/>
  <c r="R512" i="31"/>
  <c r="R520" i="31"/>
  <c r="R502" i="31"/>
  <c r="R543" i="31"/>
  <c r="R555" i="31"/>
  <c r="R523" i="31"/>
  <c r="R573" i="31"/>
  <c r="R535" i="31"/>
  <c r="R589" i="31"/>
  <c r="R597" i="31"/>
  <c r="R656" i="31"/>
  <c r="R569" i="31"/>
  <c r="R183" i="31"/>
  <c r="R199" i="31"/>
  <c r="R215" i="31"/>
  <c r="R232" i="31"/>
  <c r="R260" i="31"/>
  <c r="R286" i="31"/>
  <c r="R290" i="31"/>
  <c r="R278" i="31"/>
  <c r="R289" i="31"/>
  <c r="R300" i="31"/>
  <c r="R337" i="31"/>
  <c r="R350" i="31"/>
  <c r="R326" i="31"/>
  <c r="R343" i="31"/>
  <c r="R357" i="31"/>
  <c r="R382" i="31"/>
  <c r="R393" i="31"/>
  <c r="R368" i="31"/>
  <c r="R376" i="31"/>
  <c r="R389" i="31"/>
  <c r="R398" i="31"/>
  <c r="R402" i="31"/>
  <c r="R452" i="31"/>
  <c r="R462" i="31"/>
  <c r="R467" i="31"/>
  <c r="R430" i="31"/>
  <c r="R440" i="31"/>
  <c r="R483" i="31"/>
  <c r="R461" i="31"/>
  <c r="R498" i="31"/>
  <c r="R479" i="31"/>
  <c r="R345" i="31"/>
  <c r="R354" i="31"/>
  <c r="R329" i="31"/>
  <c r="R342" i="31"/>
  <c r="R367" i="31"/>
  <c r="R374" i="31"/>
  <c r="R387" i="31"/>
  <c r="R396" i="31"/>
  <c r="R371" i="31"/>
  <c r="R381" i="31"/>
  <c r="R418" i="31"/>
  <c r="R400" i="31"/>
  <c r="R450" i="31"/>
  <c r="R411" i="31"/>
  <c r="R419" i="31"/>
  <c r="R472" i="31"/>
  <c r="R435" i="31"/>
  <c r="R482" i="31"/>
  <c r="R456" i="31"/>
  <c r="R465" i="31"/>
  <c r="R501" i="31"/>
  <c r="R489" i="31"/>
  <c r="R504" i="31"/>
  <c r="R495" i="31"/>
  <c r="R539" i="31"/>
  <c r="R546" i="31"/>
  <c r="R517" i="31"/>
  <c r="R525" i="31"/>
  <c r="R575" i="31"/>
  <c r="R537" i="31"/>
  <c r="R592" i="31"/>
  <c r="R568" i="31"/>
  <c r="R564" i="31"/>
  <c r="R571" i="31"/>
  <c r="R581" i="31"/>
  <c r="R594" i="31"/>
  <c r="R638" i="31"/>
  <c r="R603" i="31"/>
  <c r="R614" i="31"/>
  <c r="R623" i="31"/>
  <c r="R652" i="31"/>
  <c r="R639" i="31"/>
  <c r="R503" i="31"/>
  <c r="R511" i="31"/>
  <c r="R519" i="31"/>
  <c r="R499" i="31"/>
  <c r="R545" i="31"/>
  <c r="R554" i="31"/>
  <c r="R522" i="31"/>
  <c r="R531" i="31"/>
  <c r="R533" i="31"/>
  <c r="R590" i="31"/>
  <c r="R549" i="31"/>
  <c r="R655" i="31"/>
  <c r="R583" i="31"/>
  <c r="R186" i="31"/>
  <c r="R212" i="31"/>
  <c r="R219" i="31"/>
  <c r="R226" i="31"/>
  <c r="R240" i="31"/>
  <c r="R262" i="31"/>
  <c r="R292" i="31"/>
  <c r="R299" i="31"/>
  <c r="R309" i="31"/>
  <c r="R331" i="31"/>
  <c r="R340" i="31"/>
  <c r="R319" i="31"/>
  <c r="R360" i="31"/>
  <c r="R347" i="31"/>
  <c r="R359" i="31"/>
  <c r="R386" i="31"/>
  <c r="R394" i="31"/>
  <c r="R410" i="31"/>
  <c r="R378" i="31"/>
  <c r="R423" i="31"/>
  <c r="R439" i="31"/>
  <c r="R444" i="31"/>
  <c r="R407" i="31"/>
  <c r="R415" i="31"/>
  <c r="R429" i="31"/>
  <c r="R432" i="31"/>
  <c r="R438" i="31"/>
  <c r="R484" i="31"/>
  <c r="R459" i="31"/>
  <c r="R506" i="31"/>
  <c r="R311" i="31"/>
  <c r="R351" i="31"/>
  <c r="R323" i="31"/>
  <c r="R330" i="31"/>
  <c r="R346" i="31"/>
  <c r="R370" i="31"/>
  <c r="R380" i="31"/>
  <c r="R391" i="31"/>
  <c r="R397" i="31"/>
  <c r="R373" i="31"/>
  <c r="R384" i="31"/>
  <c r="R421" i="31"/>
  <c r="R443" i="31"/>
  <c r="R449" i="31"/>
  <c r="R460" i="31"/>
  <c r="R468" i="31"/>
  <c r="R428" i="31"/>
  <c r="R464" i="31"/>
  <c r="R448" i="31"/>
  <c r="R457" i="31"/>
  <c r="R471" i="31"/>
  <c r="R478" i="31"/>
  <c r="R496" i="31"/>
  <c r="R515" i="31"/>
  <c r="R497" i="31"/>
  <c r="R505" i="31"/>
  <c r="R551" i="31"/>
  <c r="R561" i="31"/>
  <c r="R527" i="31"/>
  <c r="R659" i="31"/>
  <c r="R584" i="31"/>
  <c r="R547" i="31"/>
  <c r="R600" i="31"/>
  <c r="R565" i="31"/>
  <c r="R579" i="31"/>
  <c r="R586" i="31"/>
  <c r="R640" i="31"/>
  <c r="R621" i="31"/>
  <c r="R604" i="31"/>
  <c r="R617" i="31"/>
  <c r="R625" i="31"/>
  <c r="R633" i="31"/>
  <c r="R644" i="31"/>
  <c r="R486" i="31"/>
  <c r="R513" i="31"/>
  <c r="R516" i="31"/>
  <c r="R536" i="31"/>
  <c r="R544" i="31"/>
  <c r="R559" i="31"/>
  <c r="R524" i="31"/>
  <c r="R574" i="31"/>
  <c r="R534" i="31"/>
  <c r="R542" i="31"/>
  <c r="R658" i="31"/>
  <c r="R563" i="31"/>
  <c r="R194" i="31"/>
  <c r="R207" i="31"/>
  <c r="R239" i="31"/>
  <c r="R228" i="31"/>
  <c r="R244" i="31"/>
  <c r="R291" i="31"/>
  <c r="R295" i="31"/>
  <c r="R282" i="31"/>
  <c r="R317" i="31"/>
  <c r="R333" i="31"/>
  <c r="R314" i="31"/>
  <c r="R355" i="31"/>
  <c r="R335" i="31"/>
  <c r="R364" i="31"/>
  <c r="R375" i="31"/>
  <c r="R365" i="31"/>
  <c r="R139" i="31"/>
  <c r="R412" i="31"/>
  <c r="R420" i="31"/>
  <c r="R425" i="31"/>
  <c r="R436" i="31"/>
  <c r="R447" i="31"/>
  <c r="R409" i="31"/>
  <c r="R417" i="31"/>
  <c r="R474" i="31"/>
  <c r="R434" i="31"/>
  <c r="R445" i="31"/>
  <c r="R454" i="31"/>
  <c r="R491" i="31"/>
  <c r="R476" i="31"/>
  <c r="R341" i="31"/>
  <c r="R320" i="31"/>
  <c r="R325" i="31"/>
  <c r="R362" i="31"/>
  <c r="R349" i="31"/>
  <c r="R358" i="31"/>
  <c r="R363" i="31"/>
  <c r="R392" i="31"/>
  <c r="R405" i="31"/>
  <c r="R377" i="31"/>
  <c r="R424" i="31"/>
  <c r="R399" i="31"/>
  <c r="R403" i="31"/>
  <c r="R406" i="31"/>
  <c r="R414" i="31"/>
  <c r="R470" i="31"/>
  <c r="R431" i="31"/>
  <c r="R442" i="31"/>
  <c r="R451" i="31"/>
  <c r="R488" i="31"/>
  <c r="R475" i="31"/>
  <c r="R490" i="31"/>
  <c r="R487" i="31"/>
  <c r="R518" i="31"/>
  <c r="R530" i="31"/>
  <c r="R507" i="31"/>
  <c r="R514" i="31"/>
  <c r="R521" i="31"/>
  <c r="R529" i="31"/>
  <c r="R577" i="31"/>
  <c r="R587" i="31"/>
  <c r="R548" i="31"/>
  <c r="R557" i="31"/>
  <c r="R582" i="31"/>
  <c r="R606" i="31"/>
  <c r="R613" i="31"/>
  <c r="R598" i="31"/>
  <c r="R601" i="31"/>
  <c r="R608" i="31"/>
  <c r="R646" i="31"/>
  <c r="R634" i="31"/>
  <c r="R626" i="31"/>
  <c r="R616" i="31"/>
  <c r="R605" i="31"/>
  <c r="R622" i="31"/>
  <c r="R635" i="31"/>
  <c r="R612" i="31"/>
  <c r="R578" i="31"/>
  <c r="R657" i="31"/>
  <c r="R588" i="31"/>
  <c r="R576" i="31"/>
  <c r="R560" i="31"/>
  <c r="R540" i="31"/>
  <c r="R492" i="31"/>
  <c r="R2" i="31"/>
  <c r="R629" i="31"/>
  <c r="R647" i="31"/>
  <c r="R641" i="31"/>
  <c r="R632" i="31"/>
  <c r="R624" i="31"/>
  <c r="R615" i="31"/>
  <c r="R649" i="31"/>
  <c r="R642" i="31"/>
  <c r="R595" i="31"/>
  <c r="R585" i="31"/>
  <c r="R602" i="31"/>
  <c r="R556" i="31"/>
  <c r="R558" i="31"/>
  <c r="R567" i="31"/>
  <c r="R553" i="31"/>
  <c r="R528" i="31"/>
  <c r="R510" i="31"/>
  <c r="R637" i="31"/>
  <c r="R651" i="31"/>
  <c r="R643" i="31"/>
  <c r="R654" i="31"/>
  <c r="R630" i="31"/>
  <c r="R645" i="31"/>
  <c r="R650" i="31"/>
  <c r="R648" i="31"/>
  <c r="R611" i="31"/>
  <c r="R593" i="31"/>
  <c r="R580" i="31"/>
  <c r="R570" i="31"/>
  <c r="R572" i="31"/>
  <c r="R538" i="31"/>
  <c r="R526" i="31"/>
  <c r="R550" i="31"/>
  <c r="R494" i="31"/>
  <c r="R509" i="31"/>
  <c r="R653" i="31"/>
  <c r="R619" i="31"/>
  <c r="R591" i="31"/>
  <c r="CP89" i="7"/>
  <c r="Q610" i="31"/>
  <c r="Q512" i="31"/>
  <c r="Q357" i="31"/>
  <c r="Q248" i="31"/>
  <c r="Q630" i="31"/>
  <c r="Q568" i="31"/>
  <c r="Q479" i="31"/>
  <c r="Q350" i="31"/>
  <c r="Q74" i="31"/>
  <c r="Q457" i="31"/>
  <c r="Q191" i="31"/>
  <c r="Q623" i="31"/>
  <c r="Q552" i="31"/>
  <c r="Q659" i="31"/>
  <c r="Q495" i="31"/>
  <c r="Q454" i="31"/>
  <c r="Q376" i="31"/>
  <c r="Q276" i="31"/>
  <c r="Q132" i="31"/>
  <c r="Q6" i="31"/>
  <c r="Q391" i="31"/>
  <c r="Q565" i="31"/>
  <c r="Q525" i="31"/>
  <c r="Q440" i="31"/>
  <c r="Q101" i="31"/>
  <c r="Q403" i="31"/>
  <c r="Q621" i="31"/>
  <c r="Q555" i="31"/>
  <c r="Q426" i="31"/>
  <c r="Q198" i="31"/>
  <c r="Q633" i="31"/>
  <c r="Q594" i="31"/>
  <c r="Q589" i="31"/>
  <c r="Q505" i="31"/>
  <c r="Q469" i="31"/>
  <c r="Q452" i="31"/>
  <c r="Q304" i="31"/>
  <c r="Q172" i="31"/>
  <c r="Q38" i="31"/>
  <c r="Q588" i="31"/>
  <c r="Q65" i="31"/>
  <c r="Q652" i="31"/>
  <c r="Q604" i="31"/>
  <c r="Q639" i="31"/>
  <c r="Q617" i="31"/>
  <c r="Q603" i="31"/>
  <c r="Q586" i="31"/>
  <c r="Q656" i="31"/>
  <c r="Q537" i="31"/>
  <c r="Q2" i="31"/>
  <c r="Q637" i="31"/>
  <c r="Q625" i="31"/>
  <c r="Q614" i="31"/>
  <c r="Q647" i="31"/>
  <c r="Q640" i="31"/>
  <c r="Q581" i="31"/>
  <c r="Q569" i="31"/>
  <c r="Q600" i="31"/>
  <c r="Q592" i="31"/>
  <c r="Q535" i="31"/>
  <c r="Q527" i="31"/>
  <c r="Q517" i="31"/>
  <c r="Q543" i="31"/>
  <c r="Q497" i="31"/>
  <c r="Q504" i="31"/>
  <c r="Q508" i="31"/>
  <c r="Q498" i="31"/>
  <c r="Q458" i="31"/>
  <c r="Q445" i="31"/>
  <c r="Q430" i="31"/>
  <c r="Q462" i="31"/>
  <c r="Q389" i="31"/>
  <c r="Q382" i="31"/>
  <c r="Q324" i="31"/>
  <c r="Q316" i="31"/>
  <c r="Q266" i="31"/>
  <c r="Q227" i="31"/>
  <c r="Q214" i="31"/>
  <c r="Q176" i="31"/>
  <c r="Q142" i="31"/>
  <c r="Q145" i="31"/>
  <c r="Q77" i="31"/>
  <c r="Q46" i="31"/>
  <c r="Q15" i="31"/>
  <c r="Q470" i="31"/>
  <c r="Q500" i="31"/>
  <c r="Q602" i="31"/>
  <c r="Q449" i="31"/>
  <c r="Q522" i="31"/>
  <c r="Q260" i="31"/>
  <c r="Q181" i="31"/>
  <c r="Q644" i="31"/>
  <c r="Q651" i="31"/>
  <c r="Q638" i="31"/>
  <c r="Q591" i="31"/>
  <c r="Q579" i="31"/>
  <c r="Q564" i="31"/>
  <c r="Q597" i="31"/>
  <c r="Q584" i="31"/>
  <c r="Q575" i="31"/>
  <c r="Q523" i="31"/>
  <c r="Q551" i="31"/>
  <c r="Q539" i="31"/>
  <c r="Q520" i="31"/>
  <c r="Q496" i="31"/>
  <c r="Q477" i="31"/>
  <c r="Q491" i="31"/>
  <c r="Q483" i="31"/>
  <c r="Q437" i="31"/>
  <c r="Q474" i="31"/>
  <c r="Q402" i="31"/>
  <c r="Q368" i="31"/>
  <c r="Q347" i="31"/>
  <c r="Q340" i="31"/>
  <c r="Q298" i="31"/>
  <c r="Q241" i="31"/>
  <c r="Q238" i="31"/>
  <c r="Q187" i="31"/>
  <c r="Q175" i="31"/>
  <c r="Q126" i="31"/>
  <c r="Q109" i="31"/>
  <c r="Q80" i="31"/>
  <c r="Q35" i="31"/>
  <c r="Q448" i="31"/>
  <c r="Q616" i="31"/>
  <c r="Q416" i="31"/>
  <c r="Q524" i="31"/>
  <c r="Q309" i="31"/>
  <c r="Q370" i="31"/>
  <c r="Q111" i="31"/>
  <c r="B30" i="10"/>
  <c r="Q5" i="31"/>
  <c r="Q29" i="31"/>
  <c r="Q54" i="31"/>
  <c r="Q87" i="31"/>
  <c r="Q129" i="31"/>
  <c r="Q140" i="31"/>
  <c r="Q57" i="31"/>
  <c r="Q203" i="31"/>
  <c r="Q219" i="31"/>
  <c r="Q247" i="31"/>
  <c r="Q16" i="31"/>
  <c r="Q44" i="31"/>
  <c r="Q75" i="31"/>
  <c r="Q106" i="31"/>
  <c r="Q125" i="31"/>
  <c r="Q170" i="31"/>
  <c r="Q177" i="31"/>
  <c r="Q210" i="31"/>
  <c r="Q226" i="31"/>
  <c r="Q9" i="31"/>
  <c r="Q33" i="31"/>
  <c r="Q56" i="31"/>
  <c r="Q81" i="31"/>
  <c r="Q92" i="31"/>
  <c r="Q100" i="31"/>
  <c r="Q114" i="31"/>
  <c r="Q137" i="31"/>
  <c r="Q165" i="31"/>
  <c r="Q192" i="31"/>
  <c r="Q201" i="31"/>
  <c r="Q231" i="31"/>
  <c r="Q256" i="31"/>
  <c r="Q235" i="31"/>
  <c r="Q286" i="31"/>
  <c r="Q292" i="31"/>
  <c r="Q285" i="31"/>
  <c r="Q300" i="31"/>
  <c r="Q341" i="31"/>
  <c r="Q323" i="31"/>
  <c r="Q342" i="31"/>
  <c r="Q369" i="31"/>
  <c r="Q392" i="31"/>
  <c r="Q373" i="31"/>
  <c r="Q418" i="31"/>
  <c r="Q450" i="31"/>
  <c r="Q513" i="31"/>
  <c r="Q499" i="31"/>
  <c r="Q553" i="31"/>
  <c r="Q526" i="31"/>
  <c r="Q533" i="31"/>
  <c r="Q596" i="31"/>
  <c r="Q657" i="31"/>
  <c r="Q607" i="31"/>
  <c r="Q635" i="31"/>
  <c r="Q262" i="31"/>
  <c r="Q297" i="31"/>
  <c r="Q296" i="31"/>
  <c r="Q344" i="31"/>
  <c r="Q329" i="31"/>
  <c r="Q358" i="31"/>
  <c r="Q395" i="31"/>
  <c r="Q381" i="31"/>
  <c r="Q443" i="31"/>
  <c r="Q511" i="31"/>
  <c r="Q536" i="31"/>
  <c r="Q562" i="31"/>
  <c r="Q534" i="31"/>
  <c r="Q556" i="31"/>
  <c r="Q580" i="31"/>
  <c r="Q642" i="31"/>
  <c r="Q460" i="31"/>
  <c r="Q468" i="31"/>
  <c r="Q488" i="31"/>
  <c r="Q475" i="31"/>
  <c r="Q480" i="31"/>
  <c r="Q609" i="31"/>
  <c r="Q620" i="31"/>
  <c r="Q627" i="31"/>
  <c r="Q636" i="31"/>
  <c r="Q472" i="31"/>
  <c r="Q435" i="31"/>
  <c r="Q482" i="31"/>
  <c r="Q646" i="31"/>
  <c r="Q10" i="31"/>
  <c r="Q19" i="31"/>
  <c r="Q11" i="31"/>
  <c r="Q36" i="31"/>
  <c r="Q72" i="31"/>
  <c r="Q97" i="31"/>
  <c r="Q122" i="31"/>
  <c r="Q160" i="31"/>
  <c r="Q179" i="31"/>
  <c r="Q211" i="31"/>
  <c r="Q245" i="31"/>
  <c r="Q240" i="31"/>
  <c r="Q23" i="31"/>
  <c r="Q51" i="31"/>
  <c r="Q93" i="31"/>
  <c r="Q103" i="31"/>
  <c r="Q133" i="31"/>
  <c r="Q22" i="31"/>
  <c r="Q186" i="31"/>
  <c r="Q215" i="31"/>
  <c r="Q261" i="31"/>
  <c r="Q17" i="31"/>
  <c r="Q30" i="31"/>
  <c r="Q53" i="31"/>
  <c r="Q67" i="31"/>
  <c r="Q95" i="31"/>
  <c r="Q116" i="31"/>
  <c r="Q118" i="31"/>
  <c r="Q151" i="31"/>
  <c r="Q167" i="31"/>
  <c r="Q183" i="31"/>
  <c r="Q199" i="31"/>
  <c r="Q220" i="31"/>
  <c r="Q228" i="31"/>
  <c r="Q265" i="31"/>
  <c r="Q263" i="31"/>
  <c r="Q275" i="31"/>
  <c r="Q289" i="31"/>
  <c r="Q331" i="31"/>
  <c r="Q345" i="31"/>
  <c r="Q327" i="31"/>
  <c r="Q349" i="31"/>
  <c r="Q380" i="31"/>
  <c r="Q396" i="31"/>
  <c r="Q388" i="31"/>
  <c r="Q399" i="31"/>
  <c r="Q406" i="31"/>
  <c r="Q493" i="31"/>
  <c r="Q540" i="31"/>
  <c r="Q559" i="31"/>
  <c r="Q567" i="31"/>
  <c r="Q538" i="31"/>
  <c r="Q549" i="31"/>
  <c r="Q566" i="31"/>
  <c r="Q585" i="31"/>
  <c r="Q611" i="31"/>
  <c r="Q291" i="31"/>
  <c r="Q282" i="31"/>
  <c r="Q302" i="31"/>
  <c r="Q351" i="31"/>
  <c r="Q338" i="31"/>
  <c r="Q374" i="31"/>
  <c r="Q397" i="31"/>
  <c r="Q422" i="31"/>
  <c r="Q20" i="31"/>
  <c r="Q42" i="31"/>
  <c r="Q70" i="31"/>
  <c r="Q110" i="31"/>
  <c r="Q120" i="31"/>
  <c r="Q164" i="31"/>
  <c r="Q190" i="31"/>
  <c r="Q207" i="31"/>
  <c r="Q252" i="31"/>
  <c r="Q3" i="31"/>
  <c r="Q34" i="31"/>
  <c r="Q63" i="31"/>
  <c r="Q85" i="31"/>
  <c r="Q149" i="31"/>
  <c r="Q156" i="31"/>
  <c r="Q169" i="31"/>
  <c r="Q197" i="31"/>
  <c r="Q239" i="31"/>
  <c r="Q244" i="31"/>
  <c r="Q21" i="31"/>
  <c r="Q49" i="31"/>
  <c r="Q60" i="31"/>
  <c r="Q83" i="31"/>
  <c r="Q88" i="31"/>
  <c r="Q136" i="31"/>
  <c r="Q150" i="31"/>
  <c r="Q153" i="31"/>
  <c r="Q189" i="31"/>
  <c r="Q188" i="31"/>
  <c r="Q212" i="31"/>
  <c r="Q237" i="31"/>
  <c r="Q257" i="31"/>
  <c r="Q272" i="31"/>
  <c r="Q267" i="31"/>
  <c r="Q278" i="31"/>
  <c r="Q313" i="31"/>
  <c r="Q334" i="31"/>
  <c r="Q320" i="31"/>
  <c r="Q330" i="31"/>
  <c r="Q367" i="31"/>
  <c r="Q385" i="31"/>
  <c r="Q405" i="31"/>
  <c r="Q384" i="31"/>
  <c r="Q400" i="31"/>
  <c r="Q509" i="31"/>
  <c r="Q516" i="31"/>
  <c r="Q545" i="31"/>
  <c r="Q560" i="31"/>
  <c r="Q574" i="31"/>
  <c r="Q590" i="31"/>
  <c r="Q572" i="31"/>
  <c r="Q570" i="31"/>
  <c r="Q618" i="31"/>
  <c r="Q622" i="31"/>
  <c r="Q290" i="31"/>
  <c r="Q306" i="31"/>
  <c r="Q333" i="31"/>
  <c r="Q354" i="31"/>
  <c r="Q346" i="31"/>
  <c r="Q363" i="31"/>
  <c r="Q371" i="31"/>
  <c r="Q421" i="31"/>
  <c r="Q31" i="31"/>
  <c r="Q131" i="31"/>
  <c r="Q255" i="31"/>
  <c r="Q98" i="31"/>
  <c r="Q204" i="31"/>
  <c r="Q39" i="31"/>
  <c r="Q123" i="31"/>
  <c r="Q194" i="31"/>
  <c r="Q274" i="31"/>
  <c r="Q307" i="31"/>
  <c r="Q387" i="31"/>
  <c r="Q510" i="31"/>
  <c r="Q532" i="31"/>
  <c r="Q595" i="31"/>
  <c r="Q311" i="31"/>
  <c r="Q377" i="31"/>
  <c r="Q486" i="31"/>
  <c r="Q541" i="31"/>
  <c r="Q531" i="31"/>
  <c r="Q658" i="31"/>
  <c r="Q612" i="31"/>
  <c r="Q453" i="31"/>
  <c r="Q419" i="31"/>
  <c r="Q463" i="31"/>
  <c r="Q501" i="31"/>
  <c r="Q605" i="31"/>
  <c r="Q645" i="31"/>
  <c r="Q632" i="31"/>
  <c r="Q473" i="31"/>
  <c r="Q464" i="31"/>
  <c r="Q451" i="31"/>
  <c r="Q8" i="31"/>
  <c r="Q18" i="31"/>
  <c r="Q32" i="31"/>
  <c r="Q37" i="31"/>
  <c r="Q41" i="31"/>
  <c r="Q50" i="31"/>
  <c r="Q58" i="31"/>
  <c r="Q64" i="31"/>
  <c r="Q76" i="31"/>
  <c r="Q79" i="31"/>
  <c r="Q96" i="31"/>
  <c r="Q105" i="31"/>
  <c r="Q99" i="31"/>
  <c r="Q112" i="31"/>
  <c r="Q128" i="31"/>
  <c r="Q159" i="31"/>
  <c r="Q134" i="31"/>
  <c r="Q147" i="31"/>
  <c r="Q155" i="31"/>
  <c r="Q162" i="31"/>
  <c r="Q168" i="31"/>
  <c r="Q185" i="31"/>
  <c r="Q200" i="31"/>
  <c r="Q202" i="31"/>
  <c r="Q209" i="31"/>
  <c r="Q222" i="31"/>
  <c r="Q216" i="31"/>
  <c r="Q223" i="31"/>
  <c r="Q254" i="31"/>
  <c r="Q229" i="31"/>
  <c r="Q234" i="31"/>
  <c r="Q258" i="31"/>
  <c r="Q287" i="31"/>
  <c r="Q268" i="31"/>
  <c r="Q294" i="31"/>
  <c r="Q281" i="31"/>
  <c r="Q308" i="31"/>
  <c r="Q321" i="31"/>
  <c r="Q332" i="31"/>
  <c r="Q314" i="31"/>
  <c r="Q319" i="31"/>
  <c r="Q326" i="31"/>
  <c r="Q361" i="31"/>
  <c r="Q364" i="31"/>
  <c r="Q359" i="31"/>
  <c r="Q386" i="31"/>
  <c r="Q394" i="31"/>
  <c r="Q410" i="31"/>
  <c r="Q378" i="31"/>
  <c r="Q423" i="31"/>
  <c r="Q439" i="31"/>
  <c r="Q444" i="31"/>
  <c r="Q407" i="31"/>
  <c r="Q415" i="31"/>
  <c r="Q429" i="31"/>
  <c r="Q432" i="31"/>
  <c r="Q438" i="31"/>
  <c r="Q484" i="31"/>
  <c r="Q459" i="31"/>
  <c r="Q506" i="31"/>
  <c r="Q490" i="31"/>
  <c r="Q487" i="31"/>
  <c r="Q518" i="31"/>
  <c r="Q530" i="31"/>
  <c r="Q507" i="31"/>
  <c r="Q514" i="31"/>
  <c r="Q521" i="31"/>
  <c r="Q529" i="31"/>
  <c r="Q577" i="31"/>
  <c r="Q587" i="31"/>
  <c r="Q548" i="31"/>
  <c r="Q557" i="31"/>
  <c r="Q582" i="31"/>
  <c r="Q606" i="31"/>
  <c r="Q613" i="31"/>
  <c r="Q598" i="31"/>
  <c r="Q601" i="31"/>
  <c r="Q608" i="31"/>
  <c r="Q619" i="31"/>
  <c r="Q629" i="31"/>
  <c r="Q653" i="31"/>
  <c r="Q52" i="31"/>
  <c r="Q161" i="31"/>
  <c r="Q12" i="31"/>
  <c r="Q141" i="31"/>
  <c r="Q232" i="31"/>
  <c r="Q61" i="31"/>
  <c r="Q146" i="31"/>
  <c r="Q230" i="31"/>
  <c r="Q271" i="31"/>
  <c r="Q322" i="31"/>
  <c r="Q413" i="31"/>
  <c r="Q494" i="31"/>
  <c r="Q542" i="31"/>
  <c r="Q648" i="31"/>
  <c r="Q325" i="31"/>
  <c r="Q441" i="31"/>
  <c r="Q492" i="31"/>
  <c r="Q550" i="31"/>
  <c r="Q576" i="31"/>
  <c r="Q563" i="31"/>
  <c r="Q593" i="31"/>
  <c r="Q411" i="31"/>
  <c r="Q485" i="31"/>
  <c r="Q465" i="31"/>
  <c r="Q478" i="31"/>
  <c r="Q650" i="31"/>
  <c r="Q624" i="31"/>
  <c r="Q634" i="31"/>
  <c r="Q428" i="31"/>
  <c r="Q442" i="31"/>
  <c r="Q641" i="31"/>
  <c r="Q13" i="31"/>
  <c r="Q25" i="31"/>
  <c r="Q28" i="31"/>
  <c r="Q166" i="31"/>
  <c r="Q45" i="31"/>
  <c r="Q59" i="31"/>
  <c r="Q71" i="31"/>
  <c r="Q66" i="31"/>
  <c r="Q82" i="31"/>
  <c r="Q84" i="31"/>
  <c r="Q86" i="31"/>
  <c r="Q107" i="31"/>
  <c r="Q102" i="31"/>
  <c r="Q135" i="31"/>
  <c r="Q117" i="31"/>
  <c r="Q127" i="31"/>
  <c r="Q138" i="31"/>
  <c r="Q157" i="31"/>
  <c r="Q163" i="31"/>
  <c r="Q89" i="31"/>
  <c r="Q173" i="31"/>
  <c r="Q184" i="31"/>
  <c r="Q182" i="31"/>
  <c r="Q206" i="31"/>
  <c r="Q208" i="31"/>
  <c r="Q224" i="31"/>
  <c r="Q218" i="31"/>
  <c r="Q242" i="31"/>
  <c r="Q251" i="31"/>
  <c r="Q249" i="31"/>
  <c r="Q236" i="31"/>
  <c r="Q279" i="31"/>
  <c r="Q288" i="31"/>
  <c r="Q270" i="31"/>
  <c r="Q277" i="31"/>
  <c r="Q283" i="31"/>
  <c r="Q310" i="31"/>
  <c r="Q301" i="31"/>
  <c r="Q312" i="31"/>
  <c r="Q318" i="31"/>
  <c r="Q353" i="31"/>
  <c r="Q328" i="31"/>
  <c r="Q339" i="31"/>
  <c r="Q366" i="31"/>
  <c r="Q375" i="31"/>
  <c r="Q365" i="31"/>
  <c r="Q139" i="31"/>
  <c r="Q412" i="31"/>
  <c r="Q420" i="31"/>
  <c r="Q425" i="31"/>
  <c r="Q436" i="31"/>
  <c r="Q447" i="31"/>
  <c r="Q409" i="31"/>
  <c r="Q417" i="31"/>
  <c r="Q78" i="31"/>
  <c r="Q195" i="31"/>
  <c r="Q47" i="31"/>
  <c r="Q148" i="31"/>
  <c r="Q7" i="31"/>
  <c r="Q91" i="31"/>
  <c r="Q171" i="31"/>
  <c r="Q243" i="31"/>
  <c r="Q299" i="31"/>
  <c r="Q362" i="31"/>
  <c r="Q424" i="31"/>
  <c r="Q544" i="31"/>
  <c r="Q655" i="31"/>
  <c r="Q295" i="31"/>
  <c r="Q352" i="31"/>
  <c r="Q404" i="31"/>
  <c r="Q519" i="31"/>
  <c r="Q554" i="31"/>
  <c r="Q558" i="31"/>
  <c r="Q583" i="31"/>
  <c r="Q599" i="31"/>
  <c r="Q414" i="31"/>
  <c r="Q456" i="31"/>
  <c r="Q471" i="31"/>
  <c r="Q503" i="31"/>
  <c r="Q615" i="31"/>
  <c r="Q626" i="31"/>
  <c r="Q654" i="31"/>
  <c r="Q431" i="31"/>
  <c r="Q481" i="31"/>
  <c r="Q4" i="31"/>
  <c r="Q14" i="31"/>
  <c r="Q24" i="31"/>
  <c r="Q40" i="31"/>
  <c r="Q48" i="31"/>
  <c r="Q43" i="31"/>
  <c r="Q55" i="31"/>
  <c r="Q62" i="31"/>
  <c r="Q68" i="31"/>
  <c r="Q73" i="31"/>
  <c r="Q90" i="31"/>
  <c r="Q108" i="31"/>
  <c r="Q121" i="31"/>
  <c r="Q104" i="31"/>
  <c r="Q124" i="31"/>
  <c r="Q119" i="31"/>
  <c r="Q130" i="31"/>
  <c r="Q144" i="31"/>
  <c r="Q152" i="31"/>
  <c r="Q158" i="31"/>
  <c r="Q217" i="31"/>
  <c r="Q174" i="31"/>
  <c r="Q180" i="31"/>
  <c r="Q193" i="31"/>
  <c r="Q196" i="31"/>
  <c r="Q205" i="31"/>
  <c r="Q225" i="31"/>
  <c r="Q221" i="31"/>
  <c r="Q246" i="31"/>
  <c r="Q253" i="31"/>
  <c r="Q250" i="31"/>
  <c r="Q273" i="31"/>
  <c r="Q280" i="31"/>
  <c r="Q264" i="31"/>
  <c r="Q269" i="31"/>
  <c r="Q284" i="31"/>
  <c r="Q305" i="31"/>
  <c r="Q315" i="31"/>
  <c r="Q303" i="31"/>
  <c r="Q337" i="31"/>
  <c r="Q348" i="31"/>
  <c r="Q355" i="31"/>
  <c r="Q360" i="31"/>
  <c r="Q343" i="31"/>
  <c r="Q356" i="31"/>
  <c r="Q379" i="31"/>
  <c r="Q390" i="31"/>
  <c r="Q113" i="31"/>
  <c r="Q372" i="31"/>
  <c r="Q383" i="31"/>
  <c r="Q427" i="31"/>
  <c r="Q401" i="31"/>
  <c r="Q408" i="31"/>
  <c r="Q455" i="31"/>
  <c r="Q466" i="31"/>
  <c r="Q628" i="31"/>
  <c r="Q643" i="31"/>
  <c r="Q571" i="31"/>
  <c r="Q547" i="31"/>
  <c r="Q573" i="31"/>
  <c r="Q561" i="31"/>
  <c r="Q546" i="31"/>
  <c r="Q502" i="31"/>
  <c r="Q515" i="31"/>
  <c r="Q489" i="31"/>
  <c r="Q476" i="31"/>
  <c r="Q461" i="31"/>
  <c r="Q446" i="31"/>
  <c r="Q434" i="31"/>
  <c r="Q467" i="31"/>
  <c r="Q398" i="31"/>
  <c r="Q393" i="31"/>
  <c r="Q335" i="31"/>
  <c r="Q336" i="31"/>
  <c r="Q293" i="31"/>
  <c r="Q259" i="31"/>
  <c r="Q233" i="31"/>
  <c r="Q178" i="31"/>
  <c r="Q154" i="31"/>
  <c r="Q115" i="31"/>
  <c r="Q94" i="31"/>
  <c r="Q69" i="31"/>
  <c r="Q27" i="31"/>
  <c r="Q433" i="31"/>
  <c r="Q649" i="31"/>
  <c r="Q631" i="31"/>
  <c r="Q528" i="31"/>
  <c r="Q578" i="31"/>
  <c r="Q317" i="31"/>
  <c r="Q26" i="31"/>
  <c r="Q143" i="31"/>
  <c r="A31" i="10"/>
  <c r="CO89" i="7"/>
  <c r="CN78" i="7" l="1"/>
  <c r="CN76" i="7"/>
  <c r="CN72" i="7"/>
  <c r="CN68" i="7"/>
  <c r="CN75" i="7"/>
  <c r="CN71" i="7"/>
  <c r="CN74" i="7"/>
  <c r="CN70" i="7"/>
  <c r="CN77" i="7"/>
  <c r="CN73" i="7"/>
  <c r="CN69" i="7"/>
  <c r="BM66" i="7" l="1"/>
  <c r="BL66" i="7"/>
  <c r="BK66" i="7"/>
  <c r="BM65" i="7"/>
  <c r="BL65" i="7"/>
  <c r="BK65" i="7"/>
  <c r="BM64" i="7"/>
  <c r="BL64" i="7"/>
  <c r="BK64" i="7"/>
  <c r="BM63" i="7"/>
  <c r="BL63" i="7"/>
  <c r="BK63" i="7"/>
  <c r="BM62" i="7"/>
  <c r="BL62" i="7"/>
  <c r="BK62" i="7"/>
  <c r="BM61" i="7"/>
  <c r="BL61" i="7"/>
  <c r="BK61" i="7"/>
  <c r="BM60" i="7"/>
  <c r="BL60" i="7"/>
  <c r="BK60" i="7"/>
  <c r="BM59" i="7"/>
  <c r="BL59" i="7"/>
  <c r="BK59" i="7"/>
  <c r="BM58" i="7"/>
  <c r="BL58" i="7"/>
  <c r="BK58" i="7"/>
  <c r="BM57" i="7"/>
  <c r="BL57" i="7"/>
  <c r="BK57" i="7"/>
  <c r="BM56" i="7"/>
  <c r="BL56" i="7"/>
  <c r="BK56" i="7"/>
  <c r="BM55" i="7"/>
  <c r="BL55" i="7"/>
  <c r="BK55" i="7"/>
  <c r="BM54" i="7"/>
  <c r="BL54" i="7"/>
  <c r="BK54" i="7"/>
  <c r="BM53" i="7"/>
  <c r="BL53" i="7"/>
  <c r="BK53" i="7"/>
  <c r="BM52" i="7"/>
  <c r="BL52" i="7"/>
  <c r="BK52" i="7"/>
  <c r="BM51" i="7"/>
  <c r="BL51" i="7"/>
  <c r="BK51" i="7"/>
  <c r="BM50" i="7"/>
  <c r="BL50" i="7"/>
  <c r="BK50" i="7"/>
  <c r="BM49" i="7"/>
  <c r="BL49" i="7"/>
  <c r="BK49" i="7"/>
  <c r="BM48" i="7"/>
  <c r="BL48" i="7"/>
  <c r="BK48" i="7"/>
  <c r="BM47" i="7"/>
  <c r="BL47" i="7"/>
  <c r="BK47" i="7"/>
  <c r="BM46" i="7"/>
  <c r="BL46" i="7"/>
  <c r="BK46" i="7"/>
  <c r="BM45" i="7"/>
  <c r="BL45" i="7"/>
  <c r="BK45" i="7"/>
  <c r="BM44" i="7"/>
  <c r="BL44" i="7"/>
  <c r="BK44" i="7"/>
  <c r="BM43" i="7"/>
  <c r="BL43" i="7"/>
  <c r="BK43" i="7"/>
  <c r="BM42" i="7"/>
  <c r="BL42" i="7"/>
  <c r="BK42" i="7"/>
  <c r="BM41" i="7"/>
  <c r="BL41" i="7"/>
  <c r="BK41" i="7"/>
  <c r="BM40" i="7"/>
  <c r="BL40" i="7"/>
  <c r="BK40" i="7"/>
  <c r="BM39" i="7"/>
  <c r="BL39" i="7"/>
  <c r="BK39" i="7"/>
  <c r="BM38" i="7"/>
  <c r="BL38" i="7"/>
  <c r="BK38" i="7"/>
  <c r="BM37" i="7"/>
  <c r="BL37" i="7"/>
  <c r="BK37" i="7"/>
  <c r="BM36" i="7"/>
  <c r="BL36" i="7"/>
  <c r="BK36" i="7"/>
  <c r="BM35" i="7"/>
  <c r="BL35" i="7"/>
  <c r="BK35" i="7"/>
  <c r="BM34" i="7"/>
  <c r="BL34" i="7"/>
  <c r="BK34" i="7"/>
  <c r="BM33" i="7"/>
  <c r="BL33" i="7"/>
  <c r="BK33" i="7"/>
  <c r="BM32" i="7"/>
  <c r="BL32" i="7"/>
  <c r="BK32" i="7"/>
  <c r="BM31" i="7"/>
  <c r="BL31" i="7"/>
  <c r="BK31" i="7"/>
  <c r="BM30" i="7"/>
  <c r="BL30" i="7"/>
  <c r="BK30" i="7"/>
  <c r="BM29" i="7"/>
  <c r="BL29" i="7"/>
  <c r="BK29" i="7"/>
  <c r="BM28" i="7"/>
  <c r="BL28" i="7"/>
  <c r="BK28" i="7"/>
  <c r="BM27" i="7"/>
  <c r="BL27" i="7"/>
  <c r="BK27" i="7"/>
  <c r="BM26" i="7"/>
  <c r="BL26" i="7"/>
  <c r="BK26" i="7"/>
  <c r="BM25" i="7"/>
  <c r="BL25" i="7"/>
  <c r="BK25" i="7"/>
  <c r="BM24" i="7"/>
  <c r="BL24" i="7"/>
  <c r="BK24" i="7"/>
  <c r="BM23" i="7"/>
  <c r="BL23" i="7"/>
  <c r="BK23" i="7"/>
  <c r="BM22" i="7"/>
  <c r="BL22" i="7"/>
  <c r="BK22" i="7"/>
  <c r="BM21" i="7"/>
  <c r="BL21" i="7"/>
  <c r="BK21" i="7"/>
  <c r="BM20" i="7"/>
  <c r="BL20" i="7"/>
  <c r="BK20" i="7"/>
  <c r="BM19" i="7"/>
  <c r="BL19" i="7"/>
  <c r="BK19" i="7"/>
  <c r="BM18" i="7"/>
  <c r="BL18" i="7"/>
  <c r="BK18" i="7"/>
  <c r="BM17" i="7"/>
  <c r="BL17" i="7"/>
  <c r="BK17" i="7"/>
  <c r="BM16" i="7"/>
  <c r="BL16" i="7"/>
  <c r="BK16" i="7"/>
  <c r="BM15" i="7"/>
  <c r="BL15" i="7"/>
  <c r="BK15" i="7"/>
  <c r="BM14" i="7"/>
  <c r="BL14" i="7"/>
  <c r="BK14" i="7"/>
  <c r="BM13" i="7"/>
  <c r="BL13" i="7"/>
  <c r="BK13" i="7"/>
  <c r="BM12" i="7"/>
  <c r="BL12" i="7"/>
  <c r="BK12" i="7"/>
  <c r="BM11" i="7"/>
  <c r="BL11" i="7"/>
  <c r="BK11" i="7"/>
  <c r="BM10" i="7"/>
  <c r="BL10" i="7"/>
  <c r="BK10" i="7"/>
  <c r="BM9" i="7"/>
  <c r="BL9" i="7"/>
  <c r="BK9" i="7"/>
  <c r="BM8" i="7"/>
  <c r="BL8" i="7"/>
  <c r="BK8" i="7"/>
  <c r="BM7" i="7"/>
  <c r="BL7" i="7"/>
  <c r="BK7" i="7"/>
  <c r="BM6" i="7"/>
  <c r="BL6" i="7"/>
  <c r="BK6" i="7"/>
  <c r="BM5" i="7"/>
  <c r="BL5" i="7"/>
  <c r="BK5" i="7"/>
  <c r="BM4" i="7"/>
  <c r="BL4" i="7"/>
  <c r="BK4" i="7"/>
  <c r="BM3" i="7"/>
  <c r="BL3" i="7"/>
  <c r="BK3" i="7"/>
  <c r="BM2" i="7"/>
  <c r="BL2" i="7"/>
  <c r="BK2" i="7"/>
  <c r="A8" i="27" l="1"/>
  <c r="A7" i="27"/>
  <c r="A2" i="27"/>
  <c r="CL65" i="7" l="1"/>
  <c r="AZ65" i="7"/>
  <c r="AY65" i="7"/>
  <c r="AX65" i="7"/>
  <c r="Z65" i="7"/>
  <c r="CL64" i="7"/>
  <c r="AZ64" i="7"/>
  <c r="AY64" i="7"/>
  <c r="AX64" i="7"/>
  <c r="AB64" i="7"/>
  <c r="CL63" i="7"/>
  <c r="AZ63" i="7"/>
  <c r="AY63" i="7"/>
  <c r="AX63" i="7"/>
  <c r="CL62" i="7"/>
  <c r="AZ62" i="7"/>
  <c r="AY62" i="7"/>
  <c r="AX62" i="7"/>
  <c r="AB62" i="7"/>
  <c r="CL61" i="7"/>
  <c r="AZ61" i="7"/>
  <c r="AY61" i="7"/>
  <c r="AX61" i="7"/>
  <c r="AB61" i="7"/>
  <c r="CL60" i="7"/>
  <c r="AZ60" i="7"/>
  <c r="AY60" i="7"/>
  <c r="AX60" i="7"/>
  <c r="Z60" i="7"/>
  <c r="CL59" i="7"/>
  <c r="AZ59" i="7"/>
  <c r="AY59" i="7"/>
  <c r="AX59" i="7"/>
  <c r="AB59" i="7"/>
  <c r="CL58" i="7"/>
  <c r="AZ58" i="7"/>
  <c r="AY58" i="7"/>
  <c r="AX58" i="7"/>
  <c r="AB58" i="7"/>
  <c r="AA58" i="7"/>
  <c r="CL57" i="7"/>
  <c r="AZ57" i="7"/>
  <c r="AY57" i="7"/>
  <c r="AX57" i="7"/>
  <c r="AB57" i="7"/>
  <c r="AA57" i="7"/>
  <c r="CL56" i="7"/>
  <c r="AZ56" i="7"/>
  <c r="AY56" i="7"/>
  <c r="AX56" i="7"/>
  <c r="Z56" i="7"/>
  <c r="N56" i="7"/>
  <c r="Z62" i="7" l="1"/>
  <c r="Z58" i="7"/>
  <c r="Z57" i="7"/>
  <c r="Z59" i="7"/>
  <c r="Z61" i="7"/>
  <c r="Z63" i="7"/>
  <c r="Z64" i="7"/>
  <c r="CL66" i="7" l="1"/>
  <c r="CL55" i="7"/>
  <c r="CL54" i="7"/>
  <c r="CL53" i="7"/>
  <c r="CL52" i="7"/>
  <c r="CL51" i="7"/>
  <c r="CL50" i="7"/>
  <c r="CL49" i="7"/>
  <c r="CL48" i="7"/>
  <c r="CL47" i="7"/>
  <c r="CL46" i="7"/>
  <c r="CL45" i="7"/>
  <c r="CL44" i="7"/>
  <c r="CL43" i="7"/>
  <c r="CL42" i="7"/>
  <c r="CL41" i="7"/>
  <c r="CL40" i="7"/>
  <c r="CL39" i="7"/>
  <c r="CL38" i="7"/>
  <c r="CL37" i="7"/>
  <c r="CL36" i="7"/>
  <c r="CL35" i="7"/>
  <c r="CL34" i="7"/>
  <c r="CL33" i="7"/>
  <c r="CL32" i="7"/>
  <c r="CL31" i="7"/>
  <c r="CL30" i="7"/>
  <c r="CL29" i="7"/>
  <c r="CL28" i="7"/>
  <c r="CL27" i="7"/>
  <c r="CL26" i="7"/>
  <c r="CL25" i="7"/>
  <c r="CL24" i="7"/>
  <c r="CL23" i="7"/>
  <c r="CL22" i="7"/>
  <c r="CL21" i="7"/>
  <c r="CL20" i="7"/>
  <c r="CL19" i="7"/>
  <c r="CL18" i="7"/>
  <c r="CL17" i="7"/>
  <c r="CL16" i="7"/>
  <c r="CL15" i="7"/>
  <c r="CL14" i="7"/>
  <c r="CL13" i="7"/>
  <c r="CL12" i="7"/>
  <c r="CL11" i="7"/>
  <c r="CL10" i="7"/>
  <c r="CL9" i="7"/>
  <c r="CL8" i="7"/>
  <c r="CL7" i="7"/>
  <c r="CL6" i="7"/>
  <c r="CL5" i="7"/>
  <c r="CL4" i="7"/>
  <c r="CL3" i="7"/>
  <c r="CL2" i="7"/>
  <c r="AZ55" i="7"/>
  <c r="AY55" i="7"/>
  <c r="AX55" i="7"/>
  <c r="AB55" i="7"/>
  <c r="AA55" i="7"/>
  <c r="AZ52" i="7"/>
  <c r="AZ53" i="7"/>
  <c r="AZ4" i="7"/>
  <c r="AZ5" i="7"/>
  <c r="AZ7" i="7"/>
  <c r="AZ10" i="7"/>
  <c r="AZ12" i="7"/>
  <c r="AZ14" i="7"/>
  <c r="AZ16" i="7"/>
  <c r="AZ18" i="7"/>
  <c r="AZ19" i="7"/>
  <c r="AZ20" i="7"/>
  <c r="AZ21" i="7"/>
  <c r="AZ22" i="7"/>
  <c r="AZ23" i="7"/>
  <c r="AZ24" i="7"/>
  <c r="AZ26" i="7"/>
  <c r="AZ32" i="7"/>
  <c r="AZ34" i="7"/>
  <c r="AZ35" i="7"/>
  <c r="AZ37" i="7"/>
  <c r="AZ39" i="7"/>
  <c r="AZ42" i="7"/>
  <c r="AZ44" i="7"/>
  <c r="AZ45" i="7"/>
  <c r="AZ46" i="7"/>
  <c r="AZ47" i="7"/>
  <c r="AZ13" i="7"/>
  <c r="AZ54" i="7"/>
  <c r="AZ66" i="7"/>
  <c r="AB53" i="7"/>
  <c r="AA54" i="7"/>
  <c r="AY66" i="7"/>
  <c r="AX66" i="7"/>
  <c r="AB66" i="7"/>
  <c r="AY54" i="7"/>
  <c r="AX54" i="7"/>
  <c r="AB54" i="7"/>
  <c r="AY53" i="7"/>
  <c r="AX53" i="7"/>
  <c r="AY52" i="7"/>
  <c r="AX52" i="7"/>
  <c r="AB52" i="7"/>
  <c r="N52" i="7"/>
  <c r="AO52" i="7"/>
  <c r="AN52" i="7"/>
  <c r="AN2" i="7"/>
  <c r="AO2" i="7"/>
  <c r="N2" i="7"/>
  <c r="AB2" i="7"/>
  <c r="AX2" i="7"/>
  <c r="AY2" i="7"/>
  <c r="AZ2" i="7"/>
  <c r="AN3" i="7"/>
  <c r="AO3" i="7"/>
  <c r="N3" i="7"/>
  <c r="AB3" i="7"/>
  <c r="AX3" i="7"/>
  <c r="AY3" i="7"/>
  <c r="AZ3" i="7"/>
  <c r="AN4" i="7"/>
  <c r="AO4" i="7"/>
  <c r="N4" i="7"/>
  <c r="AB4" i="7"/>
  <c r="AX4" i="7"/>
  <c r="AY4" i="7"/>
  <c r="AN5" i="7"/>
  <c r="AO5" i="7"/>
  <c r="N5" i="7"/>
  <c r="Z5" i="7"/>
  <c r="AX5" i="7"/>
  <c r="AY5" i="7"/>
  <c r="AN6" i="7"/>
  <c r="AO6" i="7"/>
  <c r="N6" i="7"/>
  <c r="AB6" i="7"/>
  <c r="AX6" i="7"/>
  <c r="AY6" i="7"/>
  <c r="AZ6" i="7"/>
  <c r="AN7" i="7"/>
  <c r="AO7" i="7"/>
  <c r="N7" i="7"/>
  <c r="AB7" i="7"/>
  <c r="AX7" i="7"/>
  <c r="AY7" i="7"/>
  <c r="AN8" i="7"/>
  <c r="AO8" i="7"/>
  <c r="N8" i="7"/>
  <c r="AB8" i="7"/>
  <c r="AX8" i="7"/>
  <c r="AY8" i="7"/>
  <c r="AZ8" i="7"/>
  <c r="AN9" i="7"/>
  <c r="AO9" i="7"/>
  <c r="N9" i="7"/>
  <c r="AB9" i="7"/>
  <c r="AX9" i="7"/>
  <c r="AY9" i="7"/>
  <c r="AZ9" i="7"/>
  <c r="AN10" i="7"/>
  <c r="AO10" i="7"/>
  <c r="N10" i="7"/>
  <c r="AB10" i="7"/>
  <c r="AX10" i="7"/>
  <c r="AY10" i="7"/>
  <c r="AN11" i="7"/>
  <c r="AO11" i="7"/>
  <c r="N11" i="7"/>
  <c r="AB11" i="7"/>
  <c r="AX11" i="7"/>
  <c r="AY11" i="7"/>
  <c r="AZ11" i="7"/>
  <c r="AN12" i="7"/>
  <c r="AO12" i="7"/>
  <c r="N12" i="7"/>
  <c r="AB12" i="7"/>
  <c r="AX12" i="7"/>
  <c r="AY12" i="7"/>
  <c r="AN13" i="7"/>
  <c r="AO13" i="7"/>
  <c r="N13" i="7"/>
  <c r="AB13" i="7"/>
  <c r="AX13" i="7"/>
  <c r="AY13" i="7"/>
  <c r="AN14" i="7"/>
  <c r="AO14" i="7"/>
  <c r="N14" i="7"/>
  <c r="AB14" i="7"/>
  <c r="AX14" i="7"/>
  <c r="AY14" i="7"/>
  <c r="AN15" i="7"/>
  <c r="AO15" i="7"/>
  <c r="N15" i="7"/>
  <c r="AB15" i="7"/>
  <c r="AX15" i="7"/>
  <c r="AY15" i="7"/>
  <c r="AZ15" i="7"/>
  <c r="AN16" i="7"/>
  <c r="AO16" i="7"/>
  <c r="N16" i="7"/>
  <c r="AB16" i="7"/>
  <c r="AX16" i="7"/>
  <c r="AY16" i="7"/>
  <c r="AN17" i="7"/>
  <c r="AO17" i="7"/>
  <c r="N17" i="7"/>
  <c r="AB17" i="7"/>
  <c r="AX17" i="7"/>
  <c r="AY17" i="7"/>
  <c r="AZ17" i="7"/>
  <c r="AN18" i="7"/>
  <c r="AO18" i="7"/>
  <c r="N18" i="7"/>
  <c r="AB18" i="7"/>
  <c r="AX18" i="7"/>
  <c r="AY18" i="7"/>
  <c r="AN19" i="7"/>
  <c r="AO19" i="7"/>
  <c r="N19" i="7"/>
  <c r="AB19" i="7"/>
  <c r="AX19" i="7"/>
  <c r="AY19" i="7"/>
  <c r="AN20" i="7"/>
  <c r="AO20" i="7"/>
  <c r="N20" i="7"/>
  <c r="AB20" i="7"/>
  <c r="AX20" i="7"/>
  <c r="AY20" i="7"/>
  <c r="AN21" i="7"/>
  <c r="AO21" i="7"/>
  <c r="N21" i="7"/>
  <c r="Z21" i="7"/>
  <c r="AX21" i="7"/>
  <c r="AY21" i="7"/>
  <c r="AN22" i="7"/>
  <c r="AO22" i="7"/>
  <c r="N22" i="7"/>
  <c r="AB22" i="7"/>
  <c r="AX22" i="7"/>
  <c r="AY22" i="7"/>
  <c r="AN23" i="7"/>
  <c r="AO23" i="7"/>
  <c r="N23" i="7"/>
  <c r="AB23" i="7"/>
  <c r="AX23" i="7"/>
  <c r="AY23" i="7"/>
  <c r="AN24" i="7"/>
  <c r="AO24" i="7"/>
  <c r="N24" i="7"/>
  <c r="AB24" i="7"/>
  <c r="AX24" i="7"/>
  <c r="AY24" i="7"/>
  <c r="AN25" i="7"/>
  <c r="AO25" i="7"/>
  <c r="N25" i="7"/>
  <c r="Z25" i="7"/>
  <c r="AX25" i="7"/>
  <c r="AY25" i="7"/>
  <c r="AZ25" i="7"/>
  <c r="AN26" i="7"/>
  <c r="AO26" i="7"/>
  <c r="N26" i="7"/>
  <c r="AB26" i="7"/>
  <c r="AX26" i="7"/>
  <c r="AY26" i="7"/>
  <c r="AN27" i="7"/>
  <c r="AO27" i="7"/>
  <c r="N27" i="7"/>
  <c r="AA27" i="7"/>
  <c r="AB27" i="7"/>
  <c r="AX27" i="7"/>
  <c r="AY27" i="7"/>
  <c r="AZ27" i="7"/>
  <c r="AN28" i="7"/>
  <c r="AO28" i="7"/>
  <c r="N28" i="7"/>
  <c r="AA28" i="7"/>
  <c r="AX28" i="7"/>
  <c r="AY28" i="7"/>
  <c r="AZ28" i="7"/>
  <c r="AN29" i="7"/>
  <c r="AO29" i="7"/>
  <c r="N29" i="7"/>
  <c r="AA29" i="7"/>
  <c r="AX29" i="7"/>
  <c r="AY29" i="7"/>
  <c r="AZ29" i="7"/>
  <c r="AN30" i="7"/>
  <c r="AO30" i="7"/>
  <c r="N30" i="7"/>
  <c r="AA30" i="7"/>
  <c r="AX30" i="7"/>
  <c r="AY30" i="7"/>
  <c r="AZ30" i="7"/>
  <c r="AN31" i="7"/>
  <c r="AO31" i="7"/>
  <c r="N31" i="7"/>
  <c r="AA31" i="7"/>
  <c r="AX31" i="7"/>
  <c r="AY31" i="7"/>
  <c r="AZ31" i="7"/>
  <c r="AN32" i="7"/>
  <c r="AO32" i="7"/>
  <c r="N32" i="7"/>
  <c r="AA32" i="7"/>
  <c r="AX32" i="7"/>
  <c r="AY32" i="7"/>
  <c r="AN33" i="7"/>
  <c r="AO33" i="7"/>
  <c r="N33" i="7"/>
  <c r="AA33" i="7"/>
  <c r="AX33" i="7"/>
  <c r="AY33" i="7"/>
  <c r="AZ33" i="7"/>
  <c r="AN34" i="7"/>
  <c r="AO34" i="7"/>
  <c r="N34" i="7"/>
  <c r="AA34" i="7"/>
  <c r="AB34" i="7"/>
  <c r="AX34" i="7"/>
  <c r="AY34" i="7"/>
  <c r="AN35" i="7"/>
  <c r="AO35" i="7"/>
  <c r="N35" i="7"/>
  <c r="AA35" i="7"/>
  <c r="AB35" i="7"/>
  <c r="AX35" i="7"/>
  <c r="AY35" i="7"/>
  <c r="AN36" i="7"/>
  <c r="AO36" i="7"/>
  <c r="N36" i="7"/>
  <c r="AA36" i="7"/>
  <c r="AB36" i="7"/>
  <c r="AX36" i="7"/>
  <c r="AY36" i="7"/>
  <c r="AZ36" i="7"/>
  <c r="AN37" i="7"/>
  <c r="AO37" i="7"/>
  <c r="N37" i="7"/>
  <c r="AA37" i="7"/>
  <c r="AB37" i="7"/>
  <c r="AX37" i="7"/>
  <c r="AY37" i="7"/>
  <c r="AN38" i="7"/>
  <c r="AO38" i="7"/>
  <c r="N38" i="7"/>
  <c r="AB38" i="7"/>
  <c r="AX38" i="7"/>
  <c r="AY38" i="7"/>
  <c r="AZ38" i="7"/>
  <c r="AN39" i="7"/>
  <c r="AO39" i="7"/>
  <c r="N39" i="7"/>
  <c r="AB39" i="7"/>
  <c r="AX39" i="7"/>
  <c r="AY39" i="7"/>
  <c r="AN40" i="7"/>
  <c r="AO40" i="7"/>
  <c r="N40" i="7"/>
  <c r="AB40" i="7"/>
  <c r="AX40" i="7"/>
  <c r="AY40" i="7"/>
  <c r="AZ40" i="7"/>
  <c r="AN41" i="7"/>
  <c r="AO41" i="7"/>
  <c r="N41" i="7"/>
  <c r="AB41" i="7"/>
  <c r="AX41" i="7"/>
  <c r="AY41" i="7"/>
  <c r="AZ41" i="7"/>
  <c r="AN42" i="7"/>
  <c r="AO42" i="7"/>
  <c r="N42" i="7"/>
  <c r="AB42" i="7"/>
  <c r="AX42" i="7"/>
  <c r="AY42" i="7"/>
  <c r="AN43" i="7"/>
  <c r="AO43" i="7"/>
  <c r="N43" i="7"/>
  <c r="AB43" i="7"/>
  <c r="AX43" i="7"/>
  <c r="AY43" i="7"/>
  <c r="AZ43" i="7"/>
  <c r="AN44" i="7"/>
  <c r="AO44" i="7"/>
  <c r="N44" i="7"/>
  <c r="AB44" i="7"/>
  <c r="AX44" i="7"/>
  <c r="AY44" i="7"/>
  <c r="AN45" i="7"/>
  <c r="AO45" i="7"/>
  <c r="N45" i="7"/>
  <c r="AB45" i="7"/>
  <c r="AX45" i="7"/>
  <c r="AY45" i="7"/>
  <c r="AN46" i="7"/>
  <c r="AO46" i="7"/>
  <c r="N46" i="7"/>
  <c r="AA46" i="7"/>
  <c r="AB46" i="7"/>
  <c r="AX46" i="7"/>
  <c r="AY46" i="7"/>
  <c r="AN47" i="7"/>
  <c r="AO47" i="7"/>
  <c r="N47" i="7"/>
  <c r="AB47" i="7"/>
  <c r="AX47" i="7"/>
  <c r="AY47" i="7"/>
  <c r="AN48" i="7"/>
  <c r="AO48" i="7"/>
  <c r="N48" i="7"/>
  <c r="AA48" i="7"/>
  <c r="AB48" i="7"/>
  <c r="AX48" i="7"/>
  <c r="AY48" i="7"/>
  <c r="AZ48" i="7"/>
  <c r="AN49" i="7"/>
  <c r="AO49" i="7"/>
  <c r="N49" i="7"/>
  <c r="AB49" i="7"/>
  <c r="AX49" i="7"/>
  <c r="AY49" i="7"/>
  <c r="AZ49" i="7"/>
  <c r="AN50" i="7"/>
  <c r="AO50" i="7"/>
  <c r="N50" i="7"/>
  <c r="Z50" i="7"/>
  <c r="AX50" i="7"/>
  <c r="AY50" i="7"/>
  <c r="AZ50" i="7"/>
  <c r="AN51" i="7"/>
  <c r="AO51" i="7"/>
  <c r="N51" i="7"/>
  <c r="AB51" i="7"/>
  <c r="AX51" i="7"/>
  <c r="AY51" i="7"/>
  <c r="AZ51" i="7"/>
  <c r="G10" i="10"/>
  <c r="G11" i="10"/>
  <c r="Z44" i="7" l="1"/>
  <c r="Z41" i="7"/>
  <c r="Z38" i="7"/>
  <c r="Z33" i="7"/>
  <c r="Z30" i="7"/>
  <c r="Z26" i="7"/>
  <c r="Z17" i="7"/>
  <c r="Z10" i="7"/>
  <c r="Z7" i="7"/>
  <c r="Z52" i="7"/>
  <c r="Z66" i="7"/>
  <c r="Z53" i="7"/>
  <c r="Z51" i="7"/>
  <c r="Z47" i="7"/>
  <c r="Z42" i="7"/>
  <c r="Z39" i="7"/>
  <c r="Z31" i="7"/>
  <c r="Z24" i="7"/>
  <c r="Z22" i="7"/>
  <c r="Z20" i="7"/>
  <c r="Z18" i="7"/>
  <c r="Z15" i="7"/>
  <c r="Z13" i="7"/>
  <c r="Z2" i="7"/>
  <c r="Z45" i="7"/>
  <c r="Z32" i="7"/>
  <c r="Z28" i="7"/>
  <c r="Z16" i="7"/>
  <c r="Z11" i="7"/>
  <c r="Z8" i="7"/>
  <c r="Z3" i="7"/>
  <c r="Z49" i="7"/>
  <c r="Z43" i="7"/>
  <c r="Z40" i="7"/>
  <c r="Z29" i="7"/>
  <c r="Z23" i="7"/>
  <c r="Z19" i="7"/>
  <c r="Z14" i="7"/>
  <c r="Z12" i="7"/>
  <c r="Z9" i="7"/>
  <c r="Z6" i="7"/>
  <c r="Z4" i="7"/>
  <c r="Z48" i="7"/>
  <c r="Z34" i="7"/>
  <c r="CL90" i="7"/>
  <c r="Z27" i="7"/>
  <c r="Z46" i="7"/>
  <c r="Z37" i="7"/>
  <c r="Z36" i="7"/>
  <c r="Z54" i="7"/>
  <c r="Z55" i="7"/>
  <c r="Z35" i="7"/>
  <c r="BC67" i="7" l="1"/>
  <c r="AD67" i="7" s="1"/>
  <c r="BB67" i="7"/>
  <c r="AC67" i="7" s="1"/>
  <c r="BE67" i="7"/>
  <c r="AF67" i="7" s="1"/>
  <c r="BD67" i="7"/>
  <c r="AE67" i="7" s="1"/>
  <c r="BD86" i="7"/>
  <c r="BC86" i="7"/>
  <c r="BB86" i="7"/>
  <c r="BE86" i="7"/>
  <c r="BD85" i="7"/>
  <c r="BC85" i="7"/>
  <c r="BB85" i="7"/>
  <c r="BE85" i="7"/>
  <c r="BD80" i="7"/>
  <c r="BC80" i="7"/>
  <c r="BB80" i="7"/>
  <c r="BE80" i="7"/>
  <c r="BB81" i="7"/>
  <c r="BE81" i="7"/>
  <c r="BD81" i="7"/>
  <c r="BC81" i="7"/>
  <c r="BD82" i="7"/>
  <c r="BC82" i="7"/>
  <c r="BB82" i="7"/>
  <c r="BE82" i="7"/>
  <c r="BB83" i="7"/>
  <c r="BE83" i="7"/>
  <c r="BD83" i="7"/>
  <c r="BC83" i="7"/>
  <c r="BD84" i="7"/>
  <c r="BC84" i="7"/>
  <c r="BB84" i="7"/>
  <c r="BE84" i="7"/>
  <c r="BE79" i="7"/>
  <c r="BB79" i="7"/>
  <c r="BD79" i="7"/>
  <c r="BC79" i="7"/>
  <c r="BC78" i="7"/>
  <c r="BE78" i="7"/>
  <c r="BD78" i="7"/>
  <c r="BB78" i="7"/>
  <c r="BD69" i="7"/>
  <c r="AE69" i="7" s="1"/>
  <c r="BC69" i="7"/>
  <c r="AD69" i="7" s="1"/>
  <c r="BB69" i="7"/>
  <c r="AC69" i="7" s="1"/>
  <c r="BE69" i="7"/>
  <c r="AF69" i="7" s="1"/>
  <c r="BB71" i="7"/>
  <c r="BE71" i="7"/>
  <c r="AF71" i="7" s="1"/>
  <c r="BD71" i="7"/>
  <c r="AE71" i="7" s="1"/>
  <c r="BC71" i="7"/>
  <c r="AD71" i="7" s="1"/>
  <c r="BD77" i="7"/>
  <c r="AE77" i="7" s="1"/>
  <c r="BC77" i="7"/>
  <c r="AD77" i="7" s="1"/>
  <c r="BB77" i="7"/>
  <c r="AC77" i="7" s="1"/>
  <c r="BE77" i="7"/>
  <c r="AF77" i="7" s="1"/>
  <c r="BB75" i="7"/>
  <c r="AC75" i="7" s="1"/>
  <c r="BE75" i="7"/>
  <c r="AF75" i="7" s="1"/>
  <c r="BD75" i="7"/>
  <c r="AE75" i="7" s="1"/>
  <c r="BC75" i="7"/>
  <c r="AD75" i="7" s="1"/>
  <c r="BC70" i="7"/>
  <c r="AD70" i="7" s="1"/>
  <c r="BB70" i="7"/>
  <c r="AC70" i="7" s="1"/>
  <c r="BD70" i="7"/>
  <c r="AE70" i="7" s="1"/>
  <c r="BE70" i="7"/>
  <c r="AF70" i="7" s="1"/>
  <c r="BD73" i="7"/>
  <c r="AE73" i="7" s="1"/>
  <c r="BC73" i="7"/>
  <c r="BB73" i="7"/>
  <c r="BE73" i="7"/>
  <c r="AF73" i="7" s="1"/>
  <c r="BE72" i="7"/>
  <c r="AF72" i="7" s="1"/>
  <c r="BD72" i="7"/>
  <c r="AE72" i="7" s="1"/>
  <c r="BC72" i="7"/>
  <c r="AD72" i="7" s="1"/>
  <c r="BB72" i="7"/>
  <c r="AC72" i="7" s="1"/>
  <c r="BD68" i="7"/>
  <c r="AE68" i="7" s="1"/>
  <c r="BC68" i="7"/>
  <c r="AD68" i="7" s="1"/>
  <c r="BE68" i="7"/>
  <c r="AF68" i="7" s="1"/>
  <c r="BB68" i="7"/>
  <c r="BC74" i="7"/>
  <c r="AD74" i="7" s="1"/>
  <c r="BB74" i="7"/>
  <c r="AC74" i="7" s="1"/>
  <c r="BE74" i="7"/>
  <c r="AF74" i="7" s="1"/>
  <c r="BD74" i="7"/>
  <c r="AE74" i="7" s="1"/>
  <c r="BE76" i="7"/>
  <c r="AF76" i="7" s="1"/>
  <c r="BD76" i="7"/>
  <c r="AE76" i="7" s="1"/>
  <c r="BC76" i="7"/>
  <c r="AD76" i="7" s="1"/>
  <c r="BB76" i="7"/>
  <c r="AC76" i="7" s="1"/>
  <c r="BC87" i="7"/>
  <c r="AD87" i="7" s="1"/>
  <c r="BB87" i="7"/>
  <c r="AC87" i="7" s="1"/>
  <c r="BE87" i="7"/>
  <c r="AF87" i="7" s="1"/>
  <c r="BD87" i="7"/>
  <c r="AE87" i="7" s="1"/>
  <c r="BB65" i="7"/>
  <c r="AC65" i="7" s="1"/>
  <c r="BE65" i="7"/>
  <c r="AF65" i="7" s="1"/>
  <c r="BC65" i="7"/>
  <c r="AD65" i="7" s="1"/>
  <c r="BD65" i="7"/>
  <c r="AE65" i="7" s="1"/>
  <c r="BC63" i="7"/>
  <c r="AD63" i="7" s="1"/>
  <c r="BB63" i="7"/>
  <c r="AC63" i="7" s="1"/>
  <c r="BE63" i="7"/>
  <c r="AF63" i="7" s="1"/>
  <c r="BD63" i="7"/>
  <c r="BC62" i="7"/>
  <c r="AD62" i="7" s="1"/>
  <c r="BB62" i="7"/>
  <c r="AC62" i="7" s="1"/>
  <c r="BE62" i="7"/>
  <c r="AF62" i="7" s="1"/>
  <c r="BD62" i="7"/>
  <c r="AE62" i="7" s="1"/>
  <c r="BC61" i="7"/>
  <c r="AD61" i="7" s="1"/>
  <c r="BB61" i="7"/>
  <c r="AC61" i="7" s="1"/>
  <c r="BE61" i="7"/>
  <c r="AF61" i="7" s="1"/>
  <c r="BD61" i="7"/>
  <c r="BC59" i="7"/>
  <c r="AD59" i="7" s="1"/>
  <c r="BE59" i="7"/>
  <c r="AF59" i="7" s="1"/>
  <c r="BB59" i="7"/>
  <c r="AC59" i="7" s="1"/>
  <c r="BD59" i="7"/>
  <c r="AE59" i="7" s="1"/>
  <c r="BC56" i="7"/>
  <c r="AD56" i="7" s="1"/>
  <c r="BB56" i="7"/>
  <c r="AC56" i="7" s="1"/>
  <c r="BE56" i="7"/>
  <c r="AF56" i="7" s="1"/>
  <c r="BD56" i="7"/>
  <c r="AE56" i="7" s="1"/>
  <c r="BC64" i="7"/>
  <c r="AD64" i="7" s="1"/>
  <c r="BB64" i="7"/>
  <c r="BE64" i="7"/>
  <c r="AF64" i="7" s="1"/>
  <c r="BD64" i="7"/>
  <c r="AE64" i="7" s="1"/>
  <c r="BC57" i="7"/>
  <c r="BB57" i="7"/>
  <c r="BE57" i="7"/>
  <c r="AF57" i="7" s="1"/>
  <c r="BD57" i="7"/>
  <c r="AE57" i="7" s="1"/>
  <c r="BC58" i="7"/>
  <c r="AD58" i="7" s="1"/>
  <c r="BB58" i="7"/>
  <c r="AC58" i="7" s="1"/>
  <c r="BE58" i="7"/>
  <c r="AF58" i="7" s="1"/>
  <c r="BD58" i="7"/>
  <c r="AE58" i="7" s="1"/>
  <c r="BC60" i="7"/>
  <c r="AD60" i="7" s="1"/>
  <c r="BB60" i="7"/>
  <c r="AC60" i="7" s="1"/>
  <c r="BE60" i="7"/>
  <c r="AF60" i="7" s="1"/>
  <c r="BD60" i="7"/>
  <c r="AE60" i="7" s="1"/>
  <c r="BE30" i="7"/>
  <c r="AF30" i="7" s="1"/>
  <c r="BB30" i="7"/>
  <c r="AC30" i="7" s="1"/>
  <c r="BC30" i="7"/>
  <c r="BD30" i="7"/>
  <c r="AE30" i="7" s="1"/>
  <c r="BC4" i="7"/>
  <c r="AD4" i="7" s="1"/>
  <c r="BE4" i="7"/>
  <c r="BD4" i="7"/>
  <c r="AE4" i="7" s="1"/>
  <c r="BB4" i="7"/>
  <c r="AC4" i="7" s="1"/>
  <c r="BB11" i="7"/>
  <c r="AC11" i="7" s="1"/>
  <c r="BC11" i="7"/>
  <c r="BD11" i="7"/>
  <c r="AE11" i="7" s="1"/>
  <c r="BE11" i="7"/>
  <c r="AF11" i="7" s="1"/>
  <c r="BD37" i="7"/>
  <c r="AE37" i="7" s="1"/>
  <c r="BC37" i="7"/>
  <c r="AD37" i="7" s="1"/>
  <c r="BB37" i="7"/>
  <c r="BE37" i="7"/>
  <c r="AF37" i="7" s="1"/>
  <c r="BD28" i="7"/>
  <c r="AE28" i="7" s="1"/>
  <c r="BE28" i="7"/>
  <c r="AF28" i="7" s="1"/>
  <c r="BC28" i="7"/>
  <c r="AD28" i="7" s="1"/>
  <c r="BB28" i="7"/>
  <c r="AC28" i="7" s="1"/>
  <c r="BC40" i="7"/>
  <c r="AD40" i="7" s="1"/>
  <c r="BE40" i="7"/>
  <c r="AF40" i="7" s="1"/>
  <c r="BD40" i="7"/>
  <c r="BB40" i="7"/>
  <c r="AC40" i="7" s="1"/>
  <c r="BD34" i="7"/>
  <c r="AE34" i="7" s="1"/>
  <c r="BC34" i="7"/>
  <c r="BE34" i="7"/>
  <c r="AF34" i="7" s="1"/>
  <c r="BB34" i="7"/>
  <c r="AC34" i="7" s="1"/>
  <c r="BB53" i="7"/>
  <c r="AC53" i="7" s="1"/>
  <c r="BE53" i="7"/>
  <c r="AF53" i="7" s="1"/>
  <c r="BD53" i="7"/>
  <c r="AE53" i="7" s="1"/>
  <c r="BC53" i="7"/>
  <c r="AD53" i="7" s="1"/>
  <c r="BD6" i="7"/>
  <c r="AE6" i="7" s="1"/>
  <c r="BB6" i="7"/>
  <c r="AC6" i="7" s="1"/>
  <c r="BC6" i="7"/>
  <c r="AD6" i="7" s="1"/>
  <c r="BE6" i="7"/>
  <c r="AF6" i="7" s="1"/>
  <c r="BB17" i="7"/>
  <c r="BD17" i="7"/>
  <c r="AE17" i="7" s="1"/>
  <c r="BC17" i="7"/>
  <c r="AD17" i="7" s="1"/>
  <c r="BE17" i="7"/>
  <c r="AF17" i="7" s="1"/>
  <c r="BB43" i="7"/>
  <c r="AC43" i="7" s="1"/>
  <c r="BC43" i="7"/>
  <c r="AD43" i="7" s="1"/>
  <c r="BD43" i="7"/>
  <c r="AE43" i="7" s="1"/>
  <c r="BE43" i="7"/>
  <c r="AF43" i="7" s="1"/>
  <c r="BD33" i="7"/>
  <c r="AE33" i="7" s="1"/>
  <c r="BB33" i="7"/>
  <c r="BC33" i="7"/>
  <c r="AD33" i="7" s="1"/>
  <c r="BE33" i="7"/>
  <c r="AF33" i="7" s="1"/>
  <c r="BC13" i="7"/>
  <c r="AD13" i="7" s="1"/>
  <c r="BD13" i="7"/>
  <c r="AE13" i="7" s="1"/>
  <c r="BB13" i="7"/>
  <c r="AC13" i="7" s="1"/>
  <c r="BE13" i="7"/>
  <c r="AF13" i="7" s="1"/>
  <c r="BD46" i="7"/>
  <c r="AE46" i="7" s="1"/>
  <c r="BE46" i="7"/>
  <c r="AF46" i="7" s="1"/>
  <c r="BB46" i="7"/>
  <c r="AC46" i="7" s="1"/>
  <c r="BC46" i="7"/>
  <c r="BE3" i="7"/>
  <c r="AF3" i="7" s="1"/>
  <c r="BD3" i="7"/>
  <c r="BB3" i="7"/>
  <c r="AC3" i="7" s="1"/>
  <c r="BC3" i="7"/>
  <c r="AD3" i="7" s="1"/>
  <c r="BE15" i="7"/>
  <c r="AF15" i="7" s="1"/>
  <c r="BC15" i="7"/>
  <c r="AD15" i="7" s="1"/>
  <c r="BD15" i="7"/>
  <c r="BB15" i="7"/>
  <c r="AC15" i="7" s="1"/>
  <c r="BD41" i="7"/>
  <c r="AE41" i="7" s="1"/>
  <c r="BB41" i="7"/>
  <c r="AC41" i="7" s="1"/>
  <c r="BE41" i="7"/>
  <c r="AF41" i="7" s="1"/>
  <c r="BC41" i="7"/>
  <c r="AD41" i="7" s="1"/>
  <c r="BC22" i="7"/>
  <c r="AD22" i="7" s="1"/>
  <c r="BB22" i="7"/>
  <c r="AC22" i="7" s="1"/>
  <c r="BD22" i="7"/>
  <c r="BE22" i="7"/>
  <c r="AF22" i="7" s="1"/>
  <c r="BD54" i="7"/>
  <c r="AE54" i="7" s="1"/>
  <c r="BC54" i="7"/>
  <c r="BE54" i="7"/>
  <c r="AF54" i="7" s="1"/>
  <c r="BB54" i="7"/>
  <c r="BB7" i="7"/>
  <c r="AC7" i="7" s="1"/>
  <c r="BE7" i="7"/>
  <c r="AF7" i="7" s="1"/>
  <c r="BD7" i="7"/>
  <c r="BC7" i="7"/>
  <c r="AD7" i="7" s="1"/>
  <c r="BC16" i="7"/>
  <c r="BB16" i="7"/>
  <c r="AC16" i="7" s="1"/>
  <c r="BD16" i="7"/>
  <c r="AE16" i="7" s="1"/>
  <c r="BE16" i="7"/>
  <c r="AF16" i="7" s="1"/>
  <c r="BC14" i="7"/>
  <c r="BB14" i="7"/>
  <c r="AC14" i="7" s="1"/>
  <c r="BE14" i="7"/>
  <c r="AF14" i="7" s="1"/>
  <c r="BD14" i="7"/>
  <c r="BD10" i="7"/>
  <c r="BE10" i="7"/>
  <c r="AF10" i="7" s="1"/>
  <c r="BB10" i="7"/>
  <c r="AC10" i="7" s="1"/>
  <c r="BC10" i="7"/>
  <c r="AD10" i="7" s="1"/>
  <c r="BC25" i="7"/>
  <c r="AD25" i="7" s="1"/>
  <c r="BE25" i="7"/>
  <c r="AF25" i="7" s="1"/>
  <c r="BB25" i="7"/>
  <c r="BD25" i="7"/>
  <c r="AE25" i="7" s="1"/>
  <c r="BE12" i="7"/>
  <c r="AF12" i="7" s="1"/>
  <c r="BB12" i="7"/>
  <c r="BD12" i="7"/>
  <c r="AE12" i="7" s="1"/>
  <c r="BC12" i="7"/>
  <c r="AD12" i="7" s="1"/>
  <c r="BE5" i="7"/>
  <c r="AF5" i="7" s="1"/>
  <c r="BC5" i="7"/>
  <c r="AD5" i="7" s="1"/>
  <c r="BB5" i="7"/>
  <c r="AC5" i="7" s="1"/>
  <c r="BD5" i="7"/>
  <c r="AE5" i="7" s="1"/>
  <c r="BC47" i="7"/>
  <c r="AD47" i="7" s="1"/>
  <c r="BD47" i="7"/>
  <c r="AE47" i="7" s="1"/>
  <c r="BE47" i="7"/>
  <c r="AF47" i="7" s="1"/>
  <c r="BB47" i="7"/>
  <c r="AC47" i="7" s="1"/>
  <c r="BD31" i="7"/>
  <c r="AE31" i="7" s="1"/>
  <c r="BB31" i="7"/>
  <c r="AC31" i="7" s="1"/>
  <c r="BC31" i="7"/>
  <c r="AD31" i="7" s="1"/>
  <c r="BE31" i="7"/>
  <c r="AF31" i="7" s="1"/>
  <c r="BE36" i="7"/>
  <c r="AF36" i="7" s="1"/>
  <c r="BB36" i="7"/>
  <c r="BD36" i="7"/>
  <c r="AE36" i="7" s="1"/>
  <c r="BC36" i="7"/>
  <c r="AD36" i="7" s="1"/>
  <c r="BC8" i="7"/>
  <c r="AD8" i="7" s="1"/>
  <c r="BD8" i="7"/>
  <c r="AE8" i="7" s="1"/>
  <c r="BE8" i="7"/>
  <c r="AF8" i="7" s="1"/>
  <c r="BB8" i="7"/>
  <c r="BB18" i="7"/>
  <c r="AC18" i="7" s="1"/>
  <c r="BE18" i="7"/>
  <c r="AF18" i="7" s="1"/>
  <c r="BD18" i="7"/>
  <c r="AE18" i="7" s="1"/>
  <c r="BC18" i="7"/>
  <c r="AD18" i="7" s="1"/>
  <c r="BC51" i="7"/>
  <c r="AD51" i="7" s="1"/>
  <c r="BE51" i="7"/>
  <c r="AF51" i="7" s="1"/>
  <c r="BD51" i="7"/>
  <c r="AE51" i="7" s="1"/>
  <c r="BB51" i="7"/>
  <c r="BE50" i="7"/>
  <c r="AF50" i="7" s="1"/>
  <c r="BB50" i="7"/>
  <c r="BC50" i="7"/>
  <c r="AD50" i="7" s="1"/>
  <c r="BD50" i="7"/>
  <c r="AE50" i="7" s="1"/>
  <c r="BC48" i="7"/>
  <c r="AD48" i="7" s="1"/>
  <c r="BD48" i="7"/>
  <c r="AE48" i="7" s="1"/>
  <c r="BE48" i="7"/>
  <c r="AF48" i="7" s="1"/>
  <c r="BB48" i="7"/>
  <c r="AC48" i="7" s="1"/>
  <c r="BB45" i="7"/>
  <c r="AC45" i="7" s="1"/>
  <c r="BD45" i="7"/>
  <c r="AE45" i="7" s="1"/>
  <c r="BC45" i="7"/>
  <c r="AD45" i="7" s="1"/>
  <c r="BE45" i="7"/>
  <c r="AF45" i="7" s="1"/>
  <c r="BB32" i="7"/>
  <c r="AC32" i="7" s="1"/>
  <c r="BD32" i="7"/>
  <c r="AE32" i="7" s="1"/>
  <c r="BC32" i="7"/>
  <c r="AD32" i="7" s="1"/>
  <c r="BE32" i="7"/>
  <c r="AF32" i="7" s="1"/>
  <c r="BC52" i="7"/>
  <c r="AD52" i="7" s="1"/>
  <c r="BE52" i="7"/>
  <c r="AF52" i="7" s="1"/>
  <c r="BB52" i="7"/>
  <c r="BD52" i="7"/>
  <c r="AE52" i="7" s="1"/>
  <c r="BB23" i="7"/>
  <c r="BD23" i="7"/>
  <c r="AE23" i="7" s="1"/>
  <c r="BE23" i="7"/>
  <c r="AF23" i="7" s="1"/>
  <c r="BC23" i="7"/>
  <c r="AD23" i="7" s="1"/>
  <c r="BD24" i="7"/>
  <c r="AE24" i="7" s="1"/>
  <c r="BB24" i="7"/>
  <c r="BC24" i="7"/>
  <c r="AD24" i="7" s="1"/>
  <c r="BE24" i="7"/>
  <c r="AF24" i="7" s="1"/>
  <c r="BE42" i="7"/>
  <c r="AF42" i="7" s="1"/>
  <c r="BD42" i="7"/>
  <c r="BC42" i="7"/>
  <c r="AD42" i="7" s="1"/>
  <c r="BB42" i="7"/>
  <c r="AC42" i="7" s="1"/>
  <c r="BB44" i="7"/>
  <c r="AC44" i="7" s="1"/>
  <c r="BD44" i="7"/>
  <c r="BE44" i="7"/>
  <c r="AF44" i="7" s="1"/>
  <c r="BC44" i="7"/>
  <c r="AD44" i="7" s="1"/>
  <c r="BB26" i="7"/>
  <c r="AC26" i="7" s="1"/>
  <c r="BD26" i="7"/>
  <c r="AE26" i="7" s="1"/>
  <c r="BE26" i="7"/>
  <c r="AF26" i="7" s="1"/>
  <c r="BC26" i="7"/>
  <c r="AD26" i="7" s="1"/>
  <c r="BD20" i="7"/>
  <c r="AE20" i="7" s="1"/>
  <c r="BB20" i="7"/>
  <c r="BE20" i="7"/>
  <c r="AF20" i="7" s="1"/>
  <c r="BC20" i="7"/>
  <c r="AD20" i="7" s="1"/>
  <c r="BC49" i="7"/>
  <c r="AD49" i="7" s="1"/>
  <c r="BE49" i="7"/>
  <c r="AF49" i="7" s="1"/>
  <c r="BB49" i="7"/>
  <c r="AC49" i="7" s="1"/>
  <c r="BD49" i="7"/>
  <c r="AE49" i="7" s="1"/>
  <c r="BD29" i="7"/>
  <c r="AE29" i="7" s="1"/>
  <c r="BC29" i="7"/>
  <c r="AD29" i="7" s="1"/>
  <c r="BE29" i="7"/>
  <c r="AF29" i="7" s="1"/>
  <c r="BB29" i="7"/>
  <c r="BE39" i="7"/>
  <c r="AF39" i="7" s="1"/>
  <c r="BB39" i="7"/>
  <c r="AC39" i="7" s="1"/>
  <c r="BD39" i="7"/>
  <c r="AE39" i="7" s="1"/>
  <c r="BC39" i="7"/>
  <c r="AD39" i="7" s="1"/>
  <c r="BB9" i="7"/>
  <c r="BE9" i="7"/>
  <c r="AF9" i="7" s="1"/>
  <c r="BD9" i="7"/>
  <c r="AE9" i="7" s="1"/>
  <c r="BC9" i="7"/>
  <c r="AD9" i="7" s="1"/>
  <c r="BC66" i="7"/>
  <c r="AD66" i="7" s="1"/>
  <c r="BB66" i="7"/>
  <c r="AC66" i="7" s="1"/>
  <c r="BD66" i="7"/>
  <c r="AE66" i="7" s="1"/>
  <c r="BE66" i="7"/>
  <c r="AF66" i="7" s="1"/>
  <c r="BE27" i="7"/>
  <c r="AF27" i="7" s="1"/>
  <c r="BD27" i="7"/>
  <c r="AE27" i="7" s="1"/>
  <c r="BB27" i="7"/>
  <c r="BC27" i="7"/>
  <c r="AD27" i="7" s="1"/>
  <c r="BD19" i="7"/>
  <c r="AE19" i="7" s="1"/>
  <c r="BB19" i="7"/>
  <c r="AC19" i="7" s="1"/>
  <c r="BE19" i="7"/>
  <c r="AF19" i="7" s="1"/>
  <c r="BC19" i="7"/>
  <c r="AD19" i="7" s="1"/>
  <c r="BE21" i="7"/>
  <c r="AF21" i="7" s="1"/>
  <c r="BB21" i="7"/>
  <c r="BC21" i="7"/>
  <c r="AD21" i="7" s="1"/>
  <c r="BD21" i="7"/>
  <c r="AE21" i="7" s="1"/>
  <c r="BD38" i="7"/>
  <c r="AE38" i="7" s="1"/>
  <c r="BB38" i="7"/>
  <c r="AC38" i="7" s="1"/>
  <c r="BE38" i="7"/>
  <c r="AF38" i="7" s="1"/>
  <c r="BC38" i="7"/>
  <c r="AD38" i="7" s="1"/>
  <c r="BE2" i="7"/>
  <c r="AF2" i="7" s="1"/>
  <c r="BD2" i="7"/>
  <c r="BB2" i="7"/>
  <c r="BC2" i="7"/>
  <c r="BE35" i="7"/>
  <c r="AF35" i="7" s="1"/>
  <c r="BB35" i="7"/>
  <c r="BC35" i="7"/>
  <c r="AD35" i="7" s="1"/>
  <c r="BD35" i="7"/>
  <c r="AE35" i="7" s="1"/>
  <c r="BE55" i="7"/>
  <c r="AF55" i="7" s="1"/>
  <c r="BC55" i="7"/>
  <c r="AD55" i="7" s="1"/>
  <c r="BD55" i="7"/>
  <c r="AE55" i="7" s="1"/>
  <c r="BB55" i="7"/>
  <c r="AD79" i="7" l="1"/>
  <c r="BH79" i="7" s="1"/>
  <c r="AF84" i="7"/>
  <c r="BJ84" i="7" s="1"/>
  <c r="AD83" i="7"/>
  <c r="BH83" i="7" s="1"/>
  <c r="AF82" i="7"/>
  <c r="BJ82" i="7" s="1"/>
  <c r="AD81" i="7"/>
  <c r="BH81" i="7" s="1"/>
  <c r="AF80" i="7"/>
  <c r="BJ80" i="7" s="1"/>
  <c r="AF85" i="7"/>
  <c r="BJ85" i="7" s="1"/>
  <c r="AF86" i="7"/>
  <c r="BJ86" i="7" s="1"/>
  <c r="AE78" i="7"/>
  <c r="BI78" i="7" s="1"/>
  <c r="AE79" i="7"/>
  <c r="BI79" i="7" s="1"/>
  <c r="AR79" i="7" s="1"/>
  <c r="AC84" i="7"/>
  <c r="BG84" i="7" s="1"/>
  <c r="AE83" i="7"/>
  <c r="BI83" i="7" s="1"/>
  <c r="AC82" i="7"/>
  <c r="BG82" i="7" s="1"/>
  <c r="AE81" i="7"/>
  <c r="BI81" i="7" s="1"/>
  <c r="AC80" i="7"/>
  <c r="BG80" i="7" s="1"/>
  <c r="AC85" i="7"/>
  <c r="BG85" i="7" s="1"/>
  <c r="AC86" i="7"/>
  <c r="BG86" i="7" s="1"/>
  <c r="AF78" i="7"/>
  <c r="BJ78" i="7" s="1"/>
  <c r="AC79" i="7"/>
  <c r="BG79" i="7" s="1"/>
  <c r="AD84" i="7"/>
  <c r="AQ84" i="7" s="1"/>
  <c r="AF83" i="7"/>
  <c r="BJ83" i="7" s="1"/>
  <c r="AD82" i="7"/>
  <c r="AU82" i="7" s="1"/>
  <c r="AF81" i="7"/>
  <c r="BJ81" i="7" s="1"/>
  <c r="AD80" i="7"/>
  <c r="AQ80" i="7" s="1"/>
  <c r="AD85" i="7"/>
  <c r="BH85" i="7" s="1"/>
  <c r="AD86" i="7"/>
  <c r="AU86" i="7" s="1"/>
  <c r="AD78" i="7"/>
  <c r="BH78" i="7" s="1"/>
  <c r="AF79" i="7"/>
  <c r="BJ79" i="7" s="1"/>
  <c r="AW79" i="7" s="1"/>
  <c r="AE84" i="7"/>
  <c r="BI84" i="7" s="1"/>
  <c r="AC83" i="7"/>
  <c r="BG83" i="7" s="1"/>
  <c r="AE82" i="7"/>
  <c r="BI82" i="7" s="1"/>
  <c r="AC81" i="7"/>
  <c r="BG81" i="7" s="1"/>
  <c r="AE80" i="7"/>
  <c r="BI80" i="7" s="1"/>
  <c r="AE85" i="7"/>
  <c r="BI85" i="7" s="1"/>
  <c r="AE86" i="7"/>
  <c r="BI86" i="7" s="1"/>
  <c r="AR78" i="7"/>
  <c r="AP84" i="7"/>
  <c r="AV83" i="7"/>
  <c r="AT82" i="7"/>
  <c r="AV81" i="7"/>
  <c r="AP80" i="7"/>
  <c r="AP85" i="7"/>
  <c r="AP86" i="7"/>
  <c r="AS78" i="7"/>
  <c r="AU84" i="7"/>
  <c r="AS83" i="7"/>
  <c r="AS81" i="7"/>
  <c r="AU80" i="7"/>
  <c r="AQ85" i="7"/>
  <c r="AQ78" i="7"/>
  <c r="AV84" i="7"/>
  <c r="AT83" i="7"/>
  <c r="AR82" i="7"/>
  <c r="AP81" i="7"/>
  <c r="AV80" i="7"/>
  <c r="AV85" i="7"/>
  <c r="AR86" i="7"/>
  <c r="AW84" i="7"/>
  <c r="AS84" i="7"/>
  <c r="AU83" i="7"/>
  <c r="AW82" i="7"/>
  <c r="AS82" i="7"/>
  <c r="AQ81" i="7"/>
  <c r="AW80" i="7"/>
  <c r="AS80" i="7"/>
  <c r="AS85" i="7"/>
  <c r="AW86" i="7"/>
  <c r="AS86" i="7"/>
  <c r="BG87" i="7"/>
  <c r="BH55" i="7"/>
  <c r="BH38" i="7"/>
  <c r="BI21" i="7"/>
  <c r="BH19" i="7"/>
  <c r="BH27" i="7"/>
  <c r="BI66" i="7"/>
  <c r="BI9" i="7"/>
  <c r="BI39" i="7"/>
  <c r="BJ29" i="7"/>
  <c r="BG49" i="7"/>
  <c r="BJ20" i="7"/>
  <c r="BJ26" i="7"/>
  <c r="BJ44" i="7"/>
  <c r="BH42" i="7"/>
  <c r="BH24" i="7"/>
  <c r="BJ23" i="7"/>
  <c r="BH32" i="7"/>
  <c r="BH45" i="7"/>
  <c r="BJ48" i="7"/>
  <c r="BH50" i="7"/>
  <c r="BI51" i="7"/>
  <c r="BI18" i="7"/>
  <c r="BJ8" i="7"/>
  <c r="BI36" i="7"/>
  <c r="BH31" i="7"/>
  <c r="BJ47" i="7"/>
  <c r="BG5" i="7"/>
  <c r="BI12" i="7"/>
  <c r="BG10" i="7"/>
  <c r="BJ14" i="7"/>
  <c r="BI16" i="7"/>
  <c r="BJ54" i="7"/>
  <c r="BJ41" i="7"/>
  <c r="BG3" i="7"/>
  <c r="BG46" i="7"/>
  <c r="BG13" i="7"/>
  <c r="BH33" i="7"/>
  <c r="BI43" i="7"/>
  <c r="BH17" i="7"/>
  <c r="BH6" i="7"/>
  <c r="BI53" i="7"/>
  <c r="BJ34" i="7"/>
  <c r="BH28" i="7"/>
  <c r="BI11" i="7"/>
  <c r="BI4" i="7"/>
  <c r="BJ60" i="7"/>
  <c r="BJ58" i="7"/>
  <c r="BJ57" i="7"/>
  <c r="BJ64" i="7"/>
  <c r="BJ56" i="7"/>
  <c r="BG59" i="7"/>
  <c r="BJ61" i="7"/>
  <c r="BJ62" i="7"/>
  <c r="BJ63" i="7"/>
  <c r="BG65" i="7"/>
  <c r="BJ87" i="7"/>
  <c r="BI67" i="7"/>
  <c r="BJ76" i="7"/>
  <c r="BH74" i="7"/>
  <c r="BI68" i="7"/>
  <c r="BJ72" i="7"/>
  <c r="BI73" i="7"/>
  <c r="BH70" i="7"/>
  <c r="BG75" i="7"/>
  <c r="BI77" i="7"/>
  <c r="BI69" i="7"/>
  <c r="BJ19" i="7"/>
  <c r="BG66" i="7"/>
  <c r="BJ9" i="7"/>
  <c r="BG39" i="7"/>
  <c r="BH29" i="7"/>
  <c r="BJ49" i="7"/>
  <c r="BI26" i="7"/>
  <c r="BI23" i="7"/>
  <c r="BJ52" i="7"/>
  <c r="BI32" i="7"/>
  <c r="BI45" i="7"/>
  <c r="BI48" i="7"/>
  <c r="BJ51" i="7"/>
  <c r="BJ18" i="7"/>
  <c r="BI8" i="7"/>
  <c r="BG31" i="7"/>
  <c r="BI47" i="7"/>
  <c r="BH5" i="7"/>
  <c r="BJ25" i="7"/>
  <c r="BJ10" i="7"/>
  <c r="BG14" i="7"/>
  <c r="BG16" i="7"/>
  <c r="BJ7" i="7"/>
  <c r="BG22" i="7"/>
  <c r="BG41" i="7"/>
  <c r="BH15" i="7"/>
  <c r="BJ46" i="7"/>
  <c r="BI13" i="7"/>
  <c r="BH43" i="7"/>
  <c r="BI17" i="7"/>
  <c r="BG6" i="7"/>
  <c r="BJ53" i="7"/>
  <c r="BJ40" i="7"/>
  <c r="BJ28" i="7"/>
  <c r="BH37" i="7"/>
  <c r="BG30" i="7"/>
  <c r="BG60" i="7"/>
  <c r="BG58" i="7"/>
  <c r="BG56" i="7"/>
  <c r="BJ59" i="7"/>
  <c r="BG61" i="7"/>
  <c r="BG62" i="7"/>
  <c r="BG63" i="7"/>
  <c r="BI65" i="7"/>
  <c r="BJ67" i="7"/>
  <c r="BG76" i="7"/>
  <c r="BI74" i="7"/>
  <c r="BG72" i="7"/>
  <c r="BJ73" i="7"/>
  <c r="BJ70" i="7"/>
  <c r="BH75" i="7"/>
  <c r="BJ77" i="7"/>
  <c r="BH71" i="7"/>
  <c r="BJ69" i="7"/>
  <c r="BJ35" i="7"/>
  <c r="BH21" i="7"/>
  <c r="BG38" i="7"/>
  <c r="BG19" i="7"/>
  <c r="BI27" i="7"/>
  <c r="BH66" i="7"/>
  <c r="BJ39" i="7"/>
  <c r="BI29" i="7"/>
  <c r="BH49" i="7"/>
  <c r="BI20" i="7"/>
  <c r="BG26" i="7"/>
  <c r="BG44" i="7"/>
  <c r="BJ42" i="7"/>
  <c r="BI24" i="7"/>
  <c r="BH52" i="7"/>
  <c r="BG32" i="7"/>
  <c r="BG45" i="7"/>
  <c r="BH48" i="7"/>
  <c r="BJ50" i="7"/>
  <c r="BH51" i="7"/>
  <c r="BG18" i="7"/>
  <c r="BH8" i="7"/>
  <c r="BJ36" i="7"/>
  <c r="BI31" i="7"/>
  <c r="BH47" i="7"/>
  <c r="BJ5" i="7"/>
  <c r="BJ12" i="7"/>
  <c r="BH25" i="7"/>
  <c r="BG7" i="7"/>
  <c r="BI54" i="7"/>
  <c r="BH22" i="7"/>
  <c r="BI41" i="7"/>
  <c r="BJ15" i="7"/>
  <c r="BJ3" i="7"/>
  <c r="BI46" i="7"/>
  <c r="BH13" i="7"/>
  <c r="BI33" i="7"/>
  <c r="BG43" i="7"/>
  <c r="BI6" i="7"/>
  <c r="BG53" i="7"/>
  <c r="BI34" i="7"/>
  <c r="BH40" i="7"/>
  <c r="BI28" i="7"/>
  <c r="BI37" i="7"/>
  <c r="BG11" i="7"/>
  <c r="BH4" i="7"/>
  <c r="BJ30" i="7"/>
  <c r="BH60" i="7"/>
  <c r="BH58" i="7"/>
  <c r="BH64" i="7"/>
  <c r="BH56" i="7"/>
  <c r="BH59" i="7"/>
  <c r="BH61" i="7"/>
  <c r="BH62" i="7"/>
  <c r="BH63" i="7"/>
  <c r="BH65" i="7"/>
  <c r="BG67" i="7"/>
  <c r="BH87" i="7"/>
  <c r="BH67" i="7"/>
  <c r="BH76" i="7"/>
  <c r="BJ74" i="7"/>
  <c r="BJ68" i="7"/>
  <c r="BH72" i="7"/>
  <c r="BI70" i="7"/>
  <c r="BI75" i="7"/>
  <c r="BG77" i="7"/>
  <c r="BI71" i="7"/>
  <c r="BG69" i="7"/>
  <c r="BJ55" i="7"/>
  <c r="BJ38" i="7"/>
  <c r="BI35" i="7"/>
  <c r="BI55" i="7"/>
  <c r="BH35" i="7"/>
  <c r="BJ2" i="7"/>
  <c r="BI38" i="7"/>
  <c r="BJ21" i="7"/>
  <c r="BI19" i="7"/>
  <c r="BJ27" i="7"/>
  <c r="BJ66" i="7"/>
  <c r="BH9" i="7"/>
  <c r="BH39" i="7"/>
  <c r="BI49" i="7"/>
  <c r="BH20" i="7"/>
  <c r="BH26" i="7"/>
  <c r="BH44" i="7"/>
  <c r="BG42" i="7"/>
  <c r="BJ24" i="7"/>
  <c r="BH23" i="7"/>
  <c r="BI52" i="7"/>
  <c r="BJ32" i="7"/>
  <c r="BJ45" i="7"/>
  <c r="BG48" i="7"/>
  <c r="BI50" i="7"/>
  <c r="BH18" i="7"/>
  <c r="BH36" i="7"/>
  <c r="BJ31" i="7"/>
  <c r="BG47" i="7"/>
  <c r="BI5" i="7"/>
  <c r="BH12" i="7"/>
  <c r="BI25" i="7"/>
  <c r="BH10" i="7"/>
  <c r="BJ16" i="7"/>
  <c r="BH7" i="7"/>
  <c r="BJ22" i="7"/>
  <c r="BH41" i="7"/>
  <c r="BG15" i="7"/>
  <c r="BH3" i="7"/>
  <c r="BJ13" i="7"/>
  <c r="BJ33" i="7"/>
  <c r="BJ43" i="7"/>
  <c r="BJ17" i="7"/>
  <c r="BJ6" i="7"/>
  <c r="BH53" i="7"/>
  <c r="BG34" i="7"/>
  <c r="BG40" i="7"/>
  <c r="BG28" i="7"/>
  <c r="BJ37" i="7"/>
  <c r="BJ11" i="7"/>
  <c r="BG4" i="7"/>
  <c r="BI30" i="7"/>
  <c r="BI60" i="7"/>
  <c r="BI58" i="7"/>
  <c r="BI57" i="7"/>
  <c r="BI64" i="7"/>
  <c r="BI56" i="7"/>
  <c r="BI59" i="7"/>
  <c r="BI62" i="7"/>
  <c r="BJ65" i="7"/>
  <c r="BI87" i="7"/>
  <c r="BI76" i="7"/>
  <c r="BG74" i="7"/>
  <c r="BH68" i="7"/>
  <c r="BI72" i="7"/>
  <c r="BG70" i="7"/>
  <c r="BJ75" i="7"/>
  <c r="BH77" i="7"/>
  <c r="BJ71" i="7"/>
  <c r="BH69" i="7"/>
  <c r="AQ86" i="7" l="1"/>
  <c r="AQ82" i="7"/>
  <c r="AP79" i="7"/>
  <c r="AR85" i="7"/>
  <c r="AT81" i="7"/>
  <c r="AP83" i="7"/>
  <c r="AU78" i="7"/>
  <c r="AU85" i="7"/>
  <c r="AW81" i="7"/>
  <c r="AW83" i="7"/>
  <c r="AW78" i="7"/>
  <c r="AT85" i="7"/>
  <c r="AR81" i="7"/>
  <c r="AR83" i="7"/>
  <c r="AV78" i="7"/>
  <c r="BH86" i="7"/>
  <c r="BH80" i="7"/>
  <c r="BH82" i="7"/>
  <c r="BH84" i="7"/>
  <c r="AQ79" i="7"/>
  <c r="AW85" i="7"/>
  <c r="AU81" i="7"/>
  <c r="AQ83" i="7"/>
  <c r="AV86" i="7"/>
  <c r="AR80" i="7"/>
  <c r="AV82" i="7"/>
  <c r="AR84" i="7"/>
  <c r="AT86" i="7"/>
  <c r="AT80" i="7"/>
  <c r="AP82" i="7"/>
  <c r="AT84" i="7"/>
  <c r="AW71" i="7"/>
  <c r="AS71" i="7"/>
  <c r="AU53" i="7"/>
  <c r="AQ53" i="7"/>
  <c r="AW17" i="7"/>
  <c r="AS17" i="7"/>
  <c r="AW33" i="7"/>
  <c r="AS33" i="7"/>
  <c r="AQ12" i="7"/>
  <c r="AU12" i="7"/>
  <c r="AR52" i="7"/>
  <c r="AV52" i="7"/>
  <c r="AW24" i="7"/>
  <c r="AS24" i="7"/>
  <c r="AQ72" i="7"/>
  <c r="AU72" i="7"/>
  <c r="AV34" i="7"/>
  <c r="AR34" i="7"/>
  <c r="AV33" i="7"/>
  <c r="AR33" i="7"/>
  <c r="AV46" i="7"/>
  <c r="AR46" i="7"/>
  <c r="AW15" i="7"/>
  <c r="AS15" i="7"/>
  <c r="AW36" i="7"/>
  <c r="AS36" i="7"/>
  <c r="AW50" i="7"/>
  <c r="AS50" i="7"/>
  <c r="AQ52" i="7"/>
  <c r="AU52" i="7"/>
  <c r="AW42" i="7"/>
  <c r="AS42" i="7"/>
  <c r="AT26" i="7"/>
  <c r="AP26" i="7"/>
  <c r="AW35" i="7"/>
  <c r="AS35" i="7"/>
  <c r="AQ71" i="7"/>
  <c r="AU71" i="7"/>
  <c r="AW73" i="7"/>
  <c r="AS73" i="7"/>
  <c r="AU37" i="7"/>
  <c r="AQ37" i="7"/>
  <c r="AW40" i="7"/>
  <c r="AS40" i="7"/>
  <c r="AW46" i="7"/>
  <c r="AS46" i="7"/>
  <c r="AW25" i="7"/>
  <c r="AS25" i="7"/>
  <c r="AW52" i="7"/>
  <c r="AS52" i="7"/>
  <c r="AV26" i="7"/>
  <c r="AR26" i="7"/>
  <c r="AU29" i="7"/>
  <c r="AQ29" i="7"/>
  <c r="AW9" i="7"/>
  <c r="AS9" i="7"/>
  <c r="AR67" i="7"/>
  <c r="AV67" i="7"/>
  <c r="AW64" i="7"/>
  <c r="AS64" i="7"/>
  <c r="AW58" i="7"/>
  <c r="AS58" i="7"/>
  <c r="AR53" i="7"/>
  <c r="AV53" i="7"/>
  <c r="AU17" i="7"/>
  <c r="AQ17" i="7"/>
  <c r="AU33" i="7"/>
  <c r="AQ33" i="7"/>
  <c r="AP46" i="7"/>
  <c r="AV16" i="7"/>
  <c r="AR16" i="7"/>
  <c r="AT10" i="7"/>
  <c r="AP5" i="7"/>
  <c r="AT5" i="7"/>
  <c r="AQ31" i="7"/>
  <c r="AU31" i="7"/>
  <c r="AW8" i="7"/>
  <c r="AS8" i="7"/>
  <c r="AR51" i="7"/>
  <c r="AV51" i="7"/>
  <c r="AW48" i="7"/>
  <c r="AS48" i="7"/>
  <c r="AU32" i="7"/>
  <c r="AQ24" i="7"/>
  <c r="AU24" i="7"/>
  <c r="AW44" i="7"/>
  <c r="AS44" i="7"/>
  <c r="AW20" i="7"/>
  <c r="AS20" i="7"/>
  <c r="AW29" i="7"/>
  <c r="AS29" i="7"/>
  <c r="AR9" i="7"/>
  <c r="AV9" i="7"/>
  <c r="AQ27" i="7"/>
  <c r="AU27" i="7"/>
  <c r="AR21" i="7"/>
  <c r="AV21" i="7"/>
  <c r="AQ55" i="7"/>
  <c r="AU55" i="7"/>
  <c r="AP87" i="7"/>
  <c r="AT87" i="7"/>
  <c r="AU79" i="7"/>
  <c r="AS79" i="7"/>
  <c r="AL79" i="7" s="1"/>
  <c r="R79" i="7" s="1"/>
  <c r="AV79" i="7"/>
  <c r="AW13" i="7"/>
  <c r="AS13" i="7"/>
  <c r="AW16" i="7"/>
  <c r="AS16" i="7"/>
  <c r="AR72" i="7"/>
  <c r="AV72" i="7"/>
  <c r="AR87" i="7"/>
  <c r="AV87" i="7"/>
  <c r="AR57" i="7"/>
  <c r="AV57" i="7"/>
  <c r="AW37" i="7"/>
  <c r="AS37" i="7"/>
  <c r="AQ36" i="7"/>
  <c r="AU36" i="7"/>
  <c r="AV50" i="7"/>
  <c r="AR50" i="7"/>
  <c r="AQ20" i="7"/>
  <c r="AU20" i="7"/>
  <c r="AQ35" i="7"/>
  <c r="AU35" i="7"/>
  <c r="AV35" i="7"/>
  <c r="AR35" i="7"/>
  <c r="AW55" i="7"/>
  <c r="AS55" i="7"/>
  <c r="AR71" i="7"/>
  <c r="AV71" i="7"/>
  <c r="AQ67" i="7"/>
  <c r="AU67" i="7"/>
  <c r="AP67" i="7"/>
  <c r="AT67" i="7"/>
  <c r="AW30" i="7"/>
  <c r="AS30" i="7"/>
  <c r="AW12" i="7"/>
  <c r="AS12" i="7"/>
  <c r="AV27" i="7"/>
  <c r="AR27" i="7"/>
  <c r="AW67" i="7"/>
  <c r="AS67" i="7"/>
  <c r="AW7" i="7"/>
  <c r="AS7" i="7"/>
  <c r="AV8" i="7"/>
  <c r="AR8" i="7"/>
  <c r="AW51" i="7"/>
  <c r="AS51" i="7"/>
  <c r="AW72" i="7"/>
  <c r="AS72" i="7"/>
  <c r="AQ68" i="7"/>
  <c r="AU68" i="7"/>
  <c r="AR64" i="7"/>
  <c r="AV64" i="7"/>
  <c r="AV30" i="7"/>
  <c r="AR30" i="7"/>
  <c r="AW11" i="7"/>
  <c r="AS11" i="7"/>
  <c r="AW6" i="7"/>
  <c r="AS6" i="7"/>
  <c r="AQ23" i="7"/>
  <c r="AU23" i="7"/>
  <c r="AU26" i="7"/>
  <c r="AQ26" i="7"/>
  <c r="AQ87" i="7"/>
  <c r="AU87" i="7"/>
  <c r="AQ64" i="7"/>
  <c r="AU64" i="7"/>
  <c r="AR37" i="7"/>
  <c r="AV37" i="7"/>
  <c r="AW3" i="7"/>
  <c r="AS3" i="7"/>
  <c r="AV31" i="7"/>
  <c r="AR31" i="7"/>
  <c r="AQ8" i="7"/>
  <c r="AU8" i="7"/>
  <c r="AQ51" i="7"/>
  <c r="AU51" i="7"/>
  <c r="AV20" i="7"/>
  <c r="AR20" i="7"/>
  <c r="AV29" i="7"/>
  <c r="AR29" i="7"/>
  <c r="AU21" i="7"/>
  <c r="AQ21" i="7"/>
  <c r="AW70" i="7"/>
  <c r="AS70" i="7"/>
  <c r="AT72" i="7"/>
  <c r="AP72" i="7"/>
  <c r="AT31" i="7"/>
  <c r="AP31" i="7"/>
  <c r="AV23" i="7"/>
  <c r="AR23" i="7"/>
  <c r="AW87" i="7"/>
  <c r="AS87" i="7"/>
  <c r="AW63" i="7"/>
  <c r="AS63" i="7"/>
  <c r="AW61" i="7"/>
  <c r="AS61" i="7"/>
  <c r="AV11" i="7"/>
  <c r="AR11" i="7"/>
  <c r="AW34" i="7"/>
  <c r="AS34" i="7"/>
  <c r="AV36" i="7"/>
  <c r="AR36" i="7"/>
  <c r="AW23" i="7"/>
  <c r="AS23" i="7"/>
  <c r="AW26" i="7"/>
  <c r="AS26" i="7"/>
  <c r="AV66" i="7"/>
  <c r="AU19" i="7"/>
  <c r="AU38" i="7"/>
  <c r="AQ38" i="7"/>
  <c r="AT79" i="7"/>
  <c r="AW22" i="7"/>
  <c r="AS22" i="7"/>
  <c r="AV25" i="7"/>
  <c r="AR25" i="7"/>
  <c r="AW31" i="7"/>
  <c r="AS31" i="7"/>
  <c r="AU9" i="7"/>
  <c r="AQ9" i="7"/>
  <c r="AW27" i="7"/>
  <c r="AS27" i="7"/>
  <c r="AW21" i="7"/>
  <c r="AS21" i="7"/>
  <c r="AR55" i="7"/>
  <c r="AV55" i="7"/>
  <c r="AW68" i="7"/>
  <c r="AS68" i="7"/>
  <c r="AT53" i="7"/>
  <c r="AP53" i="7"/>
  <c r="AV54" i="7"/>
  <c r="AR54" i="7"/>
  <c r="AU25" i="7"/>
  <c r="AQ25" i="7"/>
  <c r="AV24" i="7"/>
  <c r="AR24" i="7"/>
  <c r="AW53" i="7"/>
  <c r="AS53" i="7"/>
  <c r="AV17" i="7"/>
  <c r="AR17" i="7"/>
  <c r="AV13" i="7"/>
  <c r="AR13" i="7"/>
  <c r="AW10" i="7"/>
  <c r="AS10" i="7"/>
  <c r="AR73" i="7"/>
  <c r="AV73" i="7"/>
  <c r="AR68" i="7"/>
  <c r="AV68" i="7"/>
  <c r="AW57" i="7"/>
  <c r="AS57" i="7"/>
  <c r="AW54" i="7"/>
  <c r="AS54" i="7"/>
  <c r="AW14" i="7"/>
  <c r="AS14" i="7"/>
  <c r="AV12" i="7"/>
  <c r="AR12" i="7"/>
  <c r="AU50" i="7"/>
  <c r="AQ50" i="7"/>
  <c r="AW2" i="7"/>
  <c r="AM2" i="7" s="1"/>
  <c r="S2" i="7" s="1"/>
  <c r="AS2" i="7"/>
  <c r="AL2" i="7" s="1"/>
  <c r="R2" i="7" s="1"/>
  <c r="AL86" i="7"/>
  <c r="R86" i="7" s="1"/>
  <c r="AM86" i="7"/>
  <c r="S86" i="7" s="1"/>
  <c r="AK86" i="7"/>
  <c r="Q86" i="7" s="1"/>
  <c r="AK81" i="7"/>
  <c r="Q81" i="7" s="1"/>
  <c r="AK85" i="7"/>
  <c r="Q85" i="7" s="1"/>
  <c r="AL85" i="7"/>
  <c r="R85" i="7" s="1"/>
  <c r="AM81" i="7"/>
  <c r="S81" i="7" s="1"/>
  <c r="AM85" i="7"/>
  <c r="S85" i="7" s="1"/>
  <c r="AK82" i="7"/>
  <c r="Q82" i="7" s="1"/>
  <c r="AL83" i="7"/>
  <c r="R83" i="7" s="1"/>
  <c r="AM80" i="7"/>
  <c r="S80" i="7" s="1"/>
  <c r="AM84" i="7"/>
  <c r="S84" i="7" s="1"/>
  <c r="AM83" i="7"/>
  <c r="S83" i="7" s="1"/>
  <c r="AK80" i="7"/>
  <c r="Q80" i="7" s="1"/>
  <c r="AK84" i="7"/>
  <c r="Q84" i="7" s="1"/>
  <c r="AL81" i="7"/>
  <c r="R81" i="7" s="1"/>
  <c r="AK83" i="7"/>
  <c r="Q83" i="7" s="1"/>
  <c r="AK79" i="7"/>
  <c r="Q79" i="7" s="1"/>
  <c r="AM82" i="7"/>
  <c r="S82" i="7" s="1"/>
  <c r="AL78" i="7"/>
  <c r="R78" i="7" s="1"/>
  <c r="AM78" i="7"/>
  <c r="S78" i="7" s="1"/>
  <c r="AK78" i="7"/>
  <c r="Q78" i="7" s="1"/>
  <c r="AP49" i="7"/>
  <c r="AR77" i="7"/>
  <c r="AP39" i="7"/>
  <c r="AT76" i="7"/>
  <c r="AP15" i="7"/>
  <c r="AV18" i="7"/>
  <c r="AS19" i="7"/>
  <c r="AT56" i="7"/>
  <c r="AT43" i="7"/>
  <c r="AT42" i="7"/>
  <c r="AP7" i="7"/>
  <c r="AP58" i="7"/>
  <c r="AT30" i="7"/>
  <c r="AW76" i="7"/>
  <c r="AR70" i="7"/>
  <c r="AT74" i="7"/>
  <c r="AU5" i="7"/>
  <c r="AQ7" i="7"/>
  <c r="AT14" i="7"/>
  <c r="AP38" i="7"/>
  <c r="AT34" i="7"/>
  <c r="AT66" i="7"/>
  <c r="AU75" i="7"/>
  <c r="AT4" i="7"/>
  <c r="AT6" i="7"/>
  <c r="AQ15" i="7"/>
  <c r="AP62" i="7"/>
  <c r="AW75" i="7"/>
  <c r="AQ40" i="7"/>
  <c r="AU18" i="7"/>
  <c r="AQ42" i="7"/>
  <c r="AQ39" i="7"/>
  <c r="AU43" i="7"/>
  <c r="AQ49" i="7"/>
  <c r="AT32" i="7"/>
  <c r="AT41" i="7"/>
  <c r="AK10" i="7"/>
  <c r="Q10" i="7" s="1"/>
  <c r="AP47" i="7"/>
  <c r="AT18" i="7"/>
  <c r="AT45" i="7"/>
  <c r="AV19" i="7"/>
  <c r="AU6" i="7"/>
  <c r="AS60" i="7"/>
  <c r="AQ59" i="7"/>
  <c r="AT61" i="7"/>
  <c r="AT60" i="7"/>
  <c r="AK2" i="7"/>
  <c r="Q2" i="7" s="1"/>
  <c r="AQ74" i="7"/>
  <c r="AR75" i="7"/>
  <c r="AP69" i="7"/>
  <c r="AR6" i="7"/>
  <c r="AT22" i="7"/>
  <c r="AT28" i="7"/>
  <c r="AW32" i="7"/>
  <c r="AQ28" i="7"/>
  <c r="AQ44" i="7"/>
  <c r="AT3" i="7"/>
  <c r="AT19" i="7"/>
  <c r="AT40" i="7"/>
  <c r="AT16" i="7"/>
  <c r="AP59" i="7"/>
  <c r="AP63" i="7"/>
  <c r="AT65" i="7"/>
  <c r="AT13" i="7"/>
  <c r="AU70" i="7"/>
  <c r="AT70" i="7"/>
  <c r="AP77" i="7"/>
  <c r="AV59" i="7"/>
  <c r="AR18" i="7" l="1"/>
  <c r="AP3" i="7"/>
  <c r="AT75" i="7"/>
  <c r="AS49" i="7"/>
  <c r="AT58" i="7"/>
  <c r="AV65" i="7"/>
  <c r="AQ66" i="7"/>
  <c r="AP32" i="7"/>
  <c r="AV41" i="7"/>
  <c r="AQ60" i="7"/>
  <c r="AT69" i="7"/>
  <c r="AT48" i="7"/>
  <c r="AT15" i="7"/>
  <c r="AW65" i="7"/>
  <c r="AQ19" i="7"/>
  <c r="AT49" i="7"/>
  <c r="AU42" i="7"/>
  <c r="AU45" i="7"/>
  <c r="AW47" i="7"/>
  <c r="AP66" i="7"/>
  <c r="AW18" i="7"/>
  <c r="AT62" i="7"/>
  <c r="AW77" i="7"/>
  <c r="AP19" i="7"/>
  <c r="AP43" i="7"/>
  <c r="AU4" i="7"/>
  <c r="AT77" i="7"/>
  <c r="AW62" i="7"/>
  <c r="AV47" i="7"/>
  <c r="AP41" i="7"/>
  <c r="AP56" i="7"/>
  <c r="AP45" i="7"/>
  <c r="AT7" i="7"/>
  <c r="AT11" i="7"/>
  <c r="AQ58" i="7"/>
  <c r="AS74" i="7"/>
  <c r="AU39" i="7"/>
  <c r="AU44" i="7"/>
  <c r="AU7" i="7"/>
  <c r="AS43" i="7"/>
  <c r="AQ32" i="7"/>
  <c r="AW41" i="7"/>
  <c r="AU28" i="7"/>
  <c r="AT59" i="7"/>
  <c r="AV77" i="7"/>
  <c r="AP60" i="7"/>
  <c r="AT38" i="7"/>
  <c r="AP18" i="7"/>
  <c r="AU47" i="7"/>
  <c r="AR28" i="7"/>
  <c r="AU63" i="7"/>
  <c r="AV75" i="7"/>
  <c r="AS66" i="7"/>
  <c r="AQ41" i="7"/>
  <c r="AP40" i="7"/>
  <c r="AL40" i="7" s="1"/>
  <c r="R40" i="7" s="1"/>
  <c r="AR62" i="7"/>
  <c r="AQ18" i="7"/>
  <c r="AR58" i="7"/>
  <c r="AP75" i="7"/>
  <c r="AW49" i="7"/>
  <c r="AR65" i="7"/>
  <c r="AU66" i="7"/>
  <c r="AR41" i="7"/>
  <c r="AU40" i="7"/>
  <c r="AQ65" i="7"/>
  <c r="AR49" i="7"/>
  <c r="AP28" i="7"/>
  <c r="AQ69" i="7"/>
  <c r="AR39" i="7"/>
  <c r="AP13" i="7"/>
  <c r="AS76" i="7"/>
  <c r="AT39" i="7"/>
  <c r="AR32" i="7"/>
  <c r="AP22" i="7"/>
  <c r="AP30" i="7"/>
  <c r="AP76" i="7"/>
  <c r="AP44" i="7"/>
  <c r="AS5" i="7"/>
  <c r="AQ13" i="7"/>
  <c r="AQ62" i="7"/>
  <c r="AU76" i="7"/>
  <c r="AS38" i="7"/>
  <c r="AP42" i="7"/>
  <c r="AS32" i="7"/>
  <c r="AP34" i="7"/>
  <c r="AP70" i="7"/>
  <c r="AP11" i="7"/>
  <c r="AU58" i="7"/>
  <c r="AW74" i="7"/>
  <c r="AW43" i="7"/>
  <c r="AP10" i="7"/>
  <c r="AT46" i="7"/>
  <c r="AQ47" i="7"/>
  <c r="AV6" i="7"/>
  <c r="AV28" i="7"/>
  <c r="AQ63" i="7"/>
  <c r="AW66" i="7"/>
  <c r="AU41" i="7"/>
  <c r="AV62" i="7"/>
  <c r="AV58" i="7"/>
  <c r="AR43" i="7"/>
  <c r="AS56" i="7"/>
  <c r="AV69" i="7"/>
  <c r="AR48" i="7"/>
  <c r="AP16" i="7"/>
  <c r="AS28" i="7"/>
  <c r="AS59" i="7"/>
  <c r="AS69" i="7"/>
  <c r="AU48" i="7"/>
  <c r="AU65" i="7"/>
  <c r="AV70" i="7"/>
  <c r="AV49" i="7"/>
  <c r="AU69" i="7"/>
  <c r="AR66" i="7"/>
  <c r="AV39" i="7"/>
  <c r="AW60" i="7"/>
  <c r="AV32" i="7"/>
  <c r="AT44" i="7"/>
  <c r="AW5" i="7"/>
  <c r="AU13" i="7"/>
  <c r="AU62" i="7"/>
  <c r="AQ76" i="7"/>
  <c r="AW38" i="7"/>
  <c r="AR59" i="7"/>
  <c r="AW19" i="7"/>
  <c r="AP6" i="7"/>
  <c r="AP61" i="7"/>
  <c r="AR74" i="7"/>
  <c r="AS39" i="7"/>
  <c r="AQ22" i="7"/>
  <c r="AQ61" i="7"/>
  <c r="AR38" i="7"/>
  <c r="AT47" i="7"/>
  <c r="AU3" i="7"/>
  <c r="AP4" i="7"/>
  <c r="AV56" i="7"/>
  <c r="AP74" i="7"/>
  <c r="AS75" i="7"/>
  <c r="AV76" i="7"/>
  <c r="AR4" i="7"/>
  <c r="AP65" i="7"/>
  <c r="AV45" i="7"/>
  <c r="AP14" i="7"/>
  <c r="AT63" i="7"/>
  <c r="AU56" i="7"/>
  <c r="AR19" i="7"/>
  <c r="AS45" i="7"/>
  <c r="AQ10" i="7"/>
  <c r="AL10" i="7" s="1"/>
  <c r="R10" i="7" s="1"/>
  <c r="AV60" i="7"/>
  <c r="AR5" i="7"/>
  <c r="AQ77" i="7"/>
  <c r="AV43" i="7"/>
  <c r="AW56" i="7"/>
  <c r="AR69" i="7"/>
  <c r="AV48" i="7"/>
  <c r="AW28" i="7"/>
  <c r="AW59" i="7"/>
  <c r="AW69" i="7"/>
  <c r="AQ48" i="7"/>
  <c r="AU60" i="7"/>
  <c r="AP48" i="7"/>
  <c r="AS65" i="7"/>
  <c r="AQ45" i="7"/>
  <c r="AS47" i="7"/>
  <c r="AQ6" i="7"/>
  <c r="AS18" i="7"/>
  <c r="AQ5" i="7"/>
  <c r="AU15" i="7"/>
  <c r="AS77" i="7"/>
  <c r="AQ4" i="7"/>
  <c r="AU59" i="7"/>
  <c r="AS62" i="7"/>
  <c r="AQ70" i="7"/>
  <c r="AR47" i="7"/>
  <c r="AV74" i="7"/>
  <c r="AW39" i="7"/>
  <c r="AU22" i="7"/>
  <c r="AU61" i="7"/>
  <c r="AV38" i="7"/>
  <c r="AQ3" i="7"/>
  <c r="AR56" i="7"/>
  <c r="AR76" i="7"/>
  <c r="AS41" i="7"/>
  <c r="AV4" i="7"/>
  <c r="AU74" i="7"/>
  <c r="AR45" i="7"/>
  <c r="AQ43" i="7"/>
  <c r="AQ75" i="7"/>
  <c r="AU49" i="7"/>
  <c r="AQ56" i="7"/>
  <c r="AW45" i="7"/>
  <c r="AU10" i="7"/>
  <c r="AR60" i="7"/>
  <c r="AV5" i="7"/>
  <c r="AU77" i="7"/>
  <c r="AK16" i="7"/>
  <c r="Q16" i="7" s="1"/>
  <c r="AM79" i="7"/>
  <c r="S79" i="7" s="1"/>
  <c r="AL82" i="7"/>
  <c r="R82" i="7" s="1"/>
  <c r="AL11" i="7"/>
  <c r="R11" i="7" s="1"/>
  <c r="AL80" i="7"/>
  <c r="R80" i="7" s="1"/>
  <c r="AL84" i="7"/>
  <c r="R84" i="7" s="1"/>
  <c r="AM34" i="7"/>
  <c r="S34" i="7" s="1"/>
  <c r="AK13" i="7"/>
  <c r="Q13" i="7" s="1"/>
  <c r="AM14" i="7"/>
  <c r="S14" i="7" s="1"/>
  <c r="AK47" i="7"/>
  <c r="Q47" i="7" s="1"/>
  <c r="AK60" i="7"/>
  <c r="Q60" i="7" s="1"/>
  <c r="AK76" i="7"/>
  <c r="Q76" i="7" s="1"/>
  <c r="AK5" i="7"/>
  <c r="Q5" i="7" s="1"/>
  <c r="AK68" i="7"/>
  <c r="Q68" i="7" s="1"/>
  <c r="AM26" i="7"/>
  <c r="S26" i="7" s="1"/>
  <c r="AL33" i="7"/>
  <c r="R33" i="7" s="1"/>
  <c r="AM46" i="7"/>
  <c r="S46" i="7" s="1"/>
  <c r="AM5" i="7"/>
  <c r="S5" i="7" s="1"/>
  <c r="AK77" i="7"/>
  <c r="Q77" i="7" s="1"/>
  <c r="AL21" i="7"/>
  <c r="R21" i="7" s="1"/>
  <c r="AL51" i="7"/>
  <c r="R51" i="7" s="1"/>
  <c r="AM64" i="7"/>
  <c r="S64" i="7" s="1"/>
  <c r="AL25" i="7"/>
  <c r="R25" i="7" s="1"/>
  <c r="AK59" i="7"/>
  <c r="Q59" i="7" s="1"/>
  <c r="AK23" i="7"/>
  <c r="Q23" i="7" s="1"/>
  <c r="AK19" i="7"/>
  <c r="Q19" i="7" s="1"/>
  <c r="AK3" i="7"/>
  <c r="Q3" i="7" s="1"/>
  <c r="AK12" i="7"/>
  <c r="Q12" i="7" s="1"/>
  <c r="AK52" i="7"/>
  <c r="Q52" i="7" s="1"/>
  <c r="AK22" i="7"/>
  <c r="Q22" i="7" s="1"/>
  <c r="AK72" i="7"/>
  <c r="Q72" i="7" s="1"/>
  <c r="AL71" i="7"/>
  <c r="R71" i="7" s="1"/>
  <c r="AM8" i="7"/>
  <c r="S8" i="7" s="1"/>
  <c r="AL36" i="7"/>
  <c r="R36" i="7" s="1"/>
  <c r="AL17" i="7"/>
  <c r="R17" i="7" s="1"/>
  <c r="AK61" i="7"/>
  <c r="Q61" i="7" s="1"/>
  <c r="AK18" i="7"/>
  <c r="Q18" i="7" s="1"/>
  <c r="AL30" i="7"/>
  <c r="R30" i="7" s="1"/>
  <c r="AK71" i="7"/>
  <c r="Q71" i="7" s="1"/>
  <c r="AL31" i="7"/>
  <c r="R31" i="7" s="1"/>
  <c r="AK50" i="7"/>
  <c r="Q50" i="7" s="1"/>
  <c r="AK67" i="7"/>
  <c r="Q67" i="7" s="1"/>
  <c r="AL8" i="7"/>
  <c r="R8" i="7" s="1"/>
  <c r="AL9" i="7"/>
  <c r="R9" i="7" s="1"/>
  <c r="AK38" i="7"/>
  <c r="Q38" i="7" s="1"/>
  <c r="AM21" i="7"/>
  <c r="S21" i="7" s="1"/>
  <c r="AM35" i="7"/>
  <c r="S35" i="7" s="1"/>
  <c r="AK51" i="7"/>
  <c r="Q51" i="7" s="1"/>
  <c r="AK30" i="7"/>
  <c r="Q30" i="7" s="1"/>
  <c r="AL50" i="7"/>
  <c r="R50" i="7" s="1"/>
  <c r="AK7" i="7"/>
  <c r="Q7" i="7" s="1"/>
  <c r="AL57" i="7"/>
  <c r="R57" i="7" s="1"/>
  <c r="AK56" i="7"/>
  <c r="Q56" i="7" s="1"/>
  <c r="AL64" i="7"/>
  <c r="R64" i="7" s="1"/>
  <c r="AK15" i="7"/>
  <c r="Q15" i="7" s="1"/>
  <c r="AL52" i="7"/>
  <c r="R52" i="7" s="1"/>
  <c r="AM71" i="7"/>
  <c r="S71" i="7" s="1"/>
  <c r="AL27" i="7"/>
  <c r="R27" i="7" s="1"/>
  <c r="AK27" i="7"/>
  <c r="Q27" i="7" s="1"/>
  <c r="AL55" i="7"/>
  <c r="R55" i="7" s="1"/>
  <c r="AK70" i="7"/>
  <c r="Q70" i="7" s="1"/>
  <c r="AK64" i="7"/>
  <c r="Q64" i="7" s="1"/>
  <c r="AK69" i="7"/>
  <c r="Q69" i="7" s="1"/>
  <c r="AM68" i="7"/>
  <c r="S68" i="7" s="1"/>
  <c r="AM31" i="7"/>
  <c r="S31" i="7" s="1"/>
  <c r="AL20" i="7"/>
  <c r="R20" i="7" s="1"/>
  <c r="AM50" i="7"/>
  <c r="S50" i="7" s="1"/>
  <c r="AK29" i="7"/>
  <c r="Q29" i="7" s="1"/>
  <c r="AK54" i="7"/>
  <c r="Q54" i="7" s="1"/>
  <c r="AK20" i="7"/>
  <c r="Q20" i="7" s="1"/>
  <c r="AK32" i="7"/>
  <c r="Q32" i="7" s="1"/>
  <c r="AL68" i="7"/>
  <c r="R68" i="7" s="1"/>
  <c r="AK6" i="7"/>
  <c r="Q6" i="7" s="1"/>
  <c r="AM23" i="7"/>
  <c r="S23" i="7" s="1"/>
  <c r="AM37" i="7"/>
  <c r="S37" i="7" s="1"/>
  <c r="AK34" i="7"/>
  <c r="Q34" i="7" s="1"/>
  <c r="AK14" i="7"/>
  <c r="Q14" i="7" s="1"/>
  <c r="AM51" i="7"/>
  <c r="S51" i="7" s="1"/>
  <c r="AL26" i="7"/>
  <c r="R26" i="7" s="1"/>
  <c r="AK58" i="7"/>
  <c r="Q58" i="7" s="1"/>
  <c r="AK42" i="7"/>
  <c r="Q42" i="7" s="1"/>
  <c r="AM20" i="7"/>
  <c r="S20" i="7" s="1"/>
  <c r="AK21" i="7"/>
  <c r="Q21" i="7" s="1"/>
  <c r="AK33" i="7"/>
  <c r="Q33" i="7" s="1"/>
  <c r="AK87" i="7"/>
  <c r="Q87" i="7" s="1"/>
  <c r="AK24" i="7"/>
  <c r="Q24" i="7" s="1"/>
  <c r="AM55" i="7"/>
  <c r="S55" i="7" s="1"/>
  <c r="AM27" i="7"/>
  <c r="S27" i="7" s="1"/>
  <c r="AK63" i="7"/>
  <c r="Q63" i="7" s="1"/>
  <c r="AL37" i="7"/>
  <c r="R37" i="7" s="1"/>
  <c r="AL29" i="7"/>
  <c r="R29" i="7" s="1"/>
  <c r="AL46" i="7"/>
  <c r="R46" i="7" s="1"/>
  <c r="AK31" i="7"/>
  <c r="Q31" i="7" s="1"/>
  <c r="AL72" i="7"/>
  <c r="R72" i="7" s="1"/>
  <c r="AK44" i="7"/>
  <c r="Q44" i="7" s="1"/>
  <c r="AK9" i="7"/>
  <c r="Q9" i="7" s="1"/>
  <c r="AK73" i="7"/>
  <c r="Q73" i="7" s="1"/>
  <c r="AM29" i="7"/>
  <c r="S29" i="7" s="1"/>
  <c r="AK74" i="7"/>
  <c r="Q74" i="7" s="1"/>
  <c r="AM54" i="7"/>
  <c r="S54" i="7" s="1"/>
  <c r="AM17" i="7"/>
  <c r="S17" i="7" s="1"/>
  <c r="AK49" i="7"/>
  <c r="Q49" i="7" s="1"/>
  <c r="AM24" i="7"/>
  <c r="S24" i="7" s="1"/>
  <c r="AK17" i="7"/>
  <c r="Q17" i="7" s="1"/>
  <c r="AK46" i="7"/>
  <c r="Q46" i="7" s="1"/>
  <c r="AK65" i="7"/>
  <c r="Q65" i="7" s="1"/>
  <c r="AL3" i="7"/>
  <c r="R3" i="7" s="1"/>
  <c r="AK36" i="7"/>
  <c r="Q36" i="7" s="1"/>
  <c r="AK28" i="7"/>
  <c r="Q28" i="7" s="1"/>
  <c r="AL67" i="7"/>
  <c r="R67" i="7" s="1"/>
  <c r="AL54" i="7"/>
  <c r="R54" i="7" s="1"/>
  <c r="AK8" i="7"/>
  <c r="Q8" i="7" s="1"/>
  <c r="AK75" i="7"/>
  <c r="Q75" i="7" s="1"/>
  <c r="AM25" i="7"/>
  <c r="S25" i="7" s="1"/>
  <c r="AK4" i="7"/>
  <c r="Q4" i="7" s="1"/>
  <c r="AK66" i="7"/>
  <c r="Q66" i="7" s="1"/>
  <c r="AM11" i="7"/>
  <c r="S11" i="7" s="1"/>
  <c r="AK11" i="7"/>
  <c r="Q11" i="7" s="1"/>
  <c r="AL13" i="7"/>
  <c r="R13" i="7" s="1"/>
  <c r="AM67" i="7"/>
  <c r="S67" i="7" s="1"/>
  <c r="AM52" i="7"/>
  <c r="S52" i="7" s="1"/>
  <c r="AM9" i="7"/>
  <c r="S9" i="7" s="1"/>
  <c r="AL35" i="7"/>
  <c r="R35" i="7" s="1"/>
  <c r="AM12" i="7"/>
  <c r="S12" i="7" s="1"/>
  <c r="AK57" i="7"/>
  <c r="Q57" i="7" s="1"/>
  <c r="AK40" i="7"/>
  <c r="Q40" i="7" s="1"/>
  <c r="AK25" i="7"/>
  <c r="Q25" i="7" s="1"/>
  <c r="AM73" i="7"/>
  <c r="S73" i="7" s="1"/>
  <c r="AK45" i="7"/>
  <c r="Q45" i="7" s="1"/>
  <c r="AK41" i="7"/>
  <c r="Q41" i="7" s="1"/>
  <c r="AM33" i="7"/>
  <c r="S33" i="7" s="1"/>
  <c r="AL12" i="7"/>
  <c r="R12" i="7" s="1"/>
  <c r="AK62" i="7"/>
  <c r="Q62" i="7" s="1"/>
  <c r="AL73" i="7"/>
  <c r="R73" i="7" s="1"/>
  <c r="AK48" i="7"/>
  <c r="Q48" i="7" s="1"/>
  <c r="AM36" i="7"/>
  <c r="S36" i="7" s="1"/>
  <c r="AK37" i="7"/>
  <c r="Q37" i="7" s="1"/>
  <c r="AK43" i="7"/>
  <c r="Q43" i="7" s="1"/>
  <c r="AK35" i="7"/>
  <c r="Q35" i="7" s="1"/>
  <c r="AK39" i="7"/>
  <c r="Q39" i="7" s="1"/>
  <c r="AK55" i="7"/>
  <c r="Q55" i="7" s="1"/>
  <c r="AL24" i="7"/>
  <c r="R24" i="7" s="1"/>
  <c r="AM16" i="7"/>
  <c r="S16" i="7" s="1"/>
  <c r="AL14" i="7"/>
  <c r="R14" i="7" s="1"/>
  <c r="AL16" i="7"/>
  <c r="R16" i="7" s="1"/>
  <c r="AM72" i="7"/>
  <c r="S72" i="7" s="1"/>
  <c r="AL76" i="7"/>
  <c r="R76" i="7" s="1"/>
  <c r="AL61" i="7" l="1"/>
  <c r="R61" i="7" s="1"/>
  <c r="AL4" i="7"/>
  <c r="R4" i="7" s="1"/>
  <c r="AM87" i="7"/>
  <c r="S87" i="7" s="1"/>
  <c r="AM69" i="7"/>
  <c r="S69" i="7" s="1"/>
  <c r="AM15" i="7"/>
  <c r="S15" i="7" s="1"/>
  <c r="AM66" i="7"/>
  <c r="S66" i="7" s="1"/>
  <c r="AM40" i="7"/>
  <c r="S40" i="7" s="1"/>
  <c r="AM3" i="7"/>
  <c r="S3" i="7" s="1"/>
  <c r="AM74" i="7"/>
  <c r="S74" i="7" s="1"/>
  <c r="AL87" i="7"/>
  <c r="R87" i="7" s="1"/>
  <c r="AM77" i="7"/>
  <c r="S77" i="7" s="1"/>
  <c r="AM61" i="7"/>
  <c r="S61" i="7" s="1"/>
  <c r="AL28" i="7"/>
  <c r="R28" i="7" s="1"/>
  <c r="AL19" i="7"/>
  <c r="R19" i="7" s="1"/>
  <c r="AM42" i="7"/>
  <c r="S42" i="7" s="1"/>
  <c r="AM30" i="7"/>
  <c r="S30" i="7" s="1"/>
  <c r="AM7" i="7"/>
  <c r="S7" i="7" s="1"/>
  <c r="AM28" i="7"/>
  <c r="S28" i="7" s="1"/>
  <c r="AL41" i="7"/>
  <c r="R41" i="7" s="1"/>
  <c r="AM76" i="7"/>
  <c r="S76" i="7" s="1"/>
  <c r="AL62" i="7"/>
  <c r="R62" i="7" s="1"/>
  <c r="AM48" i="7"/>
  <c r="S48" i="7" s="1"/>
  <c r="AL7" i="7"/>
  <c r="R7" i="7" s="1"/>
  <c r="AL77" i="7"/>
  <c r="R77" i="7" s="1"/>
  <c r="AM60" i="7"/>
  <c r="S60" i="7" s="1"/>
  <c r="AL18" i="7"/>
  <c r="R18" i="7" s="1"/>
  <c r="AM13" i="7"/>
  <c r="S13" i="7" s="1"/>
  <c r="AM45" i="7"/>
  <c r="S45" i="7" s="1"/>
  <c r="AL60" i="7"/>
  <c r="R60" i="7" s="1"/>
  <c r="AM4" i="7"/>
  <c r="S4" i="7" s="1"/>
  <c r="AM6" i="7"/>
  <c r="S6" i="7" s="1"/>
  <c r="AM44" i="7"/>
  <c r="S44" i="7" s="1"/>
  <c r="AL34" i="7"/>
  <c r="R34" i="7" s="1"/>
  <c r="AM22" i="7"/>
  <c r="S22" i="7" s="1"/>
  <c r="AL39" i="7"/>
  <c r="R39" i="7" s="1"/>
  <c r="AM75" i="7"/>
  <c r="S75" i="7" s="1"/>
  <c r="AL44" i="7"/>
  <c r="R44" i="7" s="1"/>
  <c r="AL6" i="7"/>
  <c r="R6" i="7" s="1"/>
  <c r="AM32" i="7"/>
  <c r="S32" i="7" s="1"/>
  <c r="AL66" i="7"/>
  <c r="R66" i="7" s="1"/>
  <c r="AL74" i="7"/>
  <c r="R74" i="7" s="1"/>
  <c r="AM10" i="7"/>
  <c r="S10" i="7" s="1"/>
  <c r="AM43" i="7"/>
  <c r="S43" i="7" s="1"/>
  <c r="AM39" i="7"/>
  <c r="S39" i="7" s="1"/>
  <c r="AL5" i="7"/>
  <c r="R5" i="7" s="1"/>
  <c r="AL69" i="7"/>
  <c r="R69" i="7" s="1"/>
  <c r="AM59" i="7"/>
  <c r="S59" i="7" s="1"/>
  <c r="AL58" i="7"/>
  <c r="R58" i="7" s="1"/>
  <c r="AM41" i="7"/>
  <c r="S41" i="7" s="1"/>
  <c r="AL45" i="7"/>
  <c r="R45" i="7" s="1"/>
  <c r="AL49" i="7"/>
  <c r="R49" i="7" s="1"/>
  <c r="AM65" i="7"/>
  <c r="S65" i="7" s="1"/>
  <c r="AM56" i="7"/>
  <c r="S56" i="7" s="1"/>
  <c r="AL59" i="7"/>
  <c r="R59" i="7" s="1"/>
  <c r="AM62" i="7"/>
  <c r="S62" i="7" s="1"/>
  <c r="AL70" i="7"/>
  <c r="R70" i="7" s="1"/>
  <c r="AM18" i="7"/>
  <c r="S18" i="7" s="1"/>
  <c r="AL47" i="7"/>
  <c r="R47" i="7" s="1"/>
  <c r="AL32" i="7"/>
  <c r="R32" i="7" s="1"/>
  <c r="AL63" i="7"/>
  <c r="R63" i="7" s="1"/>
  <c r="AL65" i="7"/>
  <c r="R65" i="7" s="1"/>
  <c r="AM70" i="7"/>
  <c r="S70" i="7" s="1"/>
  <c r="AL75" i="7"/>
  <c r="R75" i="7" s="1"/>
  <c r="AL42" i="7"/>
  <c r="R42" i="7" s="1"/>
  <c r="AL15" i="7"/>
  <c r="R15" i="7" s="1"/>
  <c r="AL22" i="7"/>
  <c r="R22" i="7" s="1"/>
  <c r="AM38" i="7"/>
  <c r="S38" i="7" s="1"/>
  <c r="AL56" i="7"/>
  <c r="R56" i="7" s="1"/>
  <c r="AL48" i="7"/>
  <c r="R48" i="7" s="1"/>
  <c r="AL43" i="7"/>
  <c r="R43" i="7" s="1"/>
  <c r="AL38" i="7"/>
  <c r="R38" i="7" s="1"/>
  <c r="AM49" i="7"/>
  <c r="S49" i="7" s="1"/>
  <c r="AM63" i="7"/>
  <c r="S63" i="7" s="1"/>
  <c r="AM58" i="7"/>
  <c r="S58" i="7" s="1"/>
  <c r="AM19" i="7"/>
  <c r="S19" i="7" s="1"/>
  <c r="AM47" i="7"/>
  <c r="S47" i="7" s="1"/>
  <c r="CI14" i="7" l="1"/>
  <c r="CK14" i="7"/>
  <c r="CI11" i="7"/>
  <c r="CK11" i="7"/>
  <c r="CI15" i="7"/>
  <c r="CK15" i="7"/>
  <c r="CI9" i="7"/>
  <c r="CK9" i="7"/>
  <c r="CI12" i="7"/>
  <c r="CK12" i="7"/>
  <c r="CI2" i="7"/>
  <c r="CK2" i="7"/>
  <c r="CN2" i="7"/>
  <c r="CI3" i="7" l="1"/>
  <c r="CK3" i="7"/>
  <c r="CI4" i="7"/>
  <c r="CK4" i="7"/>
  <c r="CI7" i="7"/>
  <c r="CK7" i="7"/>
  <c r="CN5" i="7"/>
  <c r="CN4" i="7"/>
  <c r="CN3" i="7"/>
  <c r="CI39" i="7" l="1"/>
  <c r="CK39" i="7"/>
  <c r="CI44" i="7"/>
  <c r="CK44" i="7"/>
  <c r="CI58" i="7"/>
  <c r="CK58" i="7"/>
  <c r="CI20" i="7"/>
  <c r="CK20" i="7"/>
  <c r="CI40" i="7"/>
  <c r="CK40" i="7"/>
  <c r="CI53" i="7"/>
  <c r="CK53" i="7"/>
  <c r="CI43" i="7"/>
  <c r="CK43" i="7"/>
  <c r="CI22" i="7"/>
  <c r="CK22" i="7"/>
  <c r="CI17" i="7"/>
  <c r="CK17" i="7"/>
  <c r="CI59" i="7"/>
  <c r="CK59" i="7"/>
  <c r="CI57" i="7"/>
  <c r="CK57" i="7"/>
  <c r="CI19" i="7"/>
  <c r="CK19" i="7"/>
  <c r="CI34" i="7"/>
  <c r="CK34" i="7"/>
  <c r="CI42" i="7"/>
  <c r="CK42" i="7"/>
  <c r="CI66" i="7"/>
  <c r="CK66" i="7"/>
  <c r="CI46" i="7"/>
  <c r="CK46" i="7"/>
  <c r="CI21" i="7"/>
  <c r="CK21" i="7"/>
  <c r="CI23" i="7"/>
  <c r="CK23" i="7"/>
  <c r="CI45" i="7"/>
  <c r="CK45" i="7"/>
  <c r="CI47" i="7"/>
  <c r="CK47" i="7"/>
  <c r="CI18" i="7"/>
  <c r="CK18" i="7"/>
  <c r="CI16" i="7"/>
  <c r="CK16" i="7"/>
  <c r="CK67" i="7"/>
  <c r="CI67" i="7"/>
  <c r="CI61" i="7"/>
  <c r="CK61" i="7"/>
  <c r="CI48" i="7"/>
  <c r="CK48" i="7"/>
  <c r="CI63" i="7"/>
  <c r="CK63" i="7"/>
  <c r="CI64" i="7"/>
  <c r="CK64" i="7"/>
  <c r="CI56" i="7"/>
  <c r="CK56" i="7"/>
  <c r="CI24" i="7"/>
  <c r="CK24" i="7"/>
  <c r="CI30" i="7"/>
  <c r="CK30" i="7"/>
  <c r="CB78" i="7" l="1"/>
  <c r="CB48" i="7" l="1"/>
  <c r="CB33" i="7"/>
  <c r="CB38" i="7"/>
  <c r="CB56" i="7"/>
  <c r="CB65" i="7"/>
  <c r="CB68" i="7"/>
  <c r="CB77" i="7"/>
  <c r="CB49" i="7"/>
  <c r="CB63" i="7"/>
  <c r="CB41" i="7"/>
  <c r="CB40" i="7"/>
  <c r="CB18" i="7"/>
  <c r="CB71" i="7"/>
  <c r="CB70" i="7"/>
  <c r="CB12" i="7"/>
  <c r="CB16" i="7"/>
  <c r="CB4" i="7"/>
  <c r="CB19" i="7"/>
  <c r="CB24" i="7"/>
  <c r="CB36" i="7"/>
  <c r="CB35" i="7"/>
  <c r="CB29" i="7"/>
  <c r="CB57" i="7"/>
  <c r="CB51" i="7"/>
  <c r="CB13" i="7"/>
  <c r="CB50" i="7"/>
  <c r="CB27" i="7"/>
  <c r="CB45" i="7"/>
  <c r="CB55" i="7"/>
  <c r="CB2" i="7"/>
  <c r="CB66" i="7"/>
  <c r="CB61" i="7"/>
  <c r="CB72" i="7"/>
  <c r="CB22" i="7"/>
  <c r="CB23" i="7"/>
  <c r="CB47" i="7"/>
  <c r="CB64" i="7"/>
  <c r="CB7" i="7"/>
  <c r="CB69" i="7"/>
  <c r="CB25" i="7"/>
  <c r="CB62" i="7"/>
  <c r="CB54" i="7"/>
  <c r="CB26" i="7"/>
  <c r="CB75" i="7"/>
  <c r="CB28" i="7"/>
  <c r="CB37" i="7"/>
  <c r="CB30" i="7"/>
  <c r="CB43" i="7"/>
  <c r="CB14" i="7"/>
  <c r="CB58" i="7"/>
  <c r="CB20" i="7"/>
  <c r="CB6" i="7"/>
  <c r="CB31" i="7"/>
  <c r="CB46" i="7"/>
  <c r="CB17" i="7"/>
  <c r="CB39" i="7"/>
  <c r="CB10" i="7"/>
  <c r="CB87" i="7"/>
  <c r="CB60" i="7"/>
  <c r="CB5" i="7"/>
  <c r="CB52" i="7"/>
  <c r="CB76" i="7"/>
  <c r="CB74" i="7"/>
  <c r="CB8" i="7"/>
  <c r="CB32" i="7"/>
  <c r="CB21" i="7"/>
  <c r="CB67" i="7"/>
  <c r="CB42" i="7"/>
  <c r="CB9" i="7"/>
  <c r="CB73" i="7"/>
  <c r="CB59" i="7"/>
  <c r="CB15" i="7"/>
  <c r="CB53" i="7"/>
  <c r="CB11" i="7"/>
  <c r="CB44" i="7"/>
  <c r="CB34" i="7"/>
  <c r="CB3" i="7"/>
  <c r="CK62" i="7"/>
  <c r="CI62" i="7"/>
  <c r="CI29" i="7"/>
  <c r="CK29" i="7"/>
  <c r="CI27" i="7"/>
  <c r="CK27" i="7"/>
  <c r="CK25" i="7"/>
  <c r="CI25" i="7"/>
  <c r="CI60" i="7"/>
  <c r="CK60" i="7"/>
  <c r="CI35" i="7"/>
  <c r="CK35" i="7"/>
  <c r="CI33" i="7"/>
  <c r="CK33" i="7"/>
  <c r="CI38" i="7"/>
  <c r="CK38" i="7"/>
  <c r="CI32" i="7"/>
  <c r="CK32" i="7"/>
  <c r="CI36" i="7"/>
  <c r="CK36" i="7"/>
  <c r="CI13" i="7"/>
  <c r="CK13" i="7"/>
  <c r="CI65" i="7"/>
  <c r="CK65" i="7"/>
  <c r="CK5" i="7"/>
  <c r="CI5" i="7"/>
  <c r="CI49" i="7"/>
  <c r="CK49" i="7"/>
  <c r="CI50" i="7"/>
  <c r="CK50" i="7"/>
  <c r="CI26" i="7"/>
  <c r="CK26" i="7"/>
  <c r="CI87" i="7"/>
  <c r="CK87" i="7"/>
  <c r="CI55" i="7"/>
  <c r="CK55" i="7"/>
  <c r="CI28" i="7"/>
  <c r="CK28" i="7"/>
  <c r="CI10" i="7"/>
  <c r="CK10" i="7"/>
  <c r="CI31" i="7"/>
  <c r="CK31" i="7"/>
  <c r="CI54" i="7"/>
  <c r="CK54" i="7"/>
  <c r="CI52" i="7"/>
  <c r="CK52" i="7"/>
  <c r="CI41" i="7"/>
  <c r="CK41" i="7"/>
  <c r="CI8" i="7"/>
  <c r="CK8" i="7"/>
  <c r="CI6" i="7"/>
  <c r="CK6" i="7"/>
  <c r="CI37" i="7"/>
  <c r="CK37" i="7"/>
  <c r="CI51" i="7"/>
  <c r="CK51" i="7"/>
  <c r="CN41" i="7"/>
  <c r="CN39" i="7"/>
  <c r="CN21" i="7"/>
  <c r="CN50" i="7"/>
  <c r="CN25" i="7"/>
  <c r="CN7" i="7"/>
  <c r="CN48" i="7"/>
  <c r="CN18" i="7"/>
  <c r="CN35" i="7"/>
  <c r="CN22" i="7"/>
  <c r="CN58" i="7"/>
  <c r="CN17" i="7"/>
  <c r="CN19" i="7"/>
  <c r="CN6" i="7"/>
  <c r="CN42" i="7"/>
  <c r="CN63" i="7"/>
  <c r="CN27" i="7"/>
  <c r="CN51" i="7"/>
  <c r="CN49" i="7"/>
  <c r="CN34" i="7"/>
  <c r="CN52" i="7"/>
  <c r="CN16" i="7"/>
  <c r="CN36" i="7"/>
  <c r="CN56" i="7"/>
  <c r="CN61" i="7"/>
  <c r="CN40" i="7"/>
  <c r="CN20" i="7"/>
  <c r="CN24" i="7"/>
  <c r="CN64" i="7"/>
  <c r="CN8" i="7"/>
  <c r="CN14" i="7"/>
  <c r="CN12" i="7"/>
  <c r="CN53" i="7"/>
  <c r="CN55" i="7"/>
  <c r="CN57" i="7"/>
  <c r="CN65" i="7"/>
  <c r="CN37" i="7"/>
  <c r="CN23" i="7"/>
  <c r="CN67" i="7"/>
  <c r="CN38" i="7"/>
  <c r="CN15" i="7"/>
  <c r="CN9" i="7"/>
  <c r="CN32" i="7"/>
  <c r="CN29" i="7"/>
  <c r="CN46" i="7"/>
  <c r="CN33" i="7"/>
  <c r="CN26" i="7"/>
  <c r="CN28" i="7"/>
  <c r="CN30" i="7"/>
  <c r="CN44" i="7"/>
  <c r="CN10" i="7"/>
  <c r="CN60" i="7"/>
  <c r="CN66" i="7"/>
  <c r="CN62" i="7"/>
  <c r="CN59" i="7"/>
  <c r="CN87" i="7"/>
  <c r="CN43" i="7"/>
  <c r="CN47" i="7"/>
  <c r="CN11" i="7"/>
  <c r="CN31" i="7"/>
  <c r="CN54" i="7"/>
  <c r="CN45" i="7"/>
  <c r="CN13" i="7"/>
  <c r="CB89" i="7" l="1"/>
  <c r="CK90" i="7"/>
  <c r="CI89" i="7"/>
</calcChain>
</file>

<file path=xl/comments1.xml><?xml version="1.0" encoding="utf-8"?>
<comments xmlns="http://schemas.openxmlformats.org/spreadsheetml/2006/main">
  <authors>
    <author>Cliff Anderson</author>
  </authors>
  <commentList>
    <comment ref="AE2" authorId="0">
      <text>
        <r>
          <rPr>
            <b/>
            <sz val="8"/>
            <color indexed="81"/>
            <rFont val="Tahoma"/>
            <family val="2"/>
          </rPr>
          <t>Cliff Anderson:</t>
        </r>
        <r>
          <rPr>
            <sz val="8"/>
            <color indexed="81"/>
            <rFont val="Tahoma"/>
            <family val="2"/>
          </rPr>
          <t xml:space="preserve">
not 17 because traffic at Curry &amp; Mill could be much different than University &amp; Mill</t>
        </r>
      </text>
    </comment>
    <comment ref="I29" authorId="0">
      <text>
        <r>
          <rPr>
            <b/>
            <sz val="9"/>
            <color indexed="81"/>
            <rFont val="Tahoma"/>
            <family val="2"/>
          </rPr>
          <t>New for 2016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corrected 8/13/17; was 3, 3 (NB, SB)</t>
        </r>
      </text>
    </comment>
    <comment ref="I60" authorId="0">
      <text>
        <r>
          <rPr>
            <b/>
            <sz val="9"/>
            <color indexed="81"/>
            <rFont val="Tahoma"/>
            <family val="2"/>
          </rPr>
          <t>New for 2016</t>
        </r>
      </text>
    </comment>
    <comment ref="I65" authorId="0">
      <text>
        <r>
          <rPr>
            <b/>
            <sz val="9"/>
            <color indexed="81"/>
            <rFont val="Tahoma"/>
            <family val="2"/>
          </rPr>
          <t>New for 2016</t>
        </r>
      </text>
    </comment>
  </commentList>
</comments>
</file>

<file path=xl/sharedStrings.xml><?xml version="1.0" encoding="utf-8"?>
<sst xmlns="http://schemas.openxmlformats.org/spreadsheetml/2006/main" count="4863" uniqueCount="323">
  <si>
    <t>Desription</t>
  </si>
  <si>
    <t>By</t>
  </si>
  <si>
    <t>C. Anderson</t>
  </si>
  <si>
    <t>Location or Intersection: N/S</t>
  </si>
  <si>
    <t>Pedestrian</t>
  </si>
  <si>
    <t>Western Canal</t>
  </si>
  <si>
    <t>Lakeshore Dr</t>
  </si>
  <si>
    <t>College Ave</t>
  </si>
  <si>
    <t>Country Club Wy</t>
  </si>
  <si>
    <t>Rural Rd</t>
  </si>
  <si>
    <t>Hardy Dr</t>
  </si>
  <si>
    <t>Mill Ave</t>
  </si>
  <si>
    <t>Rio Salado Pkwy</t>
  </si>
  <si>
    <t>Greenbelt Path</t>
  </si>
  <si>
    <t>Forest Ave</t>
  </si>
  <si>
    <t>S Dorsey Ln</t>
  </si>
  <si>
    <t>Washington/Curry</t>
  </si>
  <si>
    <t>Ash Ave</t>
  </si>
  <si>
    <t>Elliot Rd</t>
  </si>
  <si>
    <t>Southern Ave</t>
  </si>
  <si>
    <t>Dorsey Ln</t>
  </si>
  <si>
    <t>Rural</t>
  </si>
  <si>
    <t>Apache Blvd</t>
  </si>
  <si>
    <t>Paseo Del Saber</t>
  </si>
  <si>
    <t>Count</t>
  </si>
  <si>
    <t>Page</t>
  </si>
  <si>
    <t>Segment</t>
  </si>
  <si>
    <t>Notes</t>
  </si>
  <si>
    <t># Vols Assigned</t>
  </si>
  <si>
    <t>Zone</t>
  </si>
  <si>
    <t>Farmer Ave</t>
  </si>
  <si>
    <t>Vista del Camino Prk</t>
  </si>
  <si>
    <t>Redden Park</t>
  </si>
  <si>
    <t>Link</t>
  </si>
  <si>
    <t>Rev</t>
  </si>
  <si>
    <t>Comments</t>
  </si>
  <si>
    <t>Location or Intersection: E/W</t>
  </si>
  <si>
    <t># Vols Needed</t>
  </si>
  <si>
    <t>Cordon</t>
  </si>
  <si>
    <t>Bicycle Lane</t>
  </si>
  <si>
    <t>No designation</t>
  </si>
  <si>
    <t>Wide Outside Curb Lane</t>
  </si>
  <si>
    <t>Bicycle Route</t>
  </si>
  <si>
    <t>Multi-use path</t>
  </si>
  <si>
    <t>University Dr</t>
  </si>
  <si>
    <t>Priest Dr</t>
  </si>
  <si>
    <t>Lemon St</t>
  </si>
  <si>
    <t>Broadway Rd</t>
  </si>
  <si>
    <t>No.</t>
  </si>
  <si>
    <t>Note</t>
  </si>
  <si>
    <t>NB</t>
  </si>
  <si>
    <t>SB</t>
  </si>
  <si>
    <t>EB</t>
  </si>
  <si>
    <t>WB</t>
  </si>
  <si>
    <t>First hour</t>
  </si>
  <si>
    <t>Second hour</t>
  </si>
  <si>
    <t>:00</t>
  </si>
  <si>
    <t>:15</t>
  </si>
  <si>
    <t>:30</t>
  </si>
  <si>
    <t>:45</t>
  </si>
  <si>
    <t>Curry</t>
  </si>
  <si>
    <t>13th</t>
  </si>
  <si>
    <t>Univ</t>
  </si>
  <si>
    <t>Canal</t>
  </si>
  <si>
    <t>5th</t>
  </si>
  <si>
    <t>10th</t>
  </si>
  <si>
    <t>Dorsey</t>
  </si>
  <si>
    <t>Bway</t>
  </si>
  <si>
    <t>Guad</t>
  </si>
  <si>
    <t>McClntk</t>
  </si>
  <si>
    <t>Rio Sal.</t>
  </si>
  <si>
    <t>McKlps</t>
  </si>
  <si>
    <t>McAllister Ave</t>
  </si>
  <si>
    <t>McKellips Rd</t>
  </si>
  <si>
    <t>Scottsdale Rd</t>
  </si>
  <si>
    <t>McClintock Dr</t>
  </si>
  <si>
    <t>Curry Rd</t>
  </si>
  <si>
    <t>Washington St</t>
  </si>
  <si>
    <t>5th St</t>
  </si>
  <si>
    <t>Price Rd</t>
  </si>
  <si>
    <t>13th St</t>
  </si>
  <si>
    <t>Roosevelt St</t>
  </si>
  <si>
    <t>Alameda Dr</t>
  </si>
  <si>
    <t>Superstition Fwy</t>
  </si>
  <si>
    <t>Baseline Rd</t>
  </si>
  <si>
    <t>Kyrene Rd</t>
  </si>
  <si>
    <t>Guadalupe Rd</t>
  </si>
  <si>
    <t>Warner Rd</t>
  </si>
  <si>
    <t>Loc E/W</t>
  </si>
  <si>
    <t>Loc N/S</t>
  </si>
  <si>
    <t>Node2</t>
  </si>
  <si>
    <t>Node1</t>
  </si>
  <si>
    <t>10th St</t>
  </si>
  <si>
    <t>Spence St</t>
  </si>
  <si>
    <t>CntryClub</t>
  </si>
  <si>
    <t>60 Fwy</t>
  </si>
  <si>
    <t>Loc Name</t>
  </si>
  <si>
    <t/>
  </si>
  <si>
    <t>Node3</t>
  </si>
  <si>
    <t>Node4</t>
  </si>
  <si>
    <t>Max of Nodes</t>
  </si>
  <si>
    <t>NS Lane</t>
  </si>
  <si>
    <t>EW Lane</t>
  </si>
  <si>
    <t>Node Max NS</t>
  </si>
  <si>
    <t>Node Max EW</t>
  </si>
  <si>
    <t>Dir</t>
  </si>
  <si>
    <t>TCA Bridge</t>
  </si>
  <si>
    <t>Terrace Rd</t>
  </si>
  <si>
    <t>2011 dist</t>
  </si>
  <si>
    <t>2012 dist</t>
  </si>
  <si>
    <t>count sheet order</t>
  </si>
  <si>
    <t>2011&amp;2012&amp;2013</t>
  </si>
  <si>
    <t>2014Data</t>
  </si>
  <si>
    <t>Crosscut Canal</t>
  </si>
  <si>
    <t>Geo::Coder::TomTom</t>
  </si>
  <si>
    <t>hand</t>
  </si>
  <si>
    <t>per Aaron &amp; SRP</t>
  </si>
  <si>
    <t>low volume every other year count site; bike access here is poor</t>
  </si>
  <si>
    <t>want more sites along Broadway before the Broadway improvement project; suggesting here and Roosevelt; next one over is Broadway and Mill</t>
  </si>
  <si>
    <t>it would be a low volume every other year one, but there is no N/S bicycle infrastructure for miles, this only has a quasi bike lane, and motorists are aggressive here</t>
  </si>
  <si>
    <t>Yabes said in 2013: If there's infrastructure at Roosevelt I think people will shift away from Ash and Hardy because it's more convinient for whatever reason; also part of the Broadway improvement project</t>
  </si>
  <si>
    <t>told this is getting a traffic light as part of Univ improvement</t>
  </si>
  <si>
    <t>low volume but these roads are high priority for bike infrastructure for TBAG due to lack of infrastructure in the area</t>
  </si>
  <si>
    <t>Univ from Farmer to Priest is getting improved but we aren't counting past Hardy right now</t>
  </si>
  <si>
    <t>Comments2</t>
  </si>
  <si>
    <t>Dir correction</t>
  </si>
  <si>
    <t>LocID_index</t>
  </si>
  <si>
    <t>All years</t>
  </si>
  <si>
    <t>City Streetscape</t>
  </si>
  <si>
    <t>was 0.39 (2013)</t>
  </si>
  <si>
    <t>Tempe Lake S.</t>
  </si>
  <si>
    <t>added lane data 2014</t>
  </si>
  <si>
    <t>Index</t>
  </si>
  <si>
    <t>Lake</t>
  </si>
  <si>
    <t>Wash</t>
  </si>
  <si>
    <t>Rsvlt</t>
  </si>
  <si>
    <t>2011_with exclusions</t>
  </si>
  <si>
    <t>8th St</t>
  </si>
  <si>
    <t>Town Lake Path S</t>
  </si>
  <si>
    <t>IncidentID</t>
  </si>
  <si>
    <t>num_vehicles_involved</t>
  </si>
  <si>
    <t>eCollisionManner</t>
  </si>
  <si>
    <t>Longitude</t>
  </si>
  <si>
    <t>Latitude</t>
  </si>
  <si>
    <t>InjurySeverity</t>
  </si>
  <si>
    <t>eIntersectionType</t>
  </si>
  <si>
    <t>city_name</t>
  </si>
  <si>
    <t>IncidentDateTime</t>
  </si>
  <si>
    <t>cyclist_citations</t>
  </si>
  <si>
    <t>driver_citations</t>
  </si>
  <si>
    <t>nearest_count_site</t>
  </si>
  <si>
    <t>distance_to_nearest_count_site</t>
  </si>
  <si>
    <t>LEFT_TURN</t>
  </si>
  <si>
    <t>FOUR_WAY_INTERSECTION</t>
  </si>
  <si>
    <t>TEMPE</t>
  </si>
  <si>
    <t>FAILED_TO_YIELD_RIGHT_OF_WAY_103</t>
  </si>
  <si>
    <t>NO_IMPROPER_ACTION</t>
  </si>
  <si>
    <t>ANGLE_FRONT_TO_SIDE</t>
  </si>
  <si>
    <t>UNKNOWN_99</t>
  </si>
  <si>
    <t>DROVE_RODE_IN_OPPOSING_TRAFFIC_LANE</t>
  </si>
  <si>
    <t>NOT_AT_INTERSECTION_0</t>
  </si>
  <si>
    <t>SIDESWIPE_OPPOSITE_DIRECTION</t>
  </si>
  <si>
    <t>NOT_APPLICABLE_MINUS_1+SPEED_TOO_FAST_FOR_CONDITIONS</t>
  </si>
  <si>
    <t>HEAD_ON</t>
  </si>
  <si>
    <t>OTHER_97</t>
  </si>
  <si>
    <t>INATTENTION_DISTRACTION</t>
  </si>
  <si>
    <t>T_INTERSECTION</t>
  </si>
  <si>
    <t>SPEED_TOO_FAST_FOR_CONDITIONS</t>
  </si>
  <si>
    <t>DISREGARDED_TRAFFIC_SIGNAL</t>
  </si>
  <si>
    <t>NOT_APPLICABLE_MINUS_1+NO_IMPROPER_ACTION</t>
  </si>
  <si>
    <t>MADE_IMPROPER_TURN</t>
  </si>
  <si>
    <t>NO_IMPROPER_ACTION+NOT_APPLICABLE_MINUS_1</t>
  </si>
  <si>
    <t>NOT_APPLICABLE_MINUS_1+NOT_APPLICABLE_MINUS_1+NO_IMPROPER_ACTION</t>
  </si>
  <si>
    <t>KNOWINGLY_OPERATED_WITH_FAULTY_MISSING_EQUIPMENT</t>
  </si>
  <si>
    <t>NOT_APPLICABLE_MINUS_1+NOT_APPLICABLE_MINUS_1+NOT_APPLICABLE_MINUS_1+UNKNOWN_99+NOT_APPLICABLE_MINUS_1</t>
  </si>
  <si>
    <t>SIDESWIPE_SAME_DIRECTION</t>
  </si>
  <si>
    <t>RAN_STOP_SIGN</t>
  </si>
  <si>
    <t>NOT_APPLICABLE_MINUS_1+INATTENTION_DISTRACTION+NOT_APPLICABLE_MINUS_1+NOT_APPLICABLE_MINUS_1</t>
  </si>
  <si>
    <t>NOT_REPORTED_255</t>
  </si>
  <si>
    <t>FAILED_TO_YIELD_RIGHT_OF_WAY_103+NOT_APPLICABLE_MINUS_1</t>
  </si>
  <si>
    <t>FAILED_TO_KEEP_IN_PROPER_LANE</t>
  </si>
  <si>
    <t>WALKED_ON_WRONG_SIDE_OF_ROAD</t>
  </si>
  <si>
    <t>NOT_APPLICABLE_MINUS_1+NO_IMPROPER_ACTION+NOT_APPLICABLE_MINUS_1</t>
  </si>
  <si>
    <t>REAR_END</t>
  </si>
  <si>
    <t>FOLLOWED_TOO_CLOSELY</t>
  </si>
  <si>
    <t>NOT_APPLICABLE_MINUS_1+NOT_APPLICABLE_MINUS_1+NOT_APPLICABLE_MINUS_1+NO_IMPROPER_ACTION</t>
  </si>
  <si>
    <t>NOT_APPLICABLE_MINUS_1+FAILED_TO_YIELD_RIGHT_OF_WAY_103</t>
  </si>
  <si>
    <t>NOT_APPLICABLE_MINUS_1+NOT_APPLICABLE_MINUS_1+NOT_APPLICABLE_MINUS_1+OTHER_97</t>
  </si>
  <si>
    <t>NOT_APPLICABLE_MINUS_1+MADE_IMPROPER_TURN</t>
  </si>
  <si>
    <t>MADE_IMPROPER_TURN+NOT_APPLICABLE_MINUS_1+NOT_APPLICABLE_MINUS_1+NOT_APPLICABLE_MINUS_1</t>
  </si>
  <si>
    <t>OTHER_97+OTHER_97</t>
  </si>
  <si>
    <t>NOT_APPLICABLE_MINUS_1+FAILED_TO_YIELD_RIGHT_OF_WAY_103+NOT_APPLICABLE_MINUS_1</t>
  </si>
  <si>
    <t>NOT_APPLICABLE_MINUS_1+NO_IMPROPER_ACTION+NOT_APPLICABLE_MINUS_1+NOT_APPLICABLE_MINUS_1</t>
  </si>
  <si>
    <t>NOT_APPLICABLE_MINUS_1+INATTENTION_DISTRACTION</t>
  </si>
  <si>
    <t>NOT_APPLICABLE_MINUS_1+NOT_APPLICABLE_MINUS_1+NOT_APPLICABLE_MINUS_1+FAILED_TO_YIELD_RIGHT_OF_WAY_103</t>
  </si>
  <si>
    <t>UNKNOWN_99+NOT_APPLICABLE_MINUS_1</t>
  </si>
  <si>
    <t>OTHER_97+NOT_APPLICABLE_MINUS_1</t>
  </si>
  <si>
    <t>NO_IMPROPER_ACTION+NOT_APPLICABLE_MINUS_1+NOT_APPLICABLE_MINUS_1+NOT_APPLICABLE_MINUS_1</t>
  </si>
  <si>
    <t>NO_IMPROPER_ACTION+NO_IMPROPER_ACTION</t>
  </si>
  <si>
    <t>MADE_IMPROPER_TURN+NO_IMPROPER_ACTION</t>
  </si>
  <si>
    <t>OTHER_UNSAFE_PASSING</t>
  </si>
  <si>
    <t>REAR_TO_SIDE</t>
  </si>
  <si>
    <t>UNSAFE_LANE_CHANGE</t>
  </si>
  <si>
    <t>OTHER_UNSAFE_PASSING+NOT_APPLICABLE_MINUS_1</t>
  </si>
  <si>
    <t>NOT_APPLICABLE_MINUS_1+NOT_APPLICABLE_MINUS_1+OTHER_97</t>
  </si>
  <si>
    <t>NOT_APPLICABLE_MINUS_1+OTHER_97</t>
  </si>
  <si>
    <t>INATTENTION_DISTRACTION+NOT_APPLICABLE_MINUS_1</t>
  </si>
  <si>
    <t>INATTENTION_DISTRACTION+NO_IMPROPER_ACTION</t>
  </si>
  <si>
    <t>DID_NOT_USE_CROSSWALK</t>
  </si>
  <si>
    <t>NOT_APPLICABLE_MINUS_1+UNSAFE_LANE_CHANGE</t>
  </si>
  <si>
    <t>DROVE_RODE_IN_OPPOSING_TRAFFIC_LANE+NOT_APPLICABLE_MINUS_1</t>
  </si>
  <si>
    <t>NO_IMPROPER_ACTION+NOT_APPLICABLE_MINUS_1+NOT_APPLICABLE_MINUS_1</t>
  </si>
  <si>
    <t>INATTENTION_DISTRACTION+NOT_APPLICABLE_MINUS_1+NOT_APPLICABLE_MINUS_1</t>
  </si>
  <si>
    <t>NOT_APPLICABLE_MINUS_1+FAILED_TO_YIELD_RIGHT_OF_WAY_103+NOT_APPLICABLE_MINUS_1+NOT_APPLICABLE_MINUS_1</t>
  </si>
  <si>
    <t>EXCEEDED_LAWFUL_SPEED</t>
  </si>
  <si>
    <t>NOT_APPLICABLE_MINUS_1+NOT_APPLICABLE_MINUS_1+FAILED_TO_YIELD_RIGHT_OF_WAY_103</t>
  </si>
  <si>
    <t>NO_IMPROPER_ACTION+NOT_APPLICABLE_MINUS_1+OTHER_97</t>
  </si>
  <si>
    <t>DISREGARDED_PAVEMENT_MARKINGS</t>
  </si>
  <si>
    <t>NO_IMPROPER_ACTION+NOT_APPLICABLE_MINUS_1+NOT_APPLICABLE_MINUS_1+NOT_APPLICABLE_MINUS_1+NOT_APPLICABLE_MINUS_1+NOT_APPLICABLE_MINUS_1+NOT_APPLICABLE_MINUS_1+NOT_APPLICABLE_MINUS_1</t>
  </si>
  <si>
    <t>MADE_IMPROPER_TURN+NOT_APPLICABLE_MINUS_1</t>
  </si>
  <si>
    <t>NOT_APPLICABLE_MINUS_1+OTHER_97+NOT_APPLICABLE_MINUS_1</t>
  </si>
  <si>
    <t>FAILED_TO_YIELD_RIGHT_OF_WAY_103+NOT_APPLICABLE_MINUS_1+NOT_APPLICABLE_MINUS_1</t>
  </si>
  <si>
    <t>DISREGARDED_TRAFFIC_SIGNAL+NOT_APPLICABLE_MINUS_1+NOT_APPLICABLE_MINUS_1</t>
  </si>
  <si>
    <t>UNKNOWN_99+UNKNOWN_99</t>
  </si>
  <si>
    <t>Accident(2012)</t>
  </si>
  <si>
    <t>Accidents(2009-2013)</t>
  </si>
  <si>
    <t>Long_LocID</t>
  </si>
  <si>
    <t>Lat_LocID</t>
  </si>
  <si>
    <t>meters per degree of latitude</t>
  </si>
  <si>
    <t>meters per degree of longitude</t>
  </si>
  <si>
    <t>reflat (degrees)</t>
  </si>
  <si>
    <t>rlat (radians)</t>
  </si>
  <si>
    <t>Test</t>
  </si>
  <si>
    <t>Verified:</t>
  </si>
  <si>
    <t>http://www8.nau.edu/cvm/latlongdist.html</t>
  </si>
  <si>
    <t>km</t>
  </si>
  <si>
    <t>TownLakeS</t>
  </si>
  <si>
    <t>2014 Total per hr</t>
  </si>
  <si>
    <t>google maps</t>
  </si>
  <si>
    <t>2015Data</t>
  </si>
  <si>
    <t>N/S</t>
  </si>
  <si>
    <t>E/W</t>
  </si>
  <si>
    <t>2011 Total per hr</t>
  </si>
  <si>
    <t>2012 Total per hr</t>
  </si>
  <si>
    <t>2013 Total per hr</t>
  </si>
  <si>
    <t>2015 Total per hr</t>
  </si>
  <si>
    <t>Date</t>
  </si>
  <si>
    <t>2016 Total per hr</t>
  </si>
  <si>
    <t>Knox Rd</t>
  </si>
  <si>
    <t>La Vieve Ln</t>
  </si>
  <si>
    <t>LaVieve</t>
  </si>
  <si>
    <t>LocID</t>
  </si>
  <si>
    <t>LocEW</t>
  </si>
  <si>
    <t>LocNS</t>
  </si>
  <si>
    <t>For Cordon PM</t>
  </si>
  <si>
    <t>LocDir</t>
  </si>
  <si>
    <t>Compass</t>
  </si>
  <si>
    <t>lon_distance_to_nearest_count_site</t>
  </si>
  <si>
    <t>lat_distance_to_nearest_count_site</t>
  </si>
  <si>
    <t>LocNameShort</t>
  </si>
  <si>
    <t>Traffic</t>
  </si>
  <si>
    <t>TrafficNS</t>
  </si>
  <si>
    <t>TrafficEW</t>
  </si>
  <si>
    <t>No access</t>
  </si>
  <si>
    <t>LocEWshort</t>
  </si>
  <si>
    <t>LocNSshort</t>
  </si>
  <si>
    <t>External Refs</t>
  </si>
  <si>
    <t>Instructions for adding new locations</t>
  </si>
  <si>
    <t>These definitions were added to bc_analysis_proc (google doc)</t>
  </si>
  <si>
    <t>https://docs.google.com/document/d/1NnHJT2Jh9wuDWwsGlQFGLdDOAUwur-e77AWA06AnOI4/edit?usp=sharing</t>
  </si>
  <si>
    <t>2011 Total per hr NS</t>
  </si>
  <si>
    <t>2012 Total per hr NS</t>
  </si>
  <si>
    <t>2013 Total per hr NS</t>
  </si>
  <si>
    <t>2014 Total per hr NS</t>
  </si>
  <si>
    <t>2015 Total per hr NS</t>
  </si>
  <si>
    <t>2016 Total per hr NS</t>
  </si>
  <si>
    <t>2017 Total per hr NS</t>
  </si>
  <si>
    <t>2017 Total per hr</t>
  </si>
  <si>
    <t>NB_ASU_in</t>
  </si>
  <si>
    <t>SB_ASU_in</t>
  </si>
  <si>
    <t>EB_ASU_in</t>
  </si>
  <si>
    <t>WB_ASU_in</t>
  </si>
  <si>
    <t>NBLane</t>
  </si>
  <si>
    <t>SBLane</t>
  </si>
  <si>
    <t>EBLane</t>
  </si>
  <si>
    <t>WBLane</t>
  </si>
  <si>
    <t>NBZip</t>
  </si>
  <si>
    <t>SBZip</t>
  </si>
  <si>
    <t>DistASU</t>
  </si>
  <si>
    <t>NBswSkip</t>
  </si>
  <si>
    <t>SBswSkip</t>
  </si>
  <si>
    <t>EBswSkip</t>
  </si>
  <si>
    <t>WBswSkip</t>
  </si>
  <si>
    <t>LocIDout - not sure where this is used; ignore for now</t>
  </si>
  <si>
    <t>Copy from CountSummary2016.xlsx; delete unused sheets; historical data links removed (copy/paste values); Renamed col headers same as yyyy_LocID.csv; del unused names (name manager)</t>
  </si>
  <si>
    <t>Zip codes (not used in calcs): http://www.tempe.gov/technology/locations/</t>
  </si>
  <si>
    <t>Tempe bike map: http://www.tempe.gov/home/showdocument?id=15838; original map used in 2011 was 2008-2009 map.</t>
  </si>
  <si>
    <t>Info</t>
  </si>
  <si>
    <t>Average</t>
  </si>
  <si>
    <t>Update bike lane status</t>
  </si>
  <si>
    <t>Add new locations if identified; follow instructions above</t>
  </si>
  <si>
    <t>Get new traffic data</t>
  </si>
  <si>
    <t>Crash data no longer reported</t>
  </si>
  <si>
    <t>Insert column and copy in data from last year's report (LocIDs!BN:CI)</t>
  </si>
  <si>
    <t>BLANK</t>
  </si>
  <si>
    <t>DateAdd</t>
  </si>
  <si>
    <t>Kyrene Branch Canal</t>
  </si>
  <si>
    <t>Avenida del Yaqui</t>
  </si>
  <si>
    <t>Tempe Canal Trail</t>
  </si>
  <si>
    <t>Highline Lateral Canal Trail</t>
  </si>
  <si>
    <t>So</t>
  </si>
  <si>
    <t>TempeCnl</t>
  </si>
  <si>
    <t>AveYaqui</t>
  </si>
  <si>
    <t>Edit LocEWshort,  LocNSshort as appropriate</t>
  </si>
  <si>
    <t>Copy BLANK line, insert row(s) before BLANK line</t>
  </si>
  <si>
    <t>Add missing data (Cordon, Lane, Lat&amp;Long, etc.)</t>
  </si>
  <si>
    <t>Instructions for each year</t>
  </si>
  <si>
    <t>Copy LocIDs!A1:AF79 to yyyy_LocID.csv (yyyy is year)</t>
  </si>
  <si>
    <t>Record changes in Rev!</t>
  </si>
  <si>
    <t>not used</t>
  </si>
  <si>
    <t>Add data to Sidewaok_ignore! as appropriate</t>
  </si>
  <si>
    <t>Del LocIDs!94 down (was indication of LocIDs with data in 2011; not using this worksheet to see if LocIDs used); add LocIDs columns DateAdd, Notes; add LocIDs 180-185; link to external TrafficCount.xlsx, del traffic sheets in this worksheet</t>
  </si>
  <si>
    <t>NA was #N/A, LocIDs!Q:S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</si>
</sst>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9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indexed="81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42"/>
      </patternFill>
    </fill>
    <fill>
      <patternFill patternType="solid">
        <fgColor indexed="47"/>
        <bgColor indexed="42"/>
      </patternFill>
    </fill>
    <fill>
      <patternFill patternType="solid">
        <fgColor indexed="44"/>
        <bgColor indexed="49"/>
      </patternFill>
    </fill>
    <fill>
      <patternFill patternType="solid">
        <fgColor indexed="43"/>
        <bgColor indexed="42"/>
      </patternFill>
    </fill>
    <fill>
      <patternFill patternType="solid">
        <fgColor indexed="46"/>
        <bgColor indexed="49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3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0" xfId="0" applyNumberFormat="1" applyFont="1" applyFill="1" applyAlignment="1">
      <alignment horizontal="left" wrapText="1"/>
    </xf>
    <xf numFmtId="0" fontId="0" fillId="0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NumberForma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1" applyBorder="1" applyAlignment="1" applyProtection="1">
      <alignment horizontal="left"/>
    </xf>
    <xf numFmtId="0" fontId="0" fillId="4" borderId="0" xfId="0" applyNumberFormat="1" applyFill="1" applyAlignment="1">
      <alignment wrapText="1"/>
    </xf>
    <xf numFmtId="0" fontId="0" fillId="4" borderId="0" xfId="0" applyNumberFormat="1" applyFont="1" applyFill="1" applyAlignment="1">
      <alignment wrapText="1"/>
    </xf>
    <xf numFmtId="0" fontId="0" fillId="4" borderId="0" xfId="0" applyFill="1"/>
    <xf numFmtId="0" fontId="1" fillId="7" borderId="1" xfId="0" applyNumberFormat="1" applyFont="1" applyFill="1" applyBorder="1" applyAlignment="1">
      <alignment horizontal="left" wrapText="1"/>
    </xf>
    <xf numFmtId="0" fontId="1" fillId="2" borderId="1" xfId="0" applyNumberFormat="1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wrapText="1"/>
    </xf>
    <xf numFmtId="0" fontId="1" fillId="9" borderId="1" xfId="0" applyNumberFormat="1" applyFont="1" applyFill="1" applyBorder="1" applyAlignment="1">
      <alignment horizontal="center" wrapText="1"/>
    </xf>
    <xf numFmtId="0" fontId="1" fillId="10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5" borderId="1" xfId="0" applyNumberFormat="1" applyFill="1" applyBorder="1" applyAlignment="1">
      <alignment horizontal="left" wrapText="1"/>
    </xf>
    <xf numFmtId="0" fontId="0" fillId="0" borderId="1" xfId="0" applyNumberFormat="1" applyFill="1" applyBorder="1" applyAlignment="1">
      <alignment horizontal="left" wrapText="1"/>
    </xf>
    <xf numFmtId="0" fontId="1" fillId="11" borderId="1" xfId="0" applyNumberFormat="1" applyFont="1" applyFill="1" applyBorder="1" applyAlignment="1">
      <alignment horizontal="center" wrapText="1"/>
    </xf>
    <xf numFmtId="0" fontId="0" fillId="12" borderId="1" xfId="0" applyNumberFormat="1" applyFont="1" applyFill="1" applyBorder="1" applyAlignment="1">
      <alignment horizontal="center" wrapText="1"/>
    </xf>
    <xf numFmtId="0" fontId="0" fillId="5" borderId="1" xfId="0" applyNumberFormat="1" applyFill="1" applyBorder="1" applyAlignment="1">
      <alignment wrapText="1"/>
    </xf>
    <xf numFmtId="0" fontId="4" fillId="0" borderId="1" xfId="0" applyNumberFormat="1" applyFont="1" applyFill="1" applyBorder="1" applyAlignment="1">
      <alignment horizontal="center" wrapText="1"/>
    </xf>
    <xf numFmtId="0" fontId="0" fillId="0" borderId="1" xfId="0" applyNumberFormat="1" applyFill="1" applyBorder="1" applyAlignment="1">
      <alignment wrapText="1"/>
    </xf>
    <xf numFmtId="0" fontId="0" fillId="4" borderId="1" xfId="0" applyNumberFormat="1" applyFont="1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14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4" fontId="0" fillId="0" borderId="1" xfId="0" applyNumberFormat="1" applyFill="1" applyBorder="1" applyAlignment="1">
      <alignment wrapText="1"/>
    </xf>
    <xf numFmtId="4" fontId="0" fillId="0" borderId="1" xfId="0" applyNumberFormat="1" applyBorder="1" applyAlignment="1">
      <alignment wrapText="1"/>
    </xf>
    <xf numFmtId="4" fontId="0" fillId="0" borderId="0" xfId="0" applyNumberFormat="1" applyAlignment="1">
      <alignment wrapText="1"/>
    </xf>
    <xf numFmtId="1" fontId="0" fillId="0" borderId="1" xfId="0" applyNumberFormat="1" applyFill="1" applyBorder="1" applyAlignment="1">
      <alignment horizontal="center"/>
    </xf>
    <xf numFmtId="0" fontId="0" fillId="15" borderId="0" xfId="0" applyFill="1"/>
    <xf numFmtId="0" fontId="0" fillId="0" borderId="1" xfId="0" applyFill="1" applyBorder="1" applyAlignment="1">
      <alignment wrapText="1"/>
    </xf>
    <xf numFmtId="0" fontId="0" fillId="16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/>
    <xf numFmtId="0" fontId="0" fillId="16" borderId="0" xfId="0" applyNumberFormat="1" applyFont="1" applyFill="1" applyAlignment="1">
      <alignment wrapText="1"/>
    </xf>
    <xf numFmtId="0" fontId="0" fillId="17" borderId="1" xfId="0" applyNumberFormat="1" applyFont="1" applyFill="1" applyBorder="1" applyAlignment="1">
      <alignment horizontal="left" wrapText="1"/>
    </xf>
    <xf numFmtId="0" fontId="0" fillId="17" borderId="1" xfId="0" applyNumberFormat="1" applyFill="1" applyBorder="1" applyAlignment="1">
      <alignment horizontal="left" wrapText="1"/>
    </xf>
    <xf numFmtId="0" fontId="0" fillId="17" borderId="1" xfId="0" applyNumberFormat="1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18" borderId="1" xfId="0" applyFill="1" applyBorder="1" applyAlignment="1">
      <alignment horizontal="left"/>
    </xf>
    <xf numFmtId="0" fontId="0" fillId="18" borderId="1" xfId="0" applyFill="1" applyBorder="1" applyAlignment="1">
      <alignment horizontal="left" wrapText="1"/>
    </xf>
    <xf numFmtId="1" fontId="0" fillId="0" borderId="1" xfId="0" applyNumberFormat="1" applyFill="1" applyBorder="1" applyAlignment="1">
      <alignment horizontal="center" wrapText="1"/>
    </xf>
    <xf numFmtId="0" fontId="0" fillId="19" borderId="1" xfId="0" applyFill="1" applyBorder="1" applyAlignment="1">
      <alignment horizontal="center"/>
    </xf>
    <xf numFmtId="0" fontId="0" fillId="15" borderId="1" xfId="0" applyNumberFormat="1" applyFont="1" applyFill="1" applyBorder="1" applyAlignment="1">
      <alignment wrapText="1"/>
    </xf>
    <xf numFmtId="0" fontId="0" fillId="15" borderId="1" xfId="0" applyNumberFormat="1" applyFill="1" applyBorder="1" applyAlignment="1">
      <alignment horizontal="left" wrapText="1"/>
    </xf>
    <xf numFmtId="0" fontId="3" fillId="0" borderId="0" xfId="1" applyAlignment="1" applyProtection="1"/>
    <xf numFmtId="0" fontId="0" fillId="0" borderId="0" xfId="0" applyBorder="1"/>
    <xf numFmtId="0" fontId="0" fillId="0" borderId="1" xfId="0" applyNumberFormat="1" applyBorder="1"/>
    <xf numFmtId="0" fontId="0" fillId="16" borderId="1" xfId="0" applyFill="1" applyBorder="1" applyAlignment="1">
      <alignment horizontal="center" vertical="center" wrapText="1"/>
    </xf>
    <xf numFmtId="0" fontId="0" fillId="0" borderId="4" xfId="0" applyFill="1" applyBorder="1"/>
    <xf numFmtId="0" fontId="0" fillId="15" borderId="1" xfId="0" applyFill="1" applyBorder="1"/>
    <xf numFmtId="0" fontId="0" fillId="16" borderId="1" xfId="0" applyFill="1" applyBorder="1"/>
    <xf numFmtId="0" fontId="0" fillId="20" borderId="1" xfId="0" applyFill="1" applyBorder="1"/>
    <xf numFmtId="0" fontId="0" fillId="21" borderId="1" xfId="0" applyFill="1" applyBorder="1" applyAlignment="1">
      <alignment horizontal="center"/>
    </xf>
    <xf numFmtId="1" fontId="0" fillId="0" borderId="1" xfId="0" quotePrefix="1" applyNumberFormat="1" applyFill="1" applyBorder="1" applyAlignment="1">
      <alignment horizontal="center" wrapText="1"/>
    </xf>
    <xf numFmtId="1" fontId="0" fillId="22" borderId="1" xfId="0" quotePrefix="1" applyNumberFormat="1" applyFill="1" applyBorder="1" applyAlignment="1">
      <alignment horizontal="center" wrapText="1"/>
    </xf>
    <xf numFmtId="0" fontId="0" fillId="23" borderId="1" xfId="0" applyNumberFormat="1" applyFont="1" applyFill="1" applyBorder="1" applyAlignment="1">
      <alignment horizontal="left" wrapText="1"/>
    </xf>
    <xf numFmtId="0" fontId="0" fillId="23" borderId="1" xfId="0" applyNumberFormat="1" applyFill="1" applyBorder="1" applyAlignment="1">
      <alignment horizontal="left" wrapText="1"/>
    </xf>
    <xf numFmtId="0" fontId="0" fillId="23" borderId="1" xfId="0" applyNumberFormat="1" applyFont="1" applyFill="1" applyBorder="1" applyAlignment="1">
      <alignment wrapText="1"/>
    </xf>
    <xf numFmtId="0" fontId="0" fillId="15" borderId="0" xfId="0" applyNumberFormat="1" applyFont="1" applyFill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2" xfId="0" applyBorder="1"/>
    <xf numFmtId="0" fontId="1" fillId="6" borderId="1" xfId="0" applyNumberFormat="1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15" borderId="1" xfId="0" applyFill="1" applyBorder="1" applyAlignment="1">
      <alignment horizontal="center" vertical="center" wrapText="1"/>
    </xf>
    <xf numFmtId="0" fontId="0" fillId="24" borderId="1" xfId="0" applyNumberFormat="1" applyFont="1" applyFill="1" applyBorder="1" applyAlignment="1">
      <alignment horizontal="left" wrapText="1"/>
    </xf>
    <xf numFmtId="0" fontId="0" fillId="24" borderId="1" xfId="0" applyNumberFormat="1" applyFill="1" applyBorder="1" applyAlignment="1">
      <alignment horizontal="left" wrapText="1"/>
    </xf>
    <xf numFmtId="0" fontId="0" fillId="24" borderId="1" xfId="0" applyNumberFormat="1" applyFont="1" applyFill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25" borderId="10" xfId="0" applyFill="1" applyBorder="1"/>
    <xf numFmtId="0" fontId="0" fillId="13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16" borderId="1" xfId="0" applyNumberFormat="1" applyFont="1" applyFill="1" applyBorder="1" applyAlignment="1">
      <alignment horizontal="left" wrapText="1"/>
    </xf>
    <xf numFmtId="0" fontId="0" fillId="16" borderId="1" xfId="0" applyNumberFormat="1" applyFont="1" applyFill="1" applyBorder="1" applyAlignment="1">
      <alignment wrapText="1"/>
    </xf>
    <xf numFmtId="0" fontId="0" fillId="16" borderId="1" xfId="0" applyFill="1" applyBorder="1" applyAlignment="1">
      <alignment horizontal="left"/>
    </xf>
    <xf numFmtId="0" fontId="0" fillId="16" borderId="1" xfId="0" applyNumberFormat="1" applyFont="1" applyFill="1" applyBorder="1" applyAlignment="1">
      <alignment horizontal="center" wrapText="1"/>
    </xf>
    <xf numFmtId="0" fontId="0" fillId="16" borderId="1" xfId="0" applyFont="1" applyFill="1" applyBorder="1" applyAlignment="1">
      <alignment horizontal="center"/>
    </xf>
    <xf numFmtId="1" fontId="0" fillId="16" borderId="1" xfId="0" applyNumberFormat="1" applyFill="1" applyBorder="1" applyAlignment="1">
      <alignment horizontal="center"/>
    </xf>
    <xf numFmtId="0" fontId="0" fillId="15" borderId="1" xfId="0" applyNumberFormat="1" applyFont="1" applyFill="1" applyBorder="1" applyAlignment="1">
      <alignment horizontal="left" wrapText="1"/>
    </xf>
    <xf numFmtId="0" fontId="0" fillId="26" borderId="1" xfId="0" applyNumberFormat="1" applyFont="1" applyFill="1" applyBorder="1" applyAlignment="1">
      <alignment horizontal="left" wrapText="1"/>
    </xf>
    <xf numFmtId="0" fontId="0" fillId="26" borderId="1" xfId="0" applyNumberFormat="1" applyFill="1" applyBorder="1" applyAlignment="1">
      <alignment horizontal="left" wrapText="1"/>
    </xf>
    <xf numFmtId="0" fontId="0" fillId="26" borderId="1" xfId="0" applyNumberFormat="1" applyFont="1" applyFill="1" applyBorder="1" applyAlignment="1">
      <alignment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19" borderId="1" xfId="0" applyFill="1" applyBorder="1" applyAlignment="1">
      <alignment horizontal="center" vertical="center" wrapText="1"/>
    </xf>
    <xf numFmtId="0" fontId="0" fillId="19" borderId="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fficCou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Hist"/>
      <sheetName val="TC_explained"/>
      <sheetName val="TCID"/>
      <sheetName val="TC_Check"/>
      <sheetName val="TrafficCount"/>
      <sheetName val="TrafficStats"/>
      <sheetName val="temp"/>
    </sheetNames>
    <definedNames>
      <definedName name="ConcFrom" refersTo="='TCID'!$B$169:$B$332"/>
      <definedName name="ConcTo" refersTo="='TCID'!$B$333:$B$488"/>
      <definedName name="TC_concat" refersTo="='TCID'!$E$169:$E$496"/>
      <definedName name="TC_Dir" refersTo="='TCID'!$F$2:$F$165"/>
      <definedName name="TrfCnt" refersTo="='TrafficCount'!$AF$2:$AF$200"/>
    </definedNames>
    <sheetDataSet>
      <sheetData sheetId="0" refreshError="1"/>
      <sheetData sheetId="1" refreshError="1"/>
      <sheetData sheetId="2">
        <row r="1">
          <cell r="A1" t="str">
            <v>NODE</v>
          </cell>
        </row>
        <row r="2">
          <cell r="A2">
            <v>0</v>
          </cell>
          <cell r="F2" t="b">
            <v>0</v>
          </cell>
        </row>
        <row r="3">
          <cell r="A3">
            <v>1</v>
          </cell>
          <cell r="F3" t="b">
            <v>1</v>
          </cell>
        </row>
        <row r="4">
          <cell r="A4">
            <v>2</v>
          </cell>
          <cell r="F4" t="b">
            <v>1</v>
          </cell>
        </row>
        <row r="5">
          <cell r="A5">
            <v>3</v>
          </cell>
          <cell r="F5" t="b">
            <v>0</v>
          </cell>
        </row>
        <row r="6">
          <cell r="A6">
            <v>4</v>
          </cell>
          <cell r="F6" t="b">
            <v>0</v>
          </cell>
        </row>
        <row r="7">
          <cell r="A7">
            <v>5</v>
          </cell>
          <cell r="F7" t="b">
            <v>1</v>
          </cell>
        </row>
        <row r="8">
          <cell r="A8">
            <v>6</v>
          </cell>
          <cell r="F8" t="b">
            <v>1</v>
          </cell>
        </row>
        <row r="9">
          <cell r="A9">
            <v>7</v>
          </cell>
          <cell r="F9" t="b">
            <v>1</v>
          </cell>
        </row>
        <row r="10">
          <cell r="A10">
            <v>8</v>
          </cell>
          <cell r="F10" t="b">
            <v>0</v>
          </cell>
        </row>
        <row r="11">
          <cell r="A11">
            <v>9</v>
          </cell>
          <cell r="F11" t="b">
            <v>0</v>
          </cell>
        </row>
        <row r="12">
          <cell r="A12">
            <v>10</v>
          </cell>
          <cell r="F12" t="b">
            <v>0</v>
          </cell>
        </row>
        <row r="13">
          <cell r="A13">
            <v>11</v>
          </cell>
          <cell r="F13" t="b">
            <v>1</v>
          </cell>
        </row>
        <row r="14">
          <cell r="A14">
            <v>12</v>
          </cell>
          <cell r="F14" t="b">
            <v>0</v>
          </cell>
        </row>
        <row r="15">
          <cell r="A15">
            <v>13</v>
          </cell>
          <cell r="F15" t="b">
            <v>0</v>
          </cell>
        </row>
        <row r="16">
          <cell r="A16">
            <v>14</v>
          </cell>
          <cell r="F16" t="b">
            <v>1</v>
          </cell>
        </row>
        <row r="17">
          <cell r="A17">
            <v>15</v>
          </cell>
          <cell r="F17" t="b">
            <v>1</v>
          </cell>
        </row>
        <row r="18">
          <cell r="A18">
            <v>16</v>
          </cell>
          <cell r="F18" t="b">
            <v>0</v>
          </cell>
        </row>
        <row r="19">
          <cell r="A19">
            <v>17</v>
          </cell>
          <cell r="F19" t="b">
            <v>1</v>
          </cell>
        </row>
        <row r="20">
          <cell r="A20">
            <v>18</v>
          </cell>
          <cell r="F20" t="b">
            <v>1</v>
          </cell>
        </row>
        <row r="21">
          <cell r="A21">
            <v>19</v>
          </cell>
          <cell r="F21" t="b">
            <v>1</v>
          </cell>
        </row>
        <row r="22">
          <cell r="A22">
            <v>20</v>
          </cell>
          <cell r="F22" t="b">
            <v>0</v>
          </cell>
        </row>
        <row r="23">
          <cell r="A23">
            <v>21</v>
          </cell>
          <cell r="F23" t="b">
            <v>1</v>
          </cell>
        </row>
        <row r="24">
          <cell r="A24">
            <v>22</v>
          </cell>
          <cell r="F24" t="b">
            <v>0</v>
          </cell>
        </row>
        <row r="25">
          <cell r="A25">
            <v>23</v>
          </cell>
          <cell r="F25" t="b">
            <v>0</v>
          </cell>
        </row>
        <row r="26">
          <cell r="A26">
            <v>24</v>
          </cell>
          <cell r="F26" t="b">
            <v>0</v>
          </cell>
        </row>
        <row r="27">
          <cell r="A27">
            <v>25</v>
          </cell>
          <cell r="F27" t="b">
            <v>0</v>
          </cell>
        </row>
        <row r="28">
          <cell r="A28">
            <v>26</v>
          </cell>
          <cell r="F28" t="b">
            <v>1</v>
          </cell>
        </row>
        <row r="29">
          <cell r="A29">
            <v>27</v>
          </cell>
          <cell r="F29" t="b">
            <v>0</v>
          </cell>
        </row>
        <row r="30">
          <cell r="A30">
            <v>28</v>
          </cell>
          <cell r="F30" t="b">
            <v>0</v>
          </cell>
        </row>
        <row r="31">
          <cell r="A31">
            <v>29</v>
          </cell>
          <cell r="F31" t="b">
            <v>1</v>
          </cell>
        </row>
        <row r="32">
          <cell r="A32">
            <v>30</v>
          </cell>
          <cell r="F32" t="b">
            <v>0</v>
          </cell>
        </row>
        <row r="33">
          <cell r="A33">
            <v>31</v>
          </cell>
          <cell r="F33" t="b">
            <v>1</v>
          </cell>
        </row>
        <row r="34">
          <cell r="A34">
            <v>32</v>
          </cell>
          <cell r="F34" t="b">
            <v>0</v>
          </cell>
        </row>
        <row r="35">
          <cell r="A35">
            <v>33</v>
          </cell>
          <cell r="F35" t="b">
            <v>1</v>
          </cell>
        </row>
        <row r="36">
          <cell r="A36">
            <v>34</v>
          </cell>
          <cell r="F36" t="b">
            <v>1</v>
          </cell>
        </row>
        <row r="37">
          <cell r="A37">
            <v>35</v>
          </cell>
          <cell r="F37" t="b">
            <v>1</v>
          </cell>
        </row>
        <row r="38">
          <cell r="A38">
            <v>36</v>
          </cell>
          <cell r="F38" t="b">
            <v>0</v>
          </cell>
        </row>
        <row r="39">
          <cell r="A39">
            <v>37</v>
          </cell>
          <cell r="F39" t="b">
            <v>0</v>
          </cell>
        </row>
        <row r="40">
          <cell r="A40">
            <v>38</v>
          </cell>
          <cell r="F40" t="b">
            <v>0</v>
          </cell>
        </row>
        <row r="41">
          <cell r="A41">
            <v>39</v>
          </cell>
          <cell r="F41" t="b">
            <v>1</v>
          </cell>
        </row>
        <row r="42">
          <cell r="A42">
            <v>40</v>
          </cell>
          <cell r="F42" t="b">
            <v>1</v>
          </cell>
        </row>
        <row r="43">
          <cell r="A43">
            <v>41</v>
          </cell>
          <cell r="F43" t="b">
            <v>0</v>
          </cell>
        </row>
        <row r="44">
          <cell r="A44">
            <v>42</v>
          </cell>
          <cell r="F44" t="b">
            <v>1</v>
          </cell>
        </row>
        <row r="45">
          <cell r="A45">
            <v>43</v>
          </cell>
          <cell r="F45" t="b">
            <v>0</v>
          </cell>
        </row>
        <row r="46">
          <cell r="A46">
            <v>44</v>
          </cell>
          <cell r="F46" t="b">
            <v>0</v>
          </cell>
        </row>
        <row r="47">
          <cell r="A47">
            <v>45</v>
          </cell>
          <cell r="F47" t="b">
            <v>0</v>
          </cell>
        </row>
        <row r="48">
          <cell r="A48">
            <v>46</v>
          </cell>
          <cell r="F48" t="b">
            <v>1</v>
          </cell>
        </row>
        <row r="49">
          <cell r="A49">
            <v>47</v>
          </cell>
          <cell r="F49" t="b">
            <v>1</v>
          </cell>
        </row>
        <row r="50">
          <cell r="A50">
            <v>48</v>
          </cell>
          <cell r="F50" t="b">
            <v>0</v>
          </cell>
        </row>
        <row r="51">
          <cell r="A51">
            <v>49</v>
          </cell>
          <cell r="F51" t="b">
            <v>1</v>
          </cell>
        </row>
        <row r="52">
          <cell r="A52">
            <v>50</v>
          </cell>
          <cell r="F52" t="b">
            <v>1</v>
          </cell>
        </row>
        <row r="53">
          <cell r="A53">
            <v>51</v>
          </cell>
          <cell r="F53" t="b">
            <v>0</v>
          </cell>
        </row>
        <row r="54">
          <cell r="A54">
            <v>52</v>
          </cell>
          <cell r="F54" t="b">
            <v>1</v>
          </cell>
        </row>
        <row r="55">
          <cell r="A55">
            <v>53</v>
          </cell>
          <cell r="F55" t="b">
            <v>1</v>
          </cell>
        </row>
        <row r="56">
          <cell r="A56">
            <v>54</v>
          </cell>
          <cell r="F56" t="b">
            <v>0</v>
          </cell>
        </row>
        <row r="57">
          <cell r="A57">
            <v>55</v>
          </cell>
          <cell r="F57" t="b">
            <v>0</v>
          </cell>
        </row>
        <row r="58">
          <cell r="A58">
            <v>56</v>
          </cell>
          <cell r="F58" t="b">
            <v>0</v>
          </cell>
        </row>
        <row r="59">
          <cell r="A59">
            <v>57</v>
          </cell>
          <cell r="F59" t="b">
            <v>1</v>
          </cell>
        </row>
        <row r="60">
          <cell r="A60">
            <v>58</v>
          </cell>
          <cell r="F60" t="b">
            <v>0</v>
          </cell>
        </row>
        <row r="61">
          <cell r="A61">
            <v>59</v>
          </cell>
          <cell r="F61" t="b">
            <v>1</v>
          </cell>
        </row>
        <row r="62">
          <cell r="A62">
            <v>60</v>
          </cell>
          <cell r="F62" t="b">
            <v>1</v>
          </cell>
        </row>
        <row r="63">
          <cell r="A63">
            <v>61</v>
          </cell>
          <cell r="F63" t="b">
            <v>1</v>
          </cell>
        </row>
        <row r="64">
          <cell r="A64">
            <v>62</v>
          </cell>
          <cell r="F64" t="b">
            <v>0</v>
          </cell>
        </row>
        <row r="65">
          <cell r="A65">
            <v>63</v>
          </cell>
          <cell r="F65" t="b">
            <v>0</v>
          </cell>
        </row>
        <row r="66">
          <cell r="A66">
            <v>64</v>
          </cell>
          <cell r="F66" t="b">
            <v>1</v>
          </cell>
        </row>
        <row r="67">
          <cell r="A67">
            <v>65</v>
          </cell>
          <cell r="F67" t="b">
            <v>0</v>
          </cell>
        </row>
        <row r="68">
          <cell r="A68">
            <v>66</v>
          </cell>
          <cell r="F68" t="b">
            <v>1</v>
          </cell>
        </row>
        <row r="69">
          <cell r="A69">
            <v>67</v>
          </cell>
          <cell r="F69" t="b">
            <v>0</v>
          </cell>
        </row>
        <row r="70">
          <cell r="A70">
            <v>68</v>
          </cell>
          <cell r="F70" t="b">
            <v>1</v>
          </cell>
        </row>
        <row r="71">
          <cell r="A71">
            <v>69</v>
          </cell>
          <cell r="F71" t="b">
            <v>0</v>
          </cell>
        </row>
        <row r="72">
          <cell r="A72">
            <v>70</v>
          </cell>
          <cell r="F72" t="b">
            <v>0</v>
          </cell>
        </row>
        <row r="73">
          <cell r="A73">
            <v>71</v>
          </cell>
          <cell r="F73" t="b">
            <v>1</v>
          </cell>
        </row>
        <row r="74">
          <cell r="A74">
            <v>72</v>
          </cell>
          <cell r="F74" t="b">
            <v>1</v>
          </cell>
        </row>
        <row r="75">
          <cell r="A75">
            <v>73</v>
          </cell>
          <cell r="F75" t="b">
            <v>0</v>
          </cell>
        </row>
        <row r="76">
          <cell r="A76">
            <v>74</v>
          </cell>
          <cell r="F76" t="b">
            <v>1</v>
          </cell>
        </row>
        <row r="77">
          <cell r="A77">
            <v>75</v>
          </cell>
          <cell r="F77" t="b">
            <v>0</v>
          </cell>
        </row>
        <row r="78">
          <cell r="A78">
            <v>76</v>
          </cell>
          <cell r="F78" t="b">
            <v>1</v>
          </cell>
        </row>
        <row r="79">
          <cell r="A79">
            <v>77</v>
          </cell>
          <cell r="F79" t="b">
            <v>1</v>
          </cell>
        </row>
        <row r="80">
          <cell r="A80">
            <v>78</v>
          </cell>
          <cell r="F80" t="b">
            <v>1</v>
          </cell>
        </row>
        <row r="81">
          <cell r="A81">
            <v>79</v>
          </cell>
          <cell r="F81" t="b">
            <v>1</v>
          </cell>
        </row>
        <row r="82">
          <cell r="A82">
            <v>80</v>
          </cell>
          <cell r="F82" t="b">
            <v>0</v>
          </cell>
        </row>
        <row r="83">
          <cell r="A83">
            <v>81</v>
          </cell>
          <cell r="F83" t="b">
            <v>1</v>
          </cell>
        </row>
        <row r="84">
          <cell r="A84">
            <v>82</v>
          </cell>
          <cell r="F84" t="b">
            <v>0</v>
          </cell>
        </row>
        <row r="85">
          <cell r="A85">
            <v>83</v>
          </cell>
          <cell r="F85" t="b">
            <v>1</v>
          </cell>
        </row>
        <row r="86">
          <cell r="A86">
            <v>84</v>
          </cell>
          <cell r="F86" t="b">
            <v>0</v>
          </cell>
        </row>
        <row r="87">
          <cell r="A87">
            <v>85</v>
          </cell>
          <cell r="F87" t="b">
            <v>0</v>
          </cell>
        </row>
        <row r="88">
          <cell r="A88">
            <v>86</v>
          </cell>
          <cell r="F88" t="b">
            <v>0</v>
          </cell>
        </row>
        <row r="89">
          <cell r="A89">
            <v>87</v>
          </cell>
          <cell r="F89" t="b">
            <v>1</v>
          </cell>
        </row>
        <row r="90">
          <cell r="A90">
            <v>88</v>
          </cell>
          <cell r="F90" t="b">
            <v>1</v>
          </cell>
        </row>
        <row r="91">
          <cell r="A91">
            <v>89</v>
          </cell>
          <cell r="F91" t="b">
            <v>1</v>
          </cell>
        </row>
        <row r="92">
          <cell r="A92">
            <v>90</v>
          </cell>
          <cell r="F92" t="b">
            <v>1</v>
          </cell>
        </row>
        <row r="93">
          <cell r="A93">
            <v>91</v>
          </cell>
          <cell r="F93" t="b">
            <v>1</v>
          </cell>
        </row>
        <row r="94">
          <cell r="A94">
            <v>92</v>
          </cell>
          <cell r="F94" t="b">
            <v>1</v>
          </cell>
        </row>
        <row r="95">
          <cell r="A95">
            <v>93</v>
          </cell>
          <cell r="F95" t="b">
            <v>1</v>
          </cell>
        </row>
        <row r="96">
          <cell r="A96">
            <v>94</v>
          </cell>
          <cell r="F96" t="b">
            <v>1</v>
          </cell>
        </row>
        <row r="97">
          <cell r="A97">
            <v>95</v>
          </cell>
          <cell r="F97" t="b">
            <v>0</v>
          </cell>
        </row>
        <row r="98">
          <cell r="A98">
            <v>96</v>
          </cell>
          <cell r="F98" t="b">
            <v>1</v>
          </cell>
        </row>
        <row r="99">
          <cell r="A99">
            <v>97</v>
          </cell>
          <cell r="F99" t="b">
            <v>0</v>
          </cell>
        </row>
        <row r="100">
          <cell r="A100">
            <v>98</v>
          </cell>
          <cell r="F100" t="b">
            <v>1</v>
          </cell>
        </row>
        <row r="101">
          <cell r="A101">
            <v>99</v>
          </cell>
          <cell r="F101" t="b">
            <v>1</v>
          </cell>
        </row>
        <row r="102">
          <cell r="A102">
            <v>100</v>
          </cell>
          <cell r="F102" t="b">
            <v>0</v>
          </cell>
        </row>
        <row r="103">
          <cell r="A103">
            <v>101</v>
          </cell>
          <cell r="F103" t="b">
            <v>1</v>
          </cell>
        </row>
        <row r="104">
          <cell r="A104">
            <v>102</v>
          </cell>
          <cell r="F104" t="b">
            <v>1</v>
          </cell>
        </row>
        <row r="105">
          <cell r="A105">
            <v>103</v>
          </cell>
          <cell r="F105" t="b">
            <v>1</v>
          </cell>
        </row>
        <row r="106">
          <cell r="A106">
            <v>104</v>
          </cell>
          <cell r="F106" t="b">
            <v>0</v>
          </cell>
        </row>
        <row r="107">
          <cell r="A107">
            <v>105</v>
          </cell>
          <cell r="F107" t="b">
            <v>1</v>
          </cell>
        </row>
        <row r="108">
          <cell r="A108">
            <v>106</v>
          </cell>
          <cell r="F108" t="b">
            <v>0</v>
          </cell>
        </row>
        <row r="109">
          <cell r="A109">
            <v>107</v>
          </cell>
          <cell r="F109" t="b">
            <v>0</v>
          </cell>
        </row>
        <row r="110">
          <cell r="A110">
            <v>108</v>
          </cell>
          <cell r="F110" t="b">
            <v>0</v>
          </cell>
        </row>
        <row r="111">
          <cell r="A111">
            <v>109</v>
          </cell>
          <cell r="F111" t="b">
            <v>1</v>
          </cell>
        </row>
        <row r="112">
          <cell r="A112">
            <v>110</v>
          </cell>
          <cell r="F112" t="b">
            <v>1</v>
          </cell>
        </row>
        <row r="113">
          <cell r="A113">
            <v>111</v>
          </cell>
          <cell r="F113" t="b">
            <v>1</v>
          </cell>
        </row>
        <row r="114">
          <cell r="A114">
            <v>112</v>
          </cell>
          <cell r="F114" t="b">
            <v>1</v>
          </cell>
        </row>
        <row r="115">
          <cell r="A115">
            <v>113</v>
          </cell>
          <cell r="F115" t="b">
            <v>1</v>
          </cell>
        </row>
        <row r="116">
          <cell r="A116">
            <v>114</v>
          </cell>
          <cell r="F116" t="b">
            <v>1</v>
          </cell>
        </row>
        <row r="117">
          <cell r="A117">
            <v>115</v>
          </cell>
          <cell r="F117" t="b">
            <v>1</v>
          </cell>
        </row>
        <row r="118">
          <cell r="A118">
            <v>116</v>
          </cell>
          <cell r="F118" t="b">
            <v>0</v>
          </cell>
        </row>
        <row r="119">
          <cell r="A119">
            <v>117</v>
          </cell>
          <cell r="F119" t="b">
            <v>1</v>
          </cell>
        </row>
        <row r="120">
          <cell r="A120">
            <v>118</v>
          </cell>
          <cell r="F120" t="b">
            <v>1</v>
          </cell>
        </row>
        <row r="121">
          <cell r="A121">
            <v>119</v>
          </cell>
          <cell r="F121" t="b">
            <v>1</v>
          </cell>
        </row>
        <row r="122">
          <cell r="A122">
            <v>120</v>
          </cell>
          <cell r="F122" t="b">
            <v>0</v>
          </cell>
        </row>
        <row r="123">
          <cell r="A123">
            <v>121</v>
          </cell>
          <cell r="F123" t="b">
            <v>0</v>
          </cell>
        </row>
        <row r="124">
          <cell r="A124">
            <v>122</v>
          </cell>
          <cell r="F124" t="b">
            <v>0</v>
          </cell>
        </row>
        <row r="125">
          <cell r="A125">
            <v>123</v>
          </cell>
          <cell r="F125" t="b">
            <v>0</v>
          </cell>
        </row>
        <row r="126">
          <cell r="A126">
            <v>124</v>
          </cell>
          <cell r="F126" t="b">
            <v>1</v>
          </cell>
        </row>
        <row r="127">
          <cell r="A127">
            <v>125</v>
          </cell>
          <cell r="F127" t="b">
            <v>0</v>
          </cell>
        </row>
        <row r="128">
          <cell r="A128">
            <v>126</v>
          </cell>
          <cell r="F128" t="b">
            <v>1</v>
          </cell>
        </row>
        <row r="129">
          <cell r="A129">
            <v>127</v>
          </cell>
          <cell r="F129" t="b">
            <v>1</v>
          </cell>
        </row>
        <row r="130">
          <cell r="A130">
            <v>128</v>
          </cell>
          <cell r="F130" t="b">
            <v>1</v>
          </cell>
        </row>
        <row r="131">
          <cell r="A131">
            <v>129</v>
          </cell>
          <cell r="F131" t="b">
            <v>1</v>
          </cell>
        </row>
        <row r="132">
          <cell r="A132">
            <v>130</v>
          </cell>
          <cell r="F132" t="b">
            <v>0</v>
          </cell>
        </row>
        <row r="133">
          <cell r="A133">
            <v>131</v>
          </cell>
          <cell r="F133" t="b">
            <v>0</v>
          </cell>
        </row>
        <row r="134">
          <cell r="A134">
            <v>132</v>
          </cell>
          <cell r="F134" t="b">
            <v>0</v>
          </cell>
        </row>
        <row r="135">
          <cell r="A135">
            <v>133</v>
          </cell>
          <cell r="F135" t="b">
            <v>0</v>
          </cell>
        </row>
        <row r="136">
          <cell r="A136">
            <v>134</v>
          </cell>
          <cell r="F136" t="b">
            <v>0</v>
          </cell>
        </row>
        <row r="137">
          <cell r="A137">
            <v>135</v>
          </cell>
          <cell r="F137" t="b">
            <v>1</v>
          </cell>
        </row>
        <row r="138">
          <cell r="A138">
            <v>136</v>
          </cell>
          <cell r="F138" t="b">
            <v>1</v>
          </cell>
        </row>
        <row r="139">
          <cell r="A139">
            <v>137</v>
          </cell>
          <cell r="F139" t="b">
            <v>1</v>
          </cell>
        </row>
        <row r="140">
          <cell r="A140">
            <v>138</v>
          </cell>
          <cell r="F140" t="b">
            <v>1</v>
          </cell>
        </row>
        <row r="141">
          <cell r="A141">
            <v>139</v>
          </cell>
          <cell r="F141" t="b">
            <v>1</v>
          </cell>
        </row>
        <row r="142">
          <cell r="A142">
            <v>140</v>
          </cell>
          <cell r="F142" t="b">
            <v>0</v>
          </cell>
        </row>
        <row r="143">
          <cell r="A143">
            <v>141</v>
          </cell>
          <cell r="F143" t="b">
            <v>0</v>
          </cell>
        </row>
        <row r="144">
          <cell r="A144">
            <v>142</v>
          </cell>
          <cell r="F144" t="b">
            <v>0</v>
          </cell>
        </row>
        <row r="145">
          <cell r="A145">
            <v>143</v>
          </cell>
          <cell r="F145" t="b">
            <v>0</v>
          </cell>
        </row>
        <row r="146">
          <cell r="A146">
            <v>144</v>
          </cell>
          <cell r="F146" t="b">
            <v>0</v>
          </cell>
        </row>
        <row r="147">
          <cell r="A147">
            <v>145</v>
          </cell>
          <cell r="F147" t="b">
            <v>1</v>
          </cell>
        </row>
        <row r="148">
          <cell r="A148">
            <v>146</v>
          </cell>
          <cell r="F148" t="b">
            <v>1</v>
          </cell>
        </row>
        <row r="149">
          <cell r="A149">
            <v>147</v>
          </cell>
          <cell r="F149" t="b">
            <v>1</v>
          </cell>
        </row>
        <row r="150">
          <cell r="A150">
            <v>148</v>
          </cell>
          <cell r="F150" t="b">
            <v>1</v>
          </cell>
        </row>
        <row r="151">
          <cell r="A151">
            <v>149</v>
          </cell>
          <cell r="F151" t="b">
            <v>1</v>
          </cell>
        </row>
        <row r="152">
          <cell r="A152">
            <v>150</v>
          </cell>
          <cell r="F152" t="b">
            <v>0</v>
          </cell>
        </row>
        <row r="153">
          <cell r="A153">
            <v>151</v>
          </cell>
          <cell r="F153" t="b">
            <v>1</v>
          </cell>
        </row>
        <row r="154">
          <cell r="A154">
            <v>152</v>
          </cell>
          <cell r="F154" t="b">
            <v>1</v>
          </cell>
        </row>
        <row r="155">
          <cell r="A155">
            <v>153</v>
          </cell>
          <cell r="F155" t="b">
            <v>1</v>
          </cell>
        </row>
        <row r="156">
          <cell r="A156">
            <v>154</v>
          </cell>
          <cell r="F156" t="b">
            <v>1</v>
          </cell>
        </row>
        <row r="157">
          <cell r="A157">
            <v>155</v>
          </cell>
          <cell r="F157" t="b">
            <v>1</v>
          </cell>
        </row>
        <row r="158">
          <cell r="A158">
            <v>156</v>
          </cell>
          <cell r="F158" t="b">
            <v>1</v>
          </cell>
        </row>
        <row r="159">
          <cell r="A159">
            <v>157</v>
          </cell>
          <cell r="F159" t="b">
            <v>1</v>
          </cell>
        </row>
        <row r="160">
          <cell r="A160">
            <v>158</v>
          </cell>
          <cell r="F160" t="b">
            <v>1</v>
          </cell>
        </row>
        <row r="161">
          <cell r="A161">
            <v>159</v>
          </cell>
          <cell r="F161" t="b">
            <v>1</v>
          </cell>
        </row>
        <row r="162">
          <cell r="A162">
            <v>160</v>
          </cell>
          <cell r="F162" t="b">
            <v>1</v>
          </cell>
        </row>
        <row r="163">
          <cell r="A163">
            <v>161</v>
          </cell>
          <cell r="F163" t="b">
            <v>1</v>
          </cell>
        </row>
        <row r="164">
          <cell r="A164">
            <v>162</v>
          </cell>
          <cell r="F164" t="b">
            <v>1</v>
          </cell>
        </row>
        <row r="165">
          <cell r="A165">
            <v>163</v>
          </cell>
          <cell r="F165" t="b">
            <v>1</v>
          </cell>
        </row>
        <row r="169">
          <cell r="A169">
            <v>0</v>
          </cell>
          <cell r="B169" t="str">
            <v/>
          </cell>
          <cell r="E169" t="str">
            <v/>
          </cell>
        </row>
        <row r="170">
          <cell r="A170">
            <v>1</v>
          </cell>
          <cell r="B170" t="str">
            <v>Continental Dr &amp; College Ave</v>
          </cell>
          <cell r="E170" t="str">
            <v>Continental Dr &amp; College Ave_1</v>
          </cell>
        </row>
        <row r="171">
          <cell r="A171">
            <v>2</v>
          </cell>
          <cell r="B171" t="str">
            <v>Continental Rd &amp; Scottsdale Rd</v>
          </cell>
          <cell r="E171" t="str">
            <v>Continental Rd &amp; Scottsdale Rd_1</v>
          </cell>
        </row>
        <row r="172">
          <cell r="A172">
            <v>3</v>
          </cell>
          <cell r="B172" t="str">
            <v>McKellips Rd &amp; Scottsdale Rd</v>
          </cell>
          <cell r="E172" t="str">
            <v>McKellips Rd &amp; Scottsdale Rd_1</v>
          </cell>
        </row>
        <row r="173">
          <cell r="A173">
            <v>4</v>
          </cell>
          <cell r="B173" t="str">
            <v>McKellips Rd &amp; College Ave</v>
          </cell>
          <cell r="E173" t="str">
            <v>McKellips Rd &amp; College Ave_1</v>
          </cell>
        </row>
        <row r="174">
          <cell r="A174">
            <v>5</v>
          </cell>
          <cell r="B174" t="str">
            <v>McKellips Rd &amp; College Ave</v>
          </cell>
          <cell r="E174" t="str">
            <v>McKellips Rd &amp; College Ave_2</v>
          </cell>
        </row>
        <row r="175">
          <cell r="A175">
            <v>6</v>
          </cell>
          <cell r="B175" t="str">
            <v>McKellips Rd &amp; Scottsdale Rd</v>
          </cell>
          <cell r="E175" t="str">
            <v>McKellips Rd &amp; Scottsdale Rd_2</v>
          </cell>
        </row>
        <row r="176">
          <cell r="A176">
            <v>7</v>
          </cell>
          <cell r="B176" t="str">
            <v>McKellips Rd &amp; McClintock Dr</v>
          </cell>
          <cell r="E176" t="str">
            <v>McKellips Rd &amp; McClintock Dr_1</v>
          </cell>
        </row>
        <row r="177">
          <cell r="A177">
            <v>8</v>
          </cell>
          <cell r="B177" t="str">
            <v>Curry Rd &amp; Scottsdale Rd</v>
          </cell>
          <cell r="E177" t="str">
            <v>Curry Rd &amp; Scottsdale Rd_1</v>
          </cell>
        </row>
        <row r="178">
          <cell r="A178">
            <v>9</v>
          </cell>
          <cell r="B178" t="str">
            <v>Curry Rd &amp; College Ave</v>
          </cell>
          <cell r="E178" t="str">
            <v>Curry Rd &amp; College Ave_1</v>
          </cell>
        </row>
        <row r="179">
          <cell r="A179">
            <v>10</v>
          </cell>
          <cell r="B179" t="str">
            <v>Curry Rd &amp; Mill Ave</v>
          </cell>
          <cell r="E179" t="str">
            <v>Curry Rd &amp; Mill Ave_1</v>
          </cell>
        </row>
        <row r="180">
          <cell r="A180">
            <v>11</v>
          </cell>
          <cell r="B180" t="str">
            <v>n/o  &amp; Mill Ave</v>
          </cell>
          <cell r="E180" t="str">
            <v>n/o  &amp; Mill Ave_1</v>
          </cell>
        </row>
        <row r="181">
          <cell r="A181">
            <v>12</v>
          </cell>
          <cell r="B181" t="str">
            <v>Washington St &amp; Priest Dr</v>
          </cell>
          <cell r="E181" t="str">
            <v>Washington St &amp; Priest Dr_1</v>
          </cell>
        </row>
        <row r="182">
          <cell r="A182">
            <v>13</v>
          </cell>
          <cell r="B182" t="str">
            <v>Washington St &amp; 56th St</v>
          </cell>
          <cell r="E182" t="str">
            <v>Washington St &amp; 56th St_1</v>
          </cell>
        </row>
        <row r="183">
          <cell r="A183">
            <v>14</v>
          </cell>
          <cell r="B183" t="str">
            <v>Van Buren St &amp; Priest Dr</v>
          </cell>
          <cell r="E183" t="str">
            <v>Van Buren St &amp; Priest Dr_1</v>
          </cell>
        </row>
        <row r="184">
          <cell r="A184">
            <v>15</v>
          </cell>
          <cell r="B184" t="str">
            <v>Washington St &amp; Priest Dr</v>
          </cell>
          <cell r="E184" t="str">
            <v>Washington St &amp; Priest Dr_2</v>
          </cell>
        </row>
        <row r="185">
          <cell r="A185">
            <v>16</v>
          </cell>
          <cell r="B185" t="str">
            <v>Rio Salado Pkwy &amp; Priest Dr</v>
          </cell>
          <cell r="E185" t="str">
            <v>Rio Salado Pkwy &amp; Priest Dr_1</v>
          </cell>
        </row>
        <row r="186">
          <cell r="A186">
            <v>17</v>
          </cell>
          <cell r="B186" t="str">
            <v>Curry Rd &amp; Mill Ave</v>
          </cell>
          <cell r="E186" t="str">
            <v>Curry Rd &amp; Mill Ave_2</v>
          </cell>
        </row>
        <row r="187">
          <cell r="A187">
            <v>18</v>
          </cell>
          <cell r="B187" t="str">
            <v>Curry Rd &amp; Scottsdale Rd</v>
          </cell>
          <cell r="E187" t="str">
            <v>Curry Rd &amp; Scottsdale Rd_2</v>
          </cell>
        </row>
        <row r="188">
          <cell r="A188">
            <v>19</v>
          </cell>
          <cell r="B188" t="str">
            <v>Curry Rd &amp; McClintock Dr</v>
          </cell>
          <cell r="E188" t="str">
            <v>Curry Rd &amp; McClintock Dr_1</v>
          </cell>
        </row>
        <row r="189">
          <cell r="A189">
            <v>20</v>
          </cell>
          <cell r="B189" t="str">
            <v>Rio Salado Pkwy &amp; Hardy Dr</v>
          </cell>
          <cell r="E189" t="str">
            <v>Rio Salado Pkwy &amp; Hardy Dr_1</v>
          </cell>
        </row>
        <row r="190">
          <cell r="A190">
            <v>21</v>
          </cell>
          <cell r="B190" t="str">
            <v>Rio Salado Pkwy &amp; Priest Dr</v>
          </cell>
          <cell r="E190" t="str">
            <v>Rio Salado Pkwy &amp; Priest Dr_2</v>
          </cell>
        </row>
        <row r="191">
          <cell r="A191">
            <v>22</v>
          </cell>
          <cell r="B191" t="str">
            <v>5th St &amp; Priest Dr</v>
          </cell>
          <cell r="E191" t="str">
            <v>5th St &amp; Priest Dr_1</v>
          </cell>
        </row>
        <row r="192">
          <cell r="A192">
            <v>23</v>
          </cell>
          <cell r="B192" t="str">
            <v>5th St &amp; Hardy Dr</v>
          </cell>
          <cell r="E192" t="str">
            <v>5th St &amp; Hardy Dr_1</v>
          </cell>
        </row>
        <row r="193">
          <cell r="A193">
            <v>24</v>
          </cell>
          <cell r="B193" t="str">
            <v>5th St &amp; Mill Ave</v>
          </cell>
          <cell r="E193" t="str">
            <v>5th St &amp; Mill Ave_1</v>
          </cell>
        </row>
        <row r="194">
          <cell r="A194">
            <v>25</v>
          </cell>
          <cell r="B194" t="str">
            <v>Rio Salado Pkwy &amp; Mill Ave</v>
          </cell>
          <cell r="E194" t="str">
            <v>Rio Salado Pkwy &amp; Mill Ave_1</v>
          </cell>
        </row>
        <row r="195">
          <cell r="A195">
            <v>26</v>
          </cell>
          <cell r="B195" t="str">
            <v>Rio Salado Pkwy &amp; Rural Rd</v>
          </cell>
          <cell r="E195" t="str">
            <v>Rio Salado Pkwy &amp; Rural Rd_1</v>
          </cell>
        </row>
        <row r="196">
          <cell r="A196">
            <v>27</v>
          </cell>
          <cell r="B196" t="str">
            <v>Rio Salado Pkwy &amp; Rural Rd</v>
          </cell>
          <cell r="E196" t="str">
            <v>Rio Salado Pkwy &amp; Rural Rd_2</v>
          </cell>
        </row>
        <row r="197">
          <cell r="A197">
            <v>28</v>
          </cell>
          <cell r="B197" t="str">
            <v>Rio Salado Pkwy &amp; McClintock Dr</v>
          </cell>
          <cell r="E197" t="str">
            <v>Rio Salado Pkwy &amp; McClintock Dr_1</v>
          </cell>
        </row>
        <row r="198">
          <cell r="A198">
            <v>29</v>
          </cell>
          <cell r="B198" t="str">
            <v>Rio Salado Pkwy &amp; Price Rd</v>
          </cell>
          <cell r="E198" t="str">
            <v>Rio Salado Pkwy &amp; Price Rd_1</v>
          </cell>
        </row>
        <row r="199">
          <cell r="A199">
            <v>30</v>
          </cell>
          <cell r="B199" t="str">
            <v>University Dr &amp; McClintock Dr</v>
          </cell>
          <cell r="E199" t="str">
            <v>University Dr &amp; McClintock Dr_1</v>
          </cell>
        </row>
        <row r="200">
          <cell r="A200">
            <v>31</v>
          </cell>
          <cell r="B200" t="str">
            <v>Rio Salado Pkwy &amp; McClintock Dr</v>
          </cell>
          <cell r="E200" t="str">
            <v>Rio Salado Pkwy &amp; McClintock Dr_2</v>
          </cell>
        </row>
        <row r="201">
          <cell r="A201">
            <v>32</v>
          </cell>
          <cell r="B201" t="str">
            <v>University Dr &amp; Rural Rd</v>
          </cell>
          <cell r="E201" t="str">
            <v>University Dr &amp; Rural Rd_1</v>
          </cell>
        </row>
        <row r="202">
          <cell r="A202">
            <v>33</v>
          </cell>
          <cell r="B202" t="str">
            <v>5th St &amp; College Ave</v>
          </cell>
          <cell r="E202" t="str">
            <v>5th St &amp; College Ave_1</v>
          </cell>
        </row>
        <row r="203">
          <cell r="A203">
            <v>34</v>
          </cell>
          <cell r="B203" t="str">
            <v>Rio Salado Pkwy &amp; Hardy Dr</v>
          </cell>
          <cell r="E203" t="str">
            <v>Rio Salado Pkwy &amp; Hardy Dr_2</v>
          </cell>
        </row>
        <row r="204">
          <cell r="A204">
            <v>35</v>
          </cell>
          <cell r="B204" t="str">
            <v/>
          </cell>
          <cell r="E204" t="str">
            <v/>
          </cell>
        </row>
        <row r="205">
          <cell r="A205">
            <v>36</v>
          </cell>
          <cell r="B205" t="str">
            <v>University Dr &amp; 48th St</v>
          </cell>
          <cell r="E205" t="str">
            <v>University Dr &amp; 48th St_1</v>
          </cell>
        </row>
        <row r="206">
          <cell r="A206">
            <v>37</v>
          </cell>
          <cell r="B206" t="str">
            <v>University Dr &amp; Priest Dr</v>
          </cell>
          <cell r="E206" t="str">
            <v>University Dr &amp; Priest Dr_1</v>
          </cell>
        </row>
        <row r="207">
          <cell r="A207">
            <v>38</v>
          </cell>
          <cell r="B207" t="str">
            <v>University Dr &amp; Mill Ave</v>
          </cell>
          <cell r="E207" t="str">
            <v>University Dr &amp; Mill Ave_1</v>
          </cell>
        </row>
        <row r="208">
          <cell r="A208">
            <v>39</v>
          </cell>
          <cell r="B208" t="str">
            <v>Terrace Lane &amp; McAllister Ave</v>
          </cell>
          <cell r="E208" t="str">
            <v>Terrace Lane &amp; McAllister Ave_1</v>
          </cell>
        </row>
        <row r="209">
          <cell r="A209">
            <v>40</v>
          </cell>
          <cell r="B209" t="str">
            <v>University Dr &amp; McClintock Dr</v>
          </cell>
          <cell r="E209" t="str">
            <v>University Dr &amp; McClintock Dr_2</v>
          </cell>
        </row>
        <row r="210">
          <cell r="A210">
            <v>41</v>
          </cell>
          <cell r="B210" t="str">
            <v>University Dr &amp; Price Rd</v>
          </cell>
          <cell r="E210" t="str">
            <v>University Dr &amp; Price Rd_1</v>
          </cell>
        </row>
        <row r="211">
          <cell r="A211">
            <v>42</v>
          </cell>
          <cell r="B211" t="str">
            <v>University Dr &amp; Price Rd</v>
          </cell>
          <cell r="E211" t="str">
            <v>University Dr &amp; Price Rd_2</v>
          </cell>
        </row>
        <row r="212">
          <cell r="A212">
            <v>43</v>
          </cell>
          <cell r="B212" t="str">
            <v>Apache Blvd &amp; Price Rd</v>
          </cell>
          <cell r="E212" t="str">
            <v>Apache Blvd &amp; Price Rd_1</v>
          </cell>
        </row>
        <row r="213">
          <cell r="A213">
            <v>44</v>
          </cell>
          <cell r="B213" t="str">
            <v>Apache Blvd &amp; McClintock Dr</v>
          </cell>
          <cell r="E213" t="str">
            <v>Apache Blvd &amp; McClintock Dr_1</v>
          </cell>
        </row>
        <row r="214">
          <cell r="A214">
            <v>45</v>
          </cell>
          <cell r="B214" t="str">
            <v>Apache Blvd &amp; Rural Rd</v>
          </cell>
          <cell r="E214" t="str">
            <v>Apache Blvd &amp; Rural Rd_1</v>
          </cell>
        </row>
        <row r="215">
          <cell r="A215">
            <v>46</v>
          </cell>
          <cell r="B215" t="str">
            <v>University Dr &amp; Rural Rd</v>
          </cell>
          <cell r="E215" t="str">
            <v>University Dr &amp; Rural Rd_2</v>
          </cell>
        </row>
        <row r="216">
          <cell r="A216">
            <v>47</v>
          </cell>
          <cell r="B216" t="str">
            <v>Apache Blvd &amp; McAllister Ave</v>
          </cell>
          <cell r="E216" t="str">
            <v>Apache Blvd &amp; McAllister Ave_1</v>
          </cell>
        </row>
        <row r="217">
          <cell r="A217">
            <v>48</v>
          </cell>
          <cell r="B217" t="str">
            <v>Apache Blvd &amp; Mill Ave</v>
          </cell>
          <cell r="E217" t="str">
            <v>Apache Blvd &amp; Mill Ave_1</v>
          </cell>
        </row>
        <row r="218">
          <cell r="A218">
            <v>49</v>
          </cell>
          <cell r="B218" t="str">
            <v>University Dr &amp; Mill Ave</v>
          </cell>
          <cell r="E218" t="str">
            <v>University Dr &amp; Mill Ave_2</v>
          </cell>
        </row>
        <row r="219">
          <cell r="A219">
            <v>50</v>
          </cell>
          <cell r="B219" t="str">
            <v>University Dr &amp; Hardy Dr</v>
          </cell>
          <cell r="E219" t="str">
            <v>University Dr &amp; Hardy Dr_1</v>
          </cell>
        </row>
        <row r="220">
          <cell r="A220">
            <v>51</v>
          </cell>
          <cell r="B220" t="str">
            <v>13th St &amp; Priest Dr</v>
          </cell>
          <cell r="E220" t="str">
            <v>13th St &amp; Priest Dr_1</v>
          </cell>
        </row>
        <row r="221">
          <cell r="A221">
            <v>52</v>
          </cell>
          <cell r="B221" t="str">
            <v>University Dr &amp; Priest Dr</v>
          </cell>
          <cell r="E221" t="str">
            <v>University Dr &amp; Priest Dr_2</v>
          </cell>
        </row>
        <row r="222">
          <cell r="A222">
            <v>53</v>
          </cell>
          <cell r="B222" t="str">
            <v/>
          </cell>
          <cell r="E222" t="str">
            <v/>
          </cell>
        </row>
        <row r="223">
          <cell r="A223">
            <v>54</v>
          </cell>
          <cell r="B223" t="str">
            <v/>
          </cell>
          <cell r="E223" t="str">
            <v/>
          </cell>
        </row>
        <row r="224">
          <cell r="A224">
            <v>55</v>
          </cell>
          <cell r="B224" t="str">
            <v>Broadway Rd &amp; I-10 Fwy</v>
          </cell>
          <cell r="E224" t="str">
            <v>Broadway Rd &amp; I-10 Fwy_1</v>
          </cell>
        </row>
        <row r="225">
          <cell r="A225">
            <v>56</v>
          </cell>
          <cell r="B225" t="str">
            <v>Broadway Rd &amp; Priest Dr</v>
          </cell>
          <cell r="E225" t="str">
            <v>Broadway Rd &amp; Priest Dr_1</v>
          </cell>
        </row>
        <row r="226">
          <cell r="A226">
            <v>57</v>
          </cell>
          <cell r="B226" t="str">
            <v>13th St &amp; Roosevelt St</v>
          </cell>
          <cell r="E226" t="str">
            <v>13th St &amp; Roosevelt St_1</v>
          </cell>
        </row>
        <row r="227">
          <cell r="A227">
            <v>58</v>
          </cell>
          <cell r="B227" t="str">
            <v>13th St &amp; Hardy Dr</v>
          </cell>
          <cell r="E227" t="str">
            <v>13th St &amp; Hardy Dr_1</v>
          </cell>
        </row>
        <row r="228">
          <cell r="A228">
            <v>59</v>
          </cell>
          <cell r="B228" t="str">
            <v>Apache Blvd &amp; Mill Ave</v>
          </cell>
          <cell r="E228" t="str">
            <v>Apache Blvd &amp; Mill Ave_2</v>
          </cell>
        </row>
        <row r="229">
          <cell r="A229">
            <v>60</v>
          </cell>
          <cell r="B229" t="str">
            <v>Apache Blvd &amp; College Ave</v>
          </cell>
          <cell r="E229" t="str">
            <v>Apache Blvd &amp; College Ave_1</v>
          </cell>
        </row>
        <row r="230">
          <cell r="A230">
            <v>61</v>
          </cell>
          <cell r="B230" t="str">
            <v>Apache Blvd &amp; Rural Rd</v>
          </cell>
          <cell r="E230" t="str">
            <v>Apache Blvd &amp; Rural Rd_2</v>
          </cell>
        </row>
        <row r="231">
          <cell r="A231">
            <v>62</v>
          </cell>
          <cell r="B231" t="str">
            <v>Broadway Rd &amp; Mill Ave</v>
          </cell>
          <cell r="E231" t="str">
            <v>Broadway Rd &amp; Mill Ave_1</v>
          </cell>
        </row>
        <row r="232">
          <cell r="A232">
            <v>63</v>
          </cell>
          <cell r="B232" t="str">
            <v>Broadway Rd &amp; Rural Rd</v>
          </cell>
          <cell r="E232" t="str">
            <v>Broadway Rd &amp; Rural Rd_1</v>
          </cell>
        </row>
        <row r="233">
          <cell r="A233">
            <v>64</v>
          </cell>
          <cell r="B233" t="str">
            <v>Apache Blvd &amp; McClintock Dr</v>
          </cell>
          <cell r="E233" t="str">
            <v>Apache Blvd &amp; McClintock Dr_2</v>
          </cell>
        </row>
        <row r="234">
          <cell r="A234">
            <v>65</v>
          </cell>
          <cell r="B234" t="str">
            <v>Broadway Rd &amp; McClintock Dr</v>
          </cell>
          <cell r="E234" t="str">
            <v>Broadway Rd &amp; McClintock Dr_1</v>
          </cell>
        </row>
        <row r="235">
          <cell r="A235">
            <v>66</v>
          </cell>
          <cell r="B235" t="str">
            <v>Apache Blvd &amp; Price Rd</v>
          </cell>
          <cell r="E235" t="str">
            <v>Apache Blvd &amp; Price Rd_2</v>
          </cell>
        </row>
        <row r="236">
          <cell r="A236">
            <v>67</v>
          </cell>
          <cell r="B236" t="str">
            <v>Broadway Rd &amp; Price Rd</v>
          </cell>
          <cell r="E236" t="str">
            <v>Broadway Rd &amp; Price Rd_1</v>
          </cell>
        </row>
        <row r="237">
          <cell r="A237">
            <v>68</v>
          </cell>
          <cell r="B237" t="str">
            <v>Broadway Rd &amp; Price Rd</v>
          </cell>
          <cell r="E237" t="str">
            <v>Broadway Rd &amp; Price Rd_2</v>
          </cell>
        </row>
        <row r="238">
          <cell r="A238">
            <v>69</v>
          </cell>
          <cell r="B238" t="str">
            <v>Southern Ave &amp; Price Rd</v>
          </cell>
          <cell r="E238" t="str">
            <v>Southern Ave &amp; Price Rd_1</v>
          </cell>
        </row>
        <row r="239">
          <cell r="A239">
            <v>70</v>
          </cell>
          <cell r="B239" t="str">
            <v>Southern Ave &amp; McClintock Dr</v>
          </cell>
          <cell r="E239" t="str">
            <v>Southern Ave &amp; McClintock Dr_1</v>
          </cell>
        </row>
        <row r="240">
          <cell r="A240">
            <v>71</v>
          </cell>
          <cell r="B240" t="str">
            <v>Broadway Rd &amp; McClintock Dr</v>
          </cell>
          <cell r="E240" t="str">
            <v>Broadway Rd &amp; McClintock Dr_2</v>
          </cell>
        </row>
        <row r="241">
          <cell r="A241">
            <v>72</v>
          </cell>
          <cell r="B241" t="str">
            <v/>
          </cell>
          <cell r="E241" t="str">
            <v/>
          </cell>
        </row>
        <row r="242">
          <cell r="A242">
            <v>73</v>
          </cell>
          <cell r="B242" t="str">
            <v>Southern Ave &amp; Rural Rd</v>
          </cell>
          <cell r="E242" t="str">
            <v>Southern Ave &amp; Rural Rd_1</v>
          </cell>
        </row>
        <row r="243">
          <cell r="A243">
            <v>74</v>
          </cell>
          <cell r="B243" t="str">
            <v>Broadway Rd &amp; Rural Rd</v>
          </cell>
          <cell r="E243" t="str">
            <v>Broadway Rd &amp; Rural Rd_2</v>
          </cell>
        </row>
        <row r="244">
          <cell r="A244">
            <v>75</v>
          </cell>
          <cell r="B244" t="str">
            <v>Alameda Dr &amp; Mill Ave</v>
          </cell>
          <cell r="E244" t="str">
            <v>Alameda Dr &amp; Mill Ave_1</v>
          </cell>
        </row>
        <row r="245">
          <cell r="A245">
            <v>76</v>
          </cell>
          <cell r="B245" t="str">
            <v>Broadway Rd &amp; College Ave</v>
          </cell>
          <cell r="E245" t="str">
            <v>Broadway Rd &amp; College Ave_1</v>
          </cell>
        </row>
        <row r="246">
          <cell r="A246">
            <v>77</v>
          </cell>
          <cell r="B246" t="str">
            <v>Broadway Rd &amp; Mill Ave</v>
          </cell>
          <cell r="E246" t="str">
            <v>Broadway Rd &amp; Mill Ave_2</v>
          </cell>
        </row>
        <row r="247">
          <cell r="A247">
            <v>78</v>
          </cell>
          <cell r="B247" t="str">
            <v>Broadway Rd &amp; Roosevelt St</v>
          </cell>
          <cell r="E247" t="str">
            <v>Broadway Rd &amp; Roosevelt St_1</v>
          </cell>
        </row>
        <row r="248">
          <cell r="A248">
            <v>79</v>
          </cell>
          <cell r="B248" t="str">
            <v>Broadway Rd &amp; Hardy Dr</v>
          </cell>
          <cell r="E248" t="str">
            <v>Broadway Rd &amp; Hardy Dr_1</v>
          </cell>
        </row>
        <row r="249">
          <cell r="A249">
            <v>80</v>
          </cell>
          <cell r="B249" t="str">
            <v>Alameda Dr &amp; Priest Dr</v>
          </cell>
          <cell r="E249" t="str">
            <v>Alameda Dr &amp; Priest Dr_1</v>
          </cell>
        </row>
        <row r="250">
          <cell r="A250">
            <v>81</v>
          </cell>
          <cell r="B250" t="str">
            <v>Broadway Rd &amp; Priest Dr</v>
          </cell>
          <cell r="E250" t="str">
            <v>Broadway Rd &amp; Priest Dr_2</v>
          </cell>
        </row>
        <row r="251">
          <cell r="A251">
            <v>82</v>
          </cell>
          <cell r="B251" t="str">
            <v>Broadway Rd &amp; 48th St</v>
          </cell>
          <cell r="E251" t="str">
            <v>Broadway Rd &amp; 48th St_1</v>
          </cell>
        </row>
        <row r="252">
          <cell r="A252">
            <v>83</v>
          </cell>
          <cell r="B252" t="str">
            <v/>
          </cell>
          <cell r="E252" t="str">
            <v/>
          </cell>
        </row>
        <row r="253">
          <cell r="A253">
            <v>84</v>
          </cell>
          <cell r="B253" t="str">
            <v>Southern Ave &amp; 48th St</v>
          </cell>
          <cell r="E253" t="str">
            <v>Southern Ave &amp; 48th St_1</v>
          </cell>
        </row>
        <row r="254">
          <cell r="A254">
            <v>85</v>
          </cell>
          <cell r="B254" t="str">
            <v>Southern Ave &amp; Priest Dr</v>
          </cell>
          <cell r="E254" t="str">
            <v>Southern Ave &amp; Priest Dr_1</v>
          </cell>
        </row>
        <row r="255">
          <cell r="A255">
            <v>86</v>
          </cell>
          <cell r="B255" t="str">
            <v>Southern Ave &amp; Mill Ave</v>
          </cell>
          <cell r="E255" t="str">
            <v>Southern Ave &amp; Mill Ave_1</v>
          </cell>
        </row>
        <row r="256">
          <cell r="A256">
            <v>87</v>
          </cell>
          <cell r="B256" t="str">
            <v/>
          </cell>
          <cell r="E256" t="str">
            <v/>
          </cell>
        </row>
        <row r="257">
          <cell r="A257">
            <v>88</v>
          </cell>
          <cell r="B257" t="str">
            <v>Superstition Fwy &amp; Priest Dr</v>
          </cell>
          <cell r="E257" t="str">
            <v>Superstition Fwy &amp; Priest Dr_1</v>
          </cell>
        </row>
        <row r="258">
          <cell r="A258">
            <v>89</v>
          </cell>
          <cell r="B258" t="str">
            <v>Southern Ave &amp; Mill Ave</v>
          </cell>
          <cell r="E258" t="str">
            <v>Southern Ave &amp; Mill Ave_2</v>
          </cell>
        </row>
        <row r="259">
          <cell r="A259">
            <v>90</v>
          </cell>
          <cell r="B259" t="str">
            <v>Southern Ave &amp; College Ave</v>
          </cell>
          <cell r="E259" t="str">
            <v>Southern Ave &amp; College Ave_1</v>
          </cell>
        </row>
        <row r="260">
          <cell r="A260">
            <v>91</v>
          </cell>
          <cell r="B260" t="str">
            <v>Southern Ave &amp; Rural Rd</v>
          </cell>
          <cell r="E260" t="str">
            <v>Southern Ave &amp; Rural Rd_2</v>
          </cell>
        </row>
        <row r="261">
          <cell r="A261">
            <v>92</v>
          </cell>
          <cell r="B261" t="str">
            <v>Southern Ave &amp; McClintock Dr</v>
          </cell>
          <cell r="E261" t="str">
            <v>Southern Ave &amp; McClintock Dr_2</v>
          </cell>
        </row>
        <row r="262">
          <cell r="A262">
            <v>93</v>
          </cell>
          <cell r="B262" t="str">
            <v>Southern Ave &amp; Price Rd</v>
          </cell>
          <cell r="E262" t="str">
            <v>Southern Ave &amp; Price Rd_2</v>
          </cell>
        </row>
        <row r="263">
          <cell r="A263">
            <v>94</v>
          </cell>
          <cell r="B263" t="str">
            <v>Superstition Fwy &amp; Price Rd</v>
          </cell>
          <cell r="E263" t="str">
            <v>Superstition Fwy &amp; Price Rd_1</v>
          </cell>
        </row>
        <row r="264">
          <cell r="A264">
            <v>95</v>
          </cell>
          <cell r="B264" t="str">
            <v>Baseline Rd &amp; McClintock Dr</v>
          </cell>
          <cell r="E264" t="str">
            <v>Baseline Rd &amp; McClintock Dr_1</v>
          </cell>
        </row>
        <row r="265">
          <cell r="A265">
            <v>96</v>
          </cell>
          <cell r="B265" t="str">
            <v>Superstition Fwy &amp; McClintock Dr</v>
          </cell>
          <cell r="E265" t="str">
            <v>Superstition Fwy &amp; McClintock Dr_1</v>
          </cell>
        </row>
        <row r="266">
          <cell r="A266">
            <v>97</v>
          </cell>
          <cell r="B266" t="str">
            <v>Baseline Rd &amp; Rural Rd</v>
          </cell>
          <cell r="E266" t="str">
            <v>Baseline Rd &amp; Rural Rd_1</v>
          </cell>
        </row>
        <row r="267">
          <cell r="A267">
            <v>98</v>
          </cell>
          <cell r="B267" t="str">
            <v>Rural Rd &amp; Lakeshore Dr</v>
          </cell>
          <cell r="E267" t="str">
            <v>Rural Rd &amp; Lakeshore Dr_1</v>
          </cell>
        </row>
        <row r="268">
          <cell r="A268">
            <v>99</v>
          </cell>
          <cell r="B268" t="str">
            <v>Superstition Fwy &amp; Rural Rd</v>
          </cell>
          <cell r="E268" t="str">
            <v>Superstition Fwy &amp; Rural Rd_1</v>
          </cell>
        </row>
        <row r="269">
          <cell r="A269">
            <v>100</v>
          </cell>
          <cell r="B269" t="str">
            <v>Baseline Rd &amp; Mill Ave</v>
          </cell>
          <cell r="E269" t="str">
            <v>Baseline Rd &amp; Mill Ave_1</v>
          </cell>
        </row>
        <row r="270">
          <cell r="A270">
            <v>101</v>
          </cell>
          <cell r="B270" t="str">
            <v>Superstition Fwy &amp; College Ave</v>
          </cell>
          <cell r="E270" t="str">
            <v>Superstition Fwy &amp; College Ave_1</v>
          </cell>
        </row>
        <row r="271">
          <cell r="A271">
            <v>102</v>
          </cell>
          <cell r="B271" t="str">
            <v>Superstition Fwy &amp; Mill Ave</v>
          </cell>
          <cell r="E271" t="str">
            <v>Superstition Fwy &amp; Mill Ave_1</v>
          </cell>
        </row>
        <row r="272">
          <cell r="A272">
            <v>103</v>
          </cell>
          <cell r="B272" t="str">
            <v>Southern Ave &amp; Kyrene Rd</v>
          </cell>
          <cell r="E272" t="str">
            <v>Southern Ave &amp; Kyrene Rd_1</v>
          </cell>
        </row>
        <row r="273">
          <cell r="A273">
            <v>104</v>
          </cell>
          <cell r="B273" t="str">
            <v>Baseline Rd &amp; Hardy Dr</v>
          </cell>
          <cell r="E273" t="str">
            <v>Baseline Rd &amp; Hardy Dr_1</v>
          </cell>
        </row>
        <row r="274">
          <cell r="A274">
            <v>105</v>
          </cell>
          <cell r="B274" t="str">
            <v>Southern Ave &amp; Hardy Dr</v>
          </cell>
          <cell r="E274" t="str">
            <v>Southern Ave &amp; Hardy Dr_1</v>
          </cell>
        </row>
        <row r="275">
          <cell r="A275">
            <v>106</v>
          </cell>
          <cell r="B275" t="str">
            <v>Baseline Rd &amp; Priest Dr</v>
          </cell>
          <cell r="E275" t="str">
            <v>Baseline Rd &amp; Priest Dr_1</v>
          </cell>
        </row>
        <row r="276">
          <cell r="A276">
            <v>107</v>
          </cell>
          <cell r="B276" t="str">
            <v>Baseline Rd &amp; I-10 Fwy</v>
          </cell>
          <cell r="E276" t="str">
            <v>Baseline Rd &amp; I-10 Fwy_1</v>
          </cell>
        </row>
        <row r="277">
          <cell r="A277">
            <v>108</v>
          </cell>
          <cell r="B277" t="str">
            <v>Baseline Rd &amp; 48th St</v>
          </cell>
          <cell r="E277" t="str">
            <v>Baseline Rd &amp; 48th St_1</v>
          </cell>
        </row>
        <row r="278">
          <cell r="A278">
            <v>109</v>
          </cell>
          <cell r="B278" t="str">
            <v>Baseline Rd &amp; Priest Dr</v>
          </cell>
          <cell r="E278" t="str">
            <v>Baseline Rd &amp; Priest Dr_2</v>
          </cell>
        </row>
        <row r="279">
          <cell r="A279">
            <v>110</v>
          </cell>
          <cell r="B279" t="str">
            <v>Baseline Rd &amp; Hardy Dr</v>
          </cell>
          <cell r="E279" t="str">
            <v>Baseline Rd &amp; Hardy Dr_2</v>
          </cell>
        </row>
        <row r="280">
          <cell r="A280">
            <v>111</v>
          </cell>
          <cell r="B280" t="str">
            <v>Baseline Rd &amp; Kyrene Rd</v>
          </cell>
          <cell r="E280" t="str">
            <v>Baseline Rd &amp; Kyrene Rd_1</v>
          </cell>
        </row>
        <row r="281">
          <cell r="A281">
            <v>112</v>
          </cell>
          <cell r="B281" t="str">
            <v>Baseline Rd &amp; Mill Ave</v>
          </cell>
          <cell r="E281" t="str">
            <v>Baseline Rd &amp; Mill Ave_2</v>
          </cell>
        </row>
        <row r="282">
          <cell r="A282">
            <v>113</v>
          </cell>
          <cell r="B282" t="str">
            <v>Baseline Rd &amp; College Ave</v>
          </cell>
          <cell r="E282" t="str">
            <v>Baseline Rd &amp; College Ave_1</v>
          </cell>
        </row>
        <row r="283">
          <cell r="A283">
            <v>114</v>
          </cell>
          <cell r="B283" t="str">
            <v/>
          </cell>
          <cell r="E283" t="str">
            <v/>
          </cell>
        </row>
        <row r="284">
          <cell r="A284">
            <v>115</v>
          </cell>
          <cell r="B284" t="str">
            <v>Baseline Rd &amp; Rural Rd</v>
          </cell>
          <cell r="E284" t="str">
            <v>Baseline Rd &amp; Rural Rd_2</v>
          </cell>
        </row>
        <row r="285">
          <cell r="A285">
            <v>116</v>
          </cell>
          <cell r="B285" t="str">
            <v/>
          </cell>
          <cell r="E285" t="str">
            <v/>
          </cell>
        </row>
        <row r="286">
          <cell r="A286">
            <v>117</v>
          </cell>
          <cell r="B286" t="str">
            <v>Baseline Rd &amp; Lakeshore Dr</v>
          </cell>
          <cell r="E286" t="str">
            <v>Baseline Rd &amp; Lakeshore Dr_1</v>
          </cell>
        </row>
        <row r="287">
          <cell r="A287">
            <v>118</v>
          </cell>
          <cell r="B287" t="str">
            <v>Baseline Rd &amp; McClintock Dr</v>
          </cell>
          <cell r="E287" t="str">
            <v>Baseline Rd &amp; McClintock Dr_2</v>
          </cell>
        </row>
        <row r="288">
          <cell r="A288">
            <v>119</v>
          </cell>
          <cell r="B288" t="str">
            <v>Baseline Rd &amp; Price Rd</v>
          </cell>
          <cell r="E288" t="str">
            <v>Baseline Rd &amp; Price Rd_1</v>
          </cell>
        </row>
        <row r="289">
          <cell r="A289">
            <v>120</v>
          </cell>
          <cell r="B289" t="str">
            <v>Guadalupe Rd &amp; McClintock Dr</v>
          </cell>
          <cell r="E289" t="str">
            <v>Guadalupe Rd &amp; McClintock Dr_1</v>
          </cell>
        </row>
        <row r="290">
          <cell r="A290">
            <v>121</v>
          </cell>
          <cell r="B290" t="str">
            <v>Guadalupe Rd &amp; Rural Rd</v>
          </cell>
          <cell r="E290" t="str">
            <v>Guadalupe Rd &amp; Rural Rd_1</v>
          </cell>
        </row>
        <row r="291">
          <cell r="A291">
            <v>122</v>
          </cell>
          <cell r="B291" t="str">
            <v>Guadalupe Rd &amp; Kyrene Rd</v>
          </cell>
          <cell r="E291" t="str">
            <v>Guadalupe Rd &amp; Kyrene Rd_1</v>
          </cell>
        </row>
        <row r="292">
          <cell r="A292">
            <v>123</v>
          </cell>
          <cell r="B292" t="str">
            <v>Guadalupe Rd &amp; Hardy Dr</v>
          </cell>
          <cell r="E292" t="str">
            <v>Guadalupe Rd &amp; Hardy Dr_1</v>
          </cell>
        </row>
        <row r="293">
          <cell r="A293">
            <v>124</v>
          </cell>
          <cell r="B293" t="str">
            <v>Carmen (City Border) St &amp; Priest Dr</v>
          </cell>
          <cell r="E293" t="str">
            <v>Carmen (City Border) St &amp; Priest Dr_1</v>
          </cell>
        </row>
        <row r="294">
          <cell r="A294">
            <v>125</v>
          </cell>
          <cell r="B294" t="str">
            <v/>
          </cell>
          <cell r="E294" t="str">
            <v/>
          </cell>
        </row>
        <row r="295">
          <cell r="A295">
            <v>126</v>
          </cell>
          <cell r="B295" t="str">
            <v>Guadalupe Rd &amp; Kyrene Rd</v>
          </cell>
          <cell r="E295" t="str">
            <v>Guadalupe Rd &amp; Kyrene Rd_2</v>
          </cell>
        </row>
        <row r="296">
          <cell r="A296">
            <v>127</v>
          </cell>
          <cell r="B296" t="str">
            <v>Guadalupe Rd &amp; Rural Rd</v>
          </cell>
          <cell r="E296" t="str">
            <v>Guadalupe Rd &amp; Rural Rd_2</v>
          </cell>
        </row>
        <row r="297">
          <cell r="A297">
            <v>128</v>
          </cell>
          <cell r="B297" t="str">
            <v>Guadalupe Rd &amp; McClintock Dr</v>
          </cell>
          <cell r="E297" t="str">
            <v>Guadalupe Rd &amp; McClintock Dr_2</v>
          </cell>
        </row>
        <row r="298">
          <cell r="A298">
            <v>129</v>
          </cell>
          <cell r="B298" t="str">
            <v>Guadalupe Rd &amp; Price Rd</v>
          </cell>
          <cell r="E298" t="str">
            <v>Guadalupe Rd &amp; Price Rd_1</v>
          </cell>
        </row>
        <row r="299">
          <cell r="A299">
            <v>130</v>
          </cell>
          <cell r="B299" t="str">
            <v>Elliot Rd &amp; McClintock Dr</v>
          </cell>
          <cell r="E299" t="str">
            <v>Elliot Rd &amp; McClintock Dr_1</v>
          </cell>
        </row>
        <row r="300">
          <cell r="A300">
            <v>131</v>
          </cell>
          <cell r="B300" t="str">
            <v>Elliot Rd &amp; Rural Rd</v>
          </cell>
          <cell r="E300" t="str">
            <v>Elliot Rd &amp; Rural Rd_1</v>
          </cell>
        </row>
        <row r="301">
          <cell r="A301">
            <v>132</v>
          </cell>
          <cell r="B301" t="str">
            <v>Elliot Rd &amp; Kyrene Rd</v>
          </cell>
          <cell r="E301" t="str">
            <v>Elliot Rd &amp; Kyrene Rd_1</v>
          </cell>
        </row>
        <row r="302">
          <cell r="A302">
            <v>133</v>
          </cell>
          <cell r="B302" t="str">
            <v>Elliot Rd &amp; Priest Dr</v>
          </cell>
          <cell r="E302" t="str">
            <v>Elliot Rd &amp; Priest Dr_1</v>
          </cell>
        </row>
        <row r="303">
          <cell r="A303">
            <v>134</v>
          </cell>
          <cell r="B303" t="str">
            <v>Elliot Rd &amp; I-10 Fwy</v>
          </cell>
          <cell r="E303" t="str">
            <v>Elliot Rd &amp; I-10 Fwy_1</v>
          </cell>
        </row>
        <row r="304">
          <cell r="A304">
            <v>135</v>
          </cell>
          <cell r="B304" t="str">
            <v>Elliot Rd &amp; Priest Dr</v>
          </cell>
          <cell r="E304" t="str">
            <v>Elliot Rd &amp; Priest Dr_2</v>
          </cell>
        </row>
        <row r="305">
          <cell r="A305">
            <v>136</v>
          </cell>
          <cell r="B305" t="str">
            <v>Elliot Rd &amp; Kyrene Rd</v>
          </cell>
          <cell r="E305" t="str">
            <v>Elliot Rd &amp; Kyrene Rd_2</v>
          </cell>
        </row>
        <row r="306">
          <cell r="A306">
            <v>137</v>
          </cell>
          <cell r="B306" t="str">
            <v>Elliot Rd &amp; Rural Rd</v>
          </cell>
          <cell r="E306" t="str">
            <v>Elliot Rd &amp; Rural Rd_2</v>
          </cell>
        </row>
        <row r="307">
          <cell r="A307">
            <v>138</v>
          </cell>
          <cell r="B307" t="str">
            <v>Elliot Rd &amp; McClintock Dr</v>
          </cell>
          <cell r="E307" t="str">
            <v>Elliot Rd &amp; McClintock Dr_2</v>
          </cell>
        </row>
        <row r="308">
          <cell r="A308">
            <v>139</v>
          </cell>
          <cell r="B308" t="str">
            <v>Elliot Rd &amp; Price Rd</v>
          </cell>
          <cell r="E308" t="str">
            <v>Elliot Rd &amp; Price Rd_1</v>
          </cell>
        </row>
        <row r="309">
          <cell r="A309">
            <v>140</v>
          </cell>
          <cell r="B309" t="str">
            <v>Warner Rd &amp; McClintock Dr</v>
          </cell>
          <cell r="E309" t="str">
            <v>Warner Rd &amp; McClintock Dr_1</v>
          </cell>
        </row>
        <row r="310">
          <cell r="A310">
            <v>141</v>
          </cell>
          <cell r="B310" t="str">
            <v>Warner Rd &amp; Rural Rd</v>
          </cell>
          <cell r="E310" t="str">
            <v>Warner Rd &amp; Rural Rd_1</v>
          </cell>
        </row>
        <row r="311">
          <cell r="A311">
            <v>142</v>
          </cell>
          <cell r="B311" t="str">
            <v>Warner Rd &amp; Kyrene Rd</v>
          </cell>
          <cell r="E311" t="str">
            <v>Warner Rd &amp; Kyrene Rd_1</v>
          </cell>
        </row>
        <row r="312">
          <cell r="A312">
            <v>143</v>
          </cell>
          <cell r="B312" t="str">
            <v>Warner Rd &amp; Priest Dr</v>
          </cell>
          <cell r="E312" t="str">
            <v>Warner Rd &amp; Priest Dr_1</v>
          </cell>
        </row>
        <row r="313">
          <cell r="A313">
            <v>144</v>
          </cell>
          <cell r="B313" t="str">
            <v>Warner Rd &amp; I-10 Fwy</v>
          </cell>
          <cell r="E313" t="str">
            <v>Warner Rd &amp; I-10 Fwy_1</v>
          </cell>
        </row>
        <row r="314">
          <cell r="A314">
            <v>145</v>
          </cell>
          <cell r="B314" t="str">
            <v>Warner Rd &amp; Priest Dr</v>
          </cell>
          <cell r="E314" t="str">
            <v>Warner Rd &amp; Priest Dr_2</v>
          </cell>
        </row>
        <row r="315">
          <cell r="A315">
            <v>146</v>
          </cell>
          <cell r="B315" t="str">
            <v>Warner Rd &amp; Kyrene Rd</v>
          </cell>
          <cell r="E315" t="str">
            <v>Warner Rd &amp; Kyrene Rd_2</v>
          </cell>
        </row>
        <row r="316">
          <cell r="A316">
            <v>147</v>
          </cell>
          <cell r="B316" t="str">
            <v>Warner Rd &amp; Rural Rd</v>
          </cell>
          <cell r="E316" t="str">
            <v>Warner Rd &amp; Rural Rd_2</v>
          </cell>
        </row>
        <row r="317">
          <cell r="A317">
            <v>148</v>
          </cell>
          <cell r="B317" t="str">
            <v>Warner Rd &amp; McClintock Dr</v>
          </cell>
          <cell r="E317" t="str">
            <v>Warner Rd &amp; McClintock Dr_2</v>
          </cell>
        </row>
        <row r="318">
          <cell r="A318">
            <v>149</v>
          </cell>
          <cell r="B318" t="str">
            <v>Warner Rd &amp; Price Rd</v>
          </cell>
          <cell r="E318" t="str">
            <v>Warner Rd &amp; Price Rd_1</v>
          </cell>
        </row>
        <row r="319">
          <cell r="A319">
            <v>150</v>
          </cell>
          <cell r="B319" t="str">
            <v>Rio Salado Pkwy &amp; 52nd St</v>
          </cell>
          <cell r="E319" t="str">
            <v>Rio Salado Pkwy &amp; 52nd St_1</v>
          </cell>
        </row>
        <row r="320">
          <cell r="A320">
            <v>151</v>
          </cell>
          <cell r="B320" t="str">
            <v>Elliot Rd &amp; Hardy Dr</v>
          </cell>
          <cell r="E320" t="str">
            <v>Elliot Rd &amp; Hardy Dr_1</v>
          </cell>
        </row>
        <row r="321">
          <cell r="A321">
            <v>152</v>
          </cell>
          <cell r="B321" t="str">
            <v>Elliot Rd &amp; Priest Dr</v>
          </cell>
          <cell r="E321" t="str">
            <v>Elliot Rd &amp; Priest Dr_3</v>
          </cell>
        </row>
        <row r="322">
          <cell r="A322">
            <v>153</v>
          </cell>
          <cell r="B322" t="str">
            <v/>
          </cell>
          <cell r="E322" t="str">
            <v/>
          </cell>
        </row>
        <row r="323">
          <cell r="A323">
            <v>154</v>
          </cell>
          <cell r="B323" t="str">
            <v>Southern Ave &amp; Priest Dr</v>
          </cell>
          <cell r="E323" t="str">
            <v>Southern Ave &amp; Priest Dr_2</v>
          </cell>
        </row>
        <row r="324">
          <cell r="A324">
            <v>155</v>
          </cell>
          <cell r="B324" t="str">
            <v>202 Fwy &amp; Priest Dr</v>
          </cell>
          <cell r="E324" t="str">
            <v>202 Fwy &amp; Priest Dr_1</v>
          </cell>
        </row>
        <row r="325">
          <cell r="A325">
            <v>156</v>
          </cell>
          <cell r="B325" t="str">
            <v/>
          </cell>
          <cell r="E325" t="str">
            <v/>
          </cell>
        </row>
        <row r="326">
          <cell r="A326">
            <v>157</v>
          </cell>
          <cell r="B326" t="str">
            <v/>
          </cell>
          <cell r="E326" t="str">
            <v/>
          </cell>
        </row>
        <row r="327">
          <cell r="A327">
            <v>158</v>
          </cell>
          <cell r="B327" t="str">
            <v/>
          </cell>
          <cell r="E327" t="str">
            <v/>
          </cell>
        </row>
        <row r="328">
          <cell r="A328">
            <v>159</v>
          </cell>
          <cell r="B328" t="str">
            <v/>
          </cell>
          <cell r="E328" t="str">
            <v/>
          </cell>
        </row>
        <row r="329">
          <cell r="A329">
            <v>160</v>
          </cell>
          <cell r="B329" t="str">
            <v/>
          </cell>
          <cell r="E329" t="str">
            <v/>
          </cell>
        </row>
        <row r="330">
          <cell r="A330">
            <v>161</v>
          </cell>
          <cell r="B330" t="str">
            <v/>
          </cell>
          <cell r="E330" t="str">
            <v/>
          </cell>
        </row>
        <row r="331">
          <cell r="A331">
            <v>162</v>
          </cell>
          <cell r="B331" t="str">
            <v/>
          </cell>
          <cell r="E331" t="str">
            <v/>
          </cell>
        </row>
        <row r="332">
          <cell r="A332">
            <v>163</v>
          </cell>
          <cell r="B332" t="str">
            <v/>
          </cell>
          <cell r="E332" t="str">
            <v/>
          </cell>
        </row>
        <row r="333">
          <cell r="A333">
            <v>0</v>
          </cell>
          <cell r="B333" t="str">
            <v/>
          </cell>
          <cell r="E333" t="str">
            <v/>
          </cell>
        </row>
        <row r="334">
          <cell r="A334">
            <v>1</v>
          </cell>
          <cell r="B334" t="str">
            <v>McKellips Rd &amp; College Ave</v>
          </cell>
          <cell r="E334" t="str">
            <v>McKellips Rd &amp; College Ave_3</v>
          </cell>
        </row>
        <row r="335">
          <cell r="A335">
            <v>2</v>
          </cell>
          <cell r="B335" t="str">
            <v>McKellips Rd &amp; Scottsdale Rd</v>
          </cell>
          <cell r="E335" t="str">
            <v>McKellips Rd &amp; Scottsdale Rd_3</v>
          </cell>
        </row>
        <row r="336">
          <cell r="A336">
            <v>3</v>
          </cell>
          <cell r="B336" t="str">
            <v>McKellips Rd &amp; McClintock Dr</v>
          </cell>
          <cell r="E336" t="str">
            <v>McKellips Rd &amp; McClintock Dr_2</v>
          </cell>
        </row>
        <row r="337">
          <cell r="A337">
            <v>4</v>
          </cell>
          <cell r="B337" t="str">
            <v>McKellips Rd &amp; Scottsdale Rd</v>
          </cell>
          <cell r="E337" t="str">
            <v>McKellips Rd &amp; Scottsdale Rd_4</v>
          </cell>
        </row>
        <row r="338">
          <cell r="A338">
            <v>5</v>
          </cell>
          <cell r="B338" t="str">
            <v>Curry Rd &amp; College Ave</v>
          </cell>
          <cell r="E338" t="str">
            <v>Curry Rd &amp; College Ave_2</v>
          </cell>
        </row>
        <row r="339">
          <cell r="A339">
            <v>6</v>
          </cell>
          <cell r="B339" t="str">
            <v>Curry Rd &amp; Scottsdale Rd</v>
          </cell>
          <cell r="E339" t="str">
            <v>Curry Rd &amp; Scottsdale Rd_3</v>
          </cell>
        </row>
        <row r="340">
          <cell r="A340">
            <v>7</v>
          </cell>
          <cell r="B340" t="str">
            <v>Curry Rd &amp; McClintock Dr</v>
          </cell>
          <cell r="E340" t="str">
            <v>Curry Rd &amp; McClintock Dr_2</v>
          </cell>
        </row>
        <row r="341">
          <cell r="A341">
            <v>8</v>
          </cell>
          <cell r="B341" t="str">
            <v>Curry Rd &amp; McClintock Dr</v>
          </cell>
          <cell r="E341" t="str">
            <v>Curry Rd &amp; McClintock Dr_3</v>
          </cell>
        </row>
        <row r="342">
          <cell r="A342">
            <v>9</v>
          </cell>
          <cell r="B342" t="str">
            <v>Curry Rd &amp; Scottsdale Rd</v>
          </cell>
          <cell r="E342" t="str">
            <v>Curry Rd &amp; Scottsdale Rd_4</v>
          </cell>
        </row>
        <row r="343">
          <cell r="A343">
            <v>10</v>
          </cell>
          <cell r="B343" t="str">
            <v>Curry Rd &amp; College Ave</v>
          </cell>
          <cell r="E343" t="str">
            <v>Curry Rd &amp; College Ave_3</v>
          </cell>
        </row>
        <row r="344">
          <cell r="A344">
            <v>11</v>
          </cell>
          <cell r="B344" t="str">
            <v>Washington St &amp; Mill Ave</v>
          </cell>
          <cell r="E344" t="str">
            <v>Washington St &amp; Mill Ave_1</v>
          </cell>
        </row>
        <row r="345">
          <cell r="A345">
            <v>12</v>
          </cell>
          <cell r="B345" t="str">
            <v>Washington St &amp; Mill Ave</v>
          </cell>
          <cell r="E345" t="str">
            <v>Washington St &amp; Mill Ave_2</v>
          </cell>
        </row>
        <row r="346">
          <cell r="A346">
            <v>13</v>
          </cell>
          <cell r="B346" t="str">
            <v>Washington St &amp; Priest Dr</v>
          </cell>
          <cell r="E346" t="str">
            <v>Washington St &amp; Priest Dr_3</v>
          </cell>
        </row>
        <row r="347">
          <cell r="A347">
            <v>14</v>
          </cell>
          <cell r="B347" t="str">
            <v>Washington St &amp; Priest Dr</v>
          </cell>
          <cell r="E347" t="str">
            <v>Washington St &amp; Priest Dr_4</v>
          </cell>
        </row>
        <row r="348">
          <cell r="A348">
            <v>15</v>
          </cell>
          <cell r="B348" t="str">
            <v>202 Fwy &amp; Priest Dr</v>
          </cell>
          <cell r="E348" t="str">
            <v>202 Fwy &amp; Priest Dr_2</v>
          </cell>
        </row>
        <row r="349">
          <cell r="A349">
            <v>16</v>
          </cell>
          <cell r="B349" t="str">
            <v>Rio Salado Pkwy &amp; Hardy Dr</v>
          </cell>
          <cell r="E349" t="str">
            <v>Rio Salado Pkwy &amp; Hardy Dr_3</v>
          </cell>
        </row>
        <row r="350">
          <cell r="A350">
            <v>17</v>
          </cell>
          <cell r="B350" t="str">
            <v>University Dr &amp; Mill Ave</v>
          </cell>
          <cell r="E350" t="str">
            <v>University Dr &amp; Mill Ave_3</v>
          </cell>
        </row>
        <row r="351">
          <cell r="A351">
            <v>18</v>
          </cell>
          <cell r="B351" t="str">
            <v>Rio Salado Pkwy &amp; Scottsdale Rd</v>
          </cell>
          <cell r="E351" t="str">
            <v>Rio Salado Pkwy &amp; Scottsdale Rd_1</v>
          </cell>
        </row>
        <row r="352">
          <cell r="A352">
            <v>19</v>
          </cell>
          <cell r="B352" t="str">
            <v>Rio Salado Pkwy &amp; McClintock Dr</v>
          </cell>
          <cell r="E352" t="str">
            <v>Rio Salado Pkwy &amp; McClintock Dr_3</v>
          </cell>
        </row>
        <row r="353">
          <cell r="A353">
            <v>20</v>
          </cell>
          <cell r="B353" t="str">
            <v>Rio Salado Pkwy &amp; Mill Ave</v>
          </cell>
          <cell r="E353" t="str">
            <v>Rio Salado Pkwy &amp; Mill Ave_2</v>
          </cell>
        </row>
        <row r="354">
          <cell r="A354">
            <v>21</v>
          </cell>
          <cell r="B354" t="str">
            <v>University Dr &amp; Priest Dr</v>
          </cell>
          <cell r="E354" t="str">
            <v>University Dr &amp; Priest Dr_3</v>
          </cell>
        </row>
        <row r="355">
          <cell r="A355">
            <v>22</v>
          </cell>
          <cell r="B355" t="str">
            <v>5th St &amp; Hardy Dr</v>
          </cell>
          <cell r="E355" t="str">
            <v>5th St &amp; Hardy Dr_2</v>
          </cell>
        </row>
        <row r="356">
          <cell r="A356">
            <v>23</v>
          </cell>
          <cell r="B356" t="str">
            <v>5th St &amp; Mill Ave</v>
          </cell>
          <cell r="E356" t="str">
            <v>5th St &amp; Mill Ave_2</v>
          </cell>
        </row>
        <row r="357">
          <cell r="A357">
            <v>24</v>
          </cell>
          <cell r="B357" t="str">
            <v>5th St &amp; College Ave</v>
          </cell>
          <cell r="E357" t="str">
            <v>5th St &amp; College Ave_2</v>
          </cell>
        </row>
        <row r="358">
          <cell r="A358">
            <v>25</v>
          </cell>
          <cell r="B358" t="str">
            <v>Rio Salado Pkwy &amp; Rural Rd</v>
          </cell>
          <cell r="E358" t="str">
            <v>Rio Salado Pkwy &amp; Rural Rd_3</v>
          </cell>
        </row>
        <row r="359">
          <cell r="A359">
            <v>26</v>
          </cell>
          <cell r="B359" t="str">
            <v>University Dr &amp; Rural Rd</v>
          </cell>
          <cell r="E359" t="str">
            <v>University Dr &amp; Rural Rd_3</v>
          </cell>
        </row>
        <row r="360">
          <cell r="A360">
            <v>27</v>
          </cell>
          <cell r="B360" t="str">
            <v>Rio Salado Pkwy &amp; McClintock Dr</v>
          </cell>
          <cell r="E360" t="str">
            <v>Rio Salado Pkwy &amp; McClintock Dr_4</v>
          </cell>
        </row>
        <row r="361">
          <cell r="A361">
            <v>28</v>
          </cell>
          <cell r="B361" t="str">
            <v>Rio Salado Pkwy &amp; Price Rd</v>
          </cell>
          <cell r="E361" t="str">
            <v>Rio Salado Pkwy &amp; Price Rd_2</v>
          </cell>
        </row>
        <row r="362">
          <cell r="A362">
            <v>29</v>
          </cell>
          <cell r="B362" t="str">
            <v>University Dr &amp; Price Rd</v>
          </cell>
          <cell r="E362" t="str">
            <v>University Dr &amp; Price Rd_3</v>
          </cell>
        </row>
        <row r="363">
          <cell r="A363">
            <v>30</v>
          </cell>
          <cell r="B363" t="str">
            <v>University Dr &amp; Price Rd</v>
          </cell>
          <cell r="E363" t="str">
            <v>University Dr &amp; Price Rd_4</v>
          </cell>
        </row>
        <row r="364">
          <cell r="A364">
            <v>31</v>
          </cell>
          <cell r="B364" t="str">
            <v>University Dr &amp; McClintock Dr</v>
          </cell>
          <cell r="E364" t="str">
            <v>University Dr &amp; McClintock Dr_3</v>
          </cell>
        </row>
        <row r="365">
          <cell r="A365">
            <v>32</v>
          </cell>
          <cell r="B365" t="str">
            <v>University Dr &amp; McClintock Dr</v>
          </cell>
          <cell r="E365" t="str">
            <v>University Dr &amp; McClintock Dr_4</v>
          </cell>
        </row>
        <row r="366">
          <cell r="A366">
            <v>33</v>
          </cell>
          <cell r="B366" t="str">
            <v>University Dr &amp; College Ave</v>
          </cell>
          <cell r="E366" t="str">
            <v>University Dr &amp; College Ave_1</v>
          </cell>
        </row>
        <row r="367">
          <cell r="A367">
            <v>34</v>
          </cell>
          <cell r="B367" t="str">
            <v>University Dr &amp; Hardy Dr</v>
          </cell>
          <cell r="E367" t="str">
            <v>University Dr &amp; Hardy Dr_2</v>
          </cell>
        </row>
        <row r="368">
          <cell r="A368">
            <v>35</v>
          </cell>
          <cell r="B368" t="str">
            <v/>
          </cell>
          <cell r="E368" t="str">
            <v/>
          </cell>
        </row>
        <row r="369">
          <cell r="A369">
            <v>36</v>
          </cell>
          <cell r="B369" t="str">
            <v>University Dr &amp; Priest Dr</v>
          </cell>
          <cell r="E369" t="str">
            <v>University Dr &amp; Priest Dr_4</v>
          </cell>
        </row>
        <row r="370">
          <cell r="A370">
            <v>37</v>
          </cell>
          <cell r="B370" t="str">
            <v>University Dr &amp; Mill Ave</v>
          </cell>
          <cell r="E370" t="str">
            <v>University Dr &amp; Mill Ave_4</v>
          </cell>
        </row>
        <row r="371">
          <cell r="A371">
            <v>38</v>
          </cell>
          <cell r="B371" t="str">
            <v>University Dr &amp; Rural Rd</v>
          </cell>
          <cell r="E371" t="str">
            <v>University Dr &amp; Rural Rd_4</v>
          </cell>
        </row>
        <row r="372">
          <cell r="A372">
            <v>39</v>
          </cell>
          <cell r="B372" t="str">
            <v>University Dr &amp; McAllister Ave</v>
          </cell>
          <cell r="E372" t="str">
            <v>University Dr &amp; McAllister Ave_1</v>
          </cell>
        </row>
        <row r="373">
          <cell r="A373">
            <v>40</v>
          </cell>
          <cell r="B373" t="str">
            <v>Apache Blvd &amp; McClintock Dr</v>
          </cell>
          <cell r="E373" t="str">
            <v>Apache Blvd &amp; McClintock Dr_3</v>
          </cell>
        </row>
        <row r="374">
          <cell r="A374">
            <v>41</v>
          </cell>
          <cell r="B374" t="str">
            <v>University Dr &amp; Evergreen Rd</v>
          </cell>
          <cell r="E374" t="str">
            <v>University Dr &amp; Evergreen Rd_1</v>
          </cell>
        </row>
        <row r="375">
          <cell r="A375">
            <v>42</v>
          </cell>
          <cell r="B375" t="str">
            <v>Apache Blvd &amp; Price Rd</v>
          </cell>
          <cell r="E375" t="str">
            <v>Apache Blvd &amp; Price Rd_3</v>
          </cell>
        </row>
        <row r="376">
          <cell r="A376">
            <v>43</v>
          </cell>
          <cell r="B376" t="str">
            <v>Apache Blvd &amp; Evergreen Rd</v>
          </cell>
          <cell r="E376" t="str">
            <v>Apache Blvd &amp; Evergreen Rd_1</v>
          </cell>
        </row>
        <row r="377">
          <cell r="A377">
            <v>44</v>
          </cell>
          <cell r="B377" t="str">
            <v>Apache Blvd &amp; Price Rd</v>
          </cell>
          <cell r="E377" t="str">
            <v>Apache Blvd &amp; Price Rd_4</v>
          </cell>
        </row>
        <row r="378">
          <cell r="A378">
            <v>45</v>
          </cell>
          <cell r="B378" t="str">
            <v>Apache Blvd &amp; McClintock Dr</v>
          </cell>
          <cell r="E378" t="str">
            <v>Apache Blvd &amp; McClintock Dr_4</v>
          </cell>
        </row>
        <row r="379">
          <cell r="A379">
            <v>46</v>
          </cell>
          <cell r="B379" t="str">
            <v>Apache Blvd &amp; Rural Rd</v>
          </cell>
          <cell r="E379" t="str">
            <v>Apache Blvd &amp; Rural Rd_3</v>
          </cell>
        </row>
        <row r="380">
          <cell r="A380">
            <v>47</v>
          </cell>
          <cell r="B380" t="str">
            <v>Terrace Lane &amp; McAllister Ave</v>
          </cell>
          <cell r="E380" t="str">
            <v>Terrace Lane &amp; McAllister Ave_2</v>
          </cell>
        </row>
        <row r="381">
          <cell r="A381">
            <v>48</v>
          </cell>
          <cell r="B381" t="str">
            <v>Apache Blvd &amp; Rural Rd</v>
          </cell>
          <cell r="E381" t="str">
            <v>Apache Blvd &amp; Rural Rd_4</v>
          </cell>
        </row>
        <row r="382">
          <cell r="A382">
            <v>49</v>
          </cell>
          <cell r="B382" t="str">
            <v>Apache Blvd &amp; Mill Ave</v>
          </cell>
          <cell r="E382" t="str">
            <v>Apache Blvd &amp; Mill Ave_3</v>
          </cell>
        </row>
        <row r="383">
          <cell r="A383">
            <v>50</v>
          </cell>
          <cell r="B383" t="str">
            <v>Broadway Rd &amp; Hardy Dr</v>
          </cell>
          <cell r="E383" t="str">
            <v>Broadway Rd &amp; Hardy Dr_2</v>
          </cell>
        </row>
        <row r="384">
          <cell r="A384">
            <v>51</v>
          </cell>
          <cell r="B384" t="str">
            <v>13th St &amp; Hardy Dr</v>
          </cell>
          <cell r="E384" t="str">
            <v>13th St &amp; Hardy Dr_2</v>
          </cell>
        </row>
        <row r="385">
          <cell r="A385">
            <v>52</v>
          </cell>
          <cell r="B385" t="str">
            <v>Broadway Rd &amp; Priest Dr</v>
          </cell>
          <cell r="E385" t="str">
            <v>Broadway Rd &amp; Priest Dr_3</v>
          </cell>
        </row>
        <row r="386">
          <cell r="A386">
            <v>53</v>
          </cell>
          <cell r="B386" t="str">
            <v/>
          </cell>
          <cell r="E386" t="str">
            <v/>
          </cell>
        </row>
        <row r="387">
          <cell r="A387">
            <v>54</v>
          </cell>
          <cell r="B387" t="str">
            <v/>
          </cell>
          <cell r="E387" t="str">
            <v/>
          </cell>
        </row>
        <row r="388">
          <cell r="A388">
            <v>55</v>
          </cell>
          <cell r="B388" t="str">
            <v>Broadway Rd &amp; Priest Dr</v>
          </cell>
          <cell r="E388" t="str">
            <v>Broadway Rd &amp; Priest Dr_4</v>
          </cell>
        </row>
        <row r="389">
          <cell r="A389">
            <v>56</v>
          </cell>
          <cell r="B389" t="str">
            <v>Broadway Rd &amp; Mill Ave</v>
          </cell>
          <cell r="E389" t="str">
            <v>Broadway Rd &amp; Mill Ave_3</v>
          </cell>
        </row>
        <row r="390">
          <cell r="A390">
            <v>57</v>
          </cell>
          <cell r="B390" t="str">
            <v>Broadway Rd &amp; Roosevelt St</v>
          </cell>
          <cell r="E390" t="str">
            <v>Broadway Rd &amp; Roosevelt St_2</v>
          </cell>
        </row>
        <row r="391">
          <cell r="A391">
            <v>58</v>
          </cell>
          <cell r="B391" t="str">
            <v>13th St &amp; Mill Ave</v>
          </cell>
          <cell r="E391" t="str">
            <v>13th St &amp; Mill Ave_1</v>
          </cell>
        </row>
        <row r="392">
          <cell r="A392">
            <v>59</v>
          </cell>
          <cell r="B392" t="str">
            <v>Broadway Rd &amp; Mill Ave</v>
          </cell>
          <cell r="E392" t="str">
            <v>Broadway Rd &amp; Mill Ave_4</v>
          </cell>
        </row>
        <row r="393">
          <cell r="A393">
            <v>60</v>
          </cell>
          <cell r="B393" t="str">
            <v>Broadway Rd &amp; College Ave</v>
          </cell>
          <cell r="E393" t="str">
            <v>Broadway Rd &amp; College Ave_2</v>
          </cell>
        </row>
        <row r="394">
          <cell r="A394">
            <v>61</v>
          </cell>
          <cell r="B394" t="str">
            <v>Broadway Rd &amp; Rural Rd</v>
          </cell>
          <cell r="E394" t="str">
            <v>Broadway Rd &amp; Rural Rd_3</v>
          </cell>
        </row>
        <row r="395">
          <cell r="A395">
            <v>62</v>
          </cell>
          <cell r="B395" t="str">
            <v>Broadway Rd &amp; Rural Rd</v>
          </cell>
          <cell r="E395" t="str">
            <v>Broadway Rd &amp; Rural Rd_4</v>
          </cell>
        </row>
        <row r="396">
          <cell r="A396">
            <v>63</v>
          </cell>
          <cell r="B396" t="str">
            <v>Broadway Rd &amp; McClintock Dr</v>
          </cell>
          <cell r="E396" t="str">
            <v>Broadway Rd &amp; McClintock Dr_3</v>
          </cell>
        </row>
        <row r="397">
          <cell r="A397">
            <v>64</v>
          </cell>
          <cell r="B397" t="str">
            <v>Broadway Rd &amp; McClintock Dr</v>
          </cell>
          <cell r="E397" t="str">
            <v>Broadway Rd &amp; McClintock Dr_4</v>
          </cell>
        </row>
        <row r="398">
          <cell r="A398">
            <v>65</v>
          </cell>
          <cell r="B398" t="str">
            <v>Broadway Rd &amp; Price Rd.</v>
          </cell>
          <cell r="E398" t="str">
            <v>Broadway Rd &amp; Price Rd._1</v>
          </cell>
        </row>
        <row r="399">
          <cell r="A399">
            <v>66</v>
          </cell>
          <cell r="B399" t="str">
            <v>Broadway Rd &amp; Price Rd</v>
          </cell>
          <cell r="E399" t="str">
            <v>Broadway Rd &amp; Price Rd_3</v>
          </cell>
        </row>
        <row r="400">
          <cell r="A400">
            <v>67</v>
          </cell>
          <cell r="B400" t="str">
            <v xml:space="preserve">Broadway Rd &amp; Tempe Canal </v>
          </cell>
          <cell r="E400" t="str">
            <v>Broadway Rd &amp; Tempe Canal _1</v>
          </cell>
        </row>
        <row r="401">
          <cell r="A401">
            <v>68</v>
          </cell>
          <cell r="B401" t="str">
            <v>Southern Ave &amp; Price Rd</v>
          </cell>
          <cell r="E401" t="str">
            <v>Southern Ave &amp; Price Rd_3</v>
          </cell>
        </row>
        <row r="402">
          <cell r="A402">
            <v>69</v>
          </cell>
          <cell r="B402" t="str">
            <v xml:space="preserve">Southern Ave &amp; Tempe Canal </v>
          </cell>
          <cell r="E402" t="str">
            <v>Southern Ave &amp; Tempe Canal _1</v>
          </cell>
        </row>
        <row r="403">
          <cell r="A403">
            <v>70</v>
          </cell>
          <cell r="B403" t="str">
            <v>Southern Ave &amp; Price Rd</v>
          </cell>
          <cell r="E403" t="str">
            <v>Southern Ave &amp; Price Rd_4</v>
          </cell>
        </row>
        <row r="404">
          <cell r="A404">
            <v>71</v>
          </cell>
          <cell r="B404" t="str">
            <v>Southern Ave &amp; McClintock Dr</v>
          </cell>
          <cell r="E404" t="str">
            <v>Southern Ave &amp; McClintock Dr_3</v>
          </cell>
        </row>
        <row r="405">
          <cell r="A405">
            <v>72</v>
          </cell>
          <cell r="B405" t="str">
            <v/>
          </cell>
          <cell r="E405" t="str">
            <v/>
          </cell>
        </row>
        <row r="406">
          <cell r="A406">
            <v>73</v>
          </cell>
          <cell r="B406" t="str">
            <v>Southern Ave &amp; McClintock Dr</v>
          </cell>
          <cell r="E406" t="str">
            <v>Southern Ave &amp; McClintock Dr_4</v>
          </cell>
        </row>
        <row r="407">
          <cell r="A407">
            <v>74</v>
          </cell>
          <cell r="B407" t="str">
            <v>Southern Ave &amp; Rural Rd</v>
          </cell>
          <cell r="E407" t="str">
            <v>Southern Ave &amp; Rural Rd_3</v>
          </cell>
        </row>
        <row r="408">
          <cell r="A408">
            <v>75</v>
          </cell>
          <cell r="B408" t="str">
            <v>Alameda Dr &amp; Rural Rd</v>
          </cell>
          <cell r="E408" t="str">
            <v>Alameda Dr &amp; Rural Rd_1</v>
          </cell>
        </row>
        <row r="409">
          <cell r="A409">
            <v>76</v>
          </cell>
          <cell r="B409" t="str">
            <v>Southern Ave &amp; College Ave</v>
          </cell>
          <cell r="E409" t="str">
            <v>Southern Ave &amp; College Ave_2</v>
          </cell>
        </row>
        <row r="410">
          <cell r="A410">
            <v>77</v>
          </cell>
          <cell r="B410" t="str">
            <v>Southern Ave &amp; Mill Ave</v>
          </cell>
          <cell r="E410" t="str">
            <v>Southern Ave &amp; Mill Ave_3</v>
          </cell>
        </row>
        <row r="411">
          <cell r="A411">
            <v>78</v>
          </cell>
          <cell r="B411" t="str">
            <v>Southern Ave &amp; Roosevelt St</v>
          </cell>
          <cell r="E411" t="str">
            <v>Southern Ave &amp; Roosevelt St_1</v>
          </cell>
        </row>
        <row r="412">
          <cell r="A412">
            <v>79</v>
          </cell>
          <cell r="B412" t="str">
            <v>Southern Ave &amp; Hardy Dr</v>
          </cell>
          <cell r="E412" t="str">
            <v>Southern Ave &amp; Hardy Dr_2</v>
          </cell>
        </row>
        <row r="413">
          <cell r="A413">
            <v>80</v>
          </cell>
          <cell r="B413" t="str">
            <v>Alameda Dr &amp; Roosevelt St</v>
          </cell>
          <cell r="E413" t="str">
            <v>Alameda Dr &amp; Roosevelt St_1</v>
          </cell>
        </row>
        <row r="414">
          <cell r="A414">
            <v>81</v>
          </cell>
          <cell r="B414" t="str">
            <v>Southern Ave &amp; Priest Dr</v>
          </cell>
          <cell r="E414" t="str">
            <v>Southern Ave &amp; Priest Dr_3</v>
          </cell>
        </row>
        <row r="415">
          <cell r="A415">
            <v>82</v>
          </cell>
          <cell r="B415" t="str">
            <v>Broadway Rd &amp; I-10 Fwy</v>
          </cell>
          <cell r="E415" t="str">
            <v>Broadway Rd &amp; I-10 Fwy_2</v>
          </cell>
        </row>
        <row r="416">
          <cell r="A416">
            <v>83</v>
          </cell>
          <cell r="B416" t="str">
            <v/>
          </cell>
          <cell r="E416" t="str">
            <v/>
          </cell>
        </row>
        <row r="417">
          <cell r="A417">
            <v>84</v>
          </cell>
          <cell r="B417" t="str">
            <v>Southern Ave &amp; Priest Dr</v>
          </cell>
          <cell r="E417" t="str">
            <v>Southern Ave &amp; Priest Dr_4</v>
          </cell>
        </row>
        <row r="418">
          <cell r="A418">
            <v>85</v>
          </cell>
          <cell r="B418" t="str">
            <v>Southern Ave &amp; Mill Ave</v>
          </cell>
          <cell r="E418" t="str">
            <v>Southern Ave &amp; Mill Ave_4</v>
          </cell>
        </row>
        <row r="419">
          <cell r="A419">
            <v>86</v>
          </cell>
          <cell r="B419" t="str">
            <v>Southern Ave &amp; Rural Rd</v>
          </cell>
          <cell r="E419" t="str">
            <v>Southern Ave &amp; Rural Rd_4</v>
          </cell>
        </row>
        <row r="420">
          <cell r="A420">
            <v>87</v>
          </cell>
          <cell r="B420" t="str">
            <v/>
          </cell>
          <cell r="E420" t="str">
            <v/>
          </cell>
        </row>
        <row r="421">
          <cell r="A421">
            <v>88</v>
          </cell>
          <cell r="B421" t="str">
            <v>Baseline Rd &amp; Priest Dr</v>
          </cell>
          <cell r="E421" t="str">
            <v>Baseline Rd &amp; Priest Dr_3</v>
          </cell>
        </row>
        <row r="422">
          <cell r="A422">
            <v>89</v>
          </cell>
          <cell r="B422" t="str">
            <v>Superstition Fwy &amp; Mill Ave</v>
          </cell>
          <cell r="E422" t="str">
            <v>Superstition Fwy &amp; Mill Ave_2</v>
          </cell>
        </row>
        <row r="423">
          <cell r="A423">
            <v>90</v>
          </cell>
          <cell r="B423" t="str">
            <v>Superstition Fwy &amp; College Ave</v>
          </cell>
          <cell r="E423" t="str">
            <v>Superstition Fwy &amp; College Ave_2</v>
          </cell>
        </row>
        <row r="424">
          <cell r="A424">
            <v>91</v>
          </cell>
          <cell r="B424" t="str">
            <v>Superstition Fwy &amp; Rural Rd</v>
          </cell>
          <cell r="E424" t="str">
            <v>Superstition Fwy &amp; Rural Rd_2</v>
          </cell>
        </row>
        <row r="425">
          <cell r="A425">
            <v>92</v>
          </cell>
          <cell r="B425" t="str">
            <v>Superstition Fwy &amp; McClintock Dr</v>
          </cell>
          <cell r="E425" t="str">
            <v>Superstition Fwy &amp; McClintock Dr_2</v>
          </cell>
        </row>
        <row r="426">
          <cell r="A426">
            <v>93</v>
          </cell>
          <cell r="B426" t="str">
            <v>Superstition Fwy &amp; Price Rd</v>
          </cell>
          <cell r="E426" t="str">
            <v>Superstition Fwy &amp; Price Rd_2</v>
          </cell>
        </row>
        <row r="427">
          <cell r="A427">
            <v>94</v>
          </cell>
          <cell r="B427" t="str">
            <v>Baseline Rd &amp; Price Rd</v>
          </cell>
          <cell r="E427" t="str">
            <v>Baseline Rd &amp; Price Rd_2</v>
          </cell>
        </row>
        <row r="428">
          <cell r="A428">
            <v>95</v>
          </cell>
          <cell r="B428" t="str">
            <v>Baseline Rd &amp; Price Rd</v>
          </cell>
          <cell r="E428" t="str">
            <v>Baseline Rd &amp; Price Rd_3</v>
          </cell>
        </row>
        <row r="429">
          <cell r="A429">
            <v>96</v>
          </cell>
          <cell r="B429" t="str">
            <v>Baseline Rd &amp; McClintock Dr</v>
          </cell>
          <cell r="E429" t="str">
            <v>Baseline Rd &amp; McClintock Dr_3</v>
          </cell>
        </row>
        <row r="430">
          <cell r="A430">
            <v>97</v>
          </cell>
          <cell r="B430" t="str">
            <v>Baseline Rd &amp; McClintock Dr</v>
          </cell>
          <cell r="E430" t="str">
            <v>Baseline Rd &amp; McClintock Dr_4</v>
          </cell>
        </row>
        <row r="431">
          <cell r="A431">
            <v>98</v>
          </cell>
          <cell r="B431" t="str">
            <v>Baseline Rd &amp; Lakeshore Dr</v>
          </cell>
          <cell r="E431" t="str">
            <v>Baseline Rd &amp; Lakeshore Dr_2</v>
          </cell>
        </row>
        <row r="432">
          <cell r="A432">
            <v>99</v>
          </cell>
          <cell r="B432" t="str">
            <v>Baseline Rd &amp; Rural Rd</v>
          </cell>
          <cell r="E432" t="str">
            <v>Baseline Rd &amp; Rural Rd_3</v>
          </cell>
        </row>
        <row r="433">
          <cell r="A433">
            <v>100</v>
          </cell>
          <cell r="B433" t="str">
            <v>Baseline Rd &amp; Rural Rd</v>
          </cell>
          <cell r="E433" t="str">
            <v>Baseline Rd &amp; Rural Rd_4</v>
          </cell>
        </row>
        <row r="434">
          <cell r="A434">
            <v>101</v>
          </cell>
          <cell r="B434" t="str">
            <v>Baseline Rd &amp; College Ave</v>
          </cell>
          <cell r="E434" t="str">
            <v>Baseline Rd &amp; College Ave_2</v>
          </cell>
        </row>
        <row r="435">
          <cell r="A435">
            <v>102</v>
          </cell>
          <cell r="B435" t="str">
            <v>Baseline Rd &amp; Mill Ave</v>
          </cell>
          <cell r="E435" t="str">
            <v>Baseline Rd &amp; Mill Ave_3</v>
          </cell>
        </row>
        <row r="436">
          <cell r="A436">
            <v>103</v>
          </cell>
          <cell r="B436" t="str">
            <v>Baseline Rd &amp; Kyrene Rd</v>
          </cell>
          <cell r="E436" t="str">
            <v>Baseline Rd &amp; Kyrene Rd_2</v>
          </cell>
        </row>
        <row r="437">
          <cell r="A437">
            <v>104</v>
          </cell>
          <cell r="B437" t="str">
            <v>Baseline Rd &amp; Kyrene Rd</v>
          </cell>
          <cell r="E437" t="str">
            <v>Baseline Rd &amp; Kyrene Rd_3</v>
          </cell>
        </row>
        <row r="438">
          <cell r="A438">
            <v>105</v>
          </cell>
          <cell r="B438" t="str">
            <v>Baseline Rd &amp; Hardy Dr</v>
          </cell>
          <cell r="E438" t="str">
            <v>Baseline Rd &amp; Hardy Dr_3</v>
          </cell>
        </row>
        <row r="439">
          <cell r="A439">
            <v>106</v>
          </cell>
          <cell r="B439" t="str">
            <v>Baseline Rd &amp; Hardy Dr</v>
          </cell>
          <cell r="E439" t="str">
            <v>Baseline Rd &amp; Hardy Dr_4</v>
          </cell>
        </row>
        <row r="440">
          <cell r="A440">
            <v>107</v>
          </cell>
          <cell r="B440" t="str">
            <v>Baseline Rd &amp; Priest Dr</v>
          </cell>
          <cell r="E440" t="str">
            <v>Baseline Rd &amp; Priest Dr_4</v>
          </cell>
        </row>
        <row r="441">
          <cell r="A441">
            <v>108</v>
          </cell>
          <cell r="B441" t="str">
            <v>Baseline Rd &amp; I-10 Fwy</v>
          </cell>
          <cell r="E441" t="str">
            <v>Baseline Rd &amp; I-10 Fwy_2</v>
          </cell>
        </row>
        <row r="442">
          <cell r="A442">
            <v>109</v>
          </cell>
          <cell r="B442" t="str">
            <v>Guadalupe Rd &amp; Priest Dr</v>
          </cell>
          <cell r="E442" t="str">
            <v>Guadalupe Rd &amp; Priest Dr_1</v>
          </cell>
        </row>
        <row r="443">
          <cell r="A443">
            <v>110</v>
          </cell>
          <cell r="B443" t="str">
            <v>Guadalupe Rd &amp; Hardy Dr</v>
          </cell>
          <cell r="E443" t="str">
            <v>Guadalupe Rd &amp; Hardy Dr_2</v>
          </cell>
        </row>
        <row r="444">
          <cell r="A444">
            <v>111</v>
          </cell>
          <cell r="B444" t="str">
            <v>Guadalupe Rd &amp; Kyrene Rd</v>
          </cell>
          <cell r="E444" t="str">
            <v>Guadalupe Rd &amp; Kyrene Rd_3</v>
          </cell>
        </row>
        <row r="445">
          <cell r="A445">
            <v>112</v>
          </cell>
          <cell r="B445" t="str">
            <v>Cornell Rd &amp; Mill Ave</v>
          </cell>
          <cell r="E445" t="str">
            <v>Cornell Rd &amp; Mill Ave_1</v>
          </cell>
        </row>
        <row r="446">
          <cell r="A446">
            <v>113</v>
          </cell>
          <cell r="B446" t="str">
            <v>Cornell Dr &amp; College Ave</v>
          </cell>
          <cell r="E446" t="str">
            <v>Cornell Dr &amp; College Ave_1</v>
          </cell>
        </row>
        <row r="447">
          <cell r="A447">
            <v>114</v>
          </cell>
          <cell r="B447" t="str">
            <v/>
          </cell>
          <cell r="E447" t="str">
            <v/>
          </cell>
        </row>
        <row r="448">
          <cell r="A448">
            <v>115</v>
          </cell>
          <cell r="B448" t="str">
            <v>Guadalupe Rd &amp; Rural Rd</v>
          </cell>
          <cell r="E448" t="str">
            <v>Guadalupe Rd &amp; Rural Rd_3</v>
          </cell>
        </row>
        <row r="449">
          <cell r="A449">
            <v>116</v>
          </cell>
          <cell r="B449" t="str">
            <v/>
          </cell>
          <cell r="E449" t="str">
            <v/>
          </cell>
        </row>
        <row r="450">
          <cell r="A450">
            <v>117</v>
          </cell>
          <cell r="B450" t="str">
            <v>Southshore Dr &amp; Lakeshore Dr</v>
          </cell>
          <cell r="E450" t="str">
            <v>Southshore Dr &amp; Lakeshore Dr_1</v>
          </cell>
        </row>
        <row r="451">
          <cell r="A451">
            <v>118</v>
          </cell>
          <cell r="B451" t="str">
            <v>Guadalupe Rd &amp; McClintock Dr</v>
          </cell>
          <cell r="E451" t="str">
            <v>Guadalupe Rd &amp; McClintock Dr_3</v>
          </cell>
        </row>
        <row r="452">
          <cell r="A452">
            <v>119</v>
          </cell>
          <cell r="B452" t="str">
            <v>Guadalupe Rd &amp; Price Rd</v>
          </cell>
          <cell r="E452" t="str">
            <v>Guadalupe Rd &amp; Price Rd_2</v>
          </cell>
        </row>
        <row r="453">
          <cell r="A453">
            <v>120</v>
          </cell>
          <cell r="B453" t="str">
            <v>Guadalupe Rd &amp; Price Rd</v>
          </cell>
          <cell r="E453" t="str">
            <v>Guadalupe Rd &amp; Price Rd_3</v>
          </cell>
        </row>
        <row r="454">
          <cell r="A454">
            <v>121</v>
          </cell>
          <cell r="B454" t="str">
            <v>Guadalupe Rd &amp; McClintock Dr</v>
          </cell>
          <cell r="E454" t="str">
            <v>Guadalupe Rd &amp; McClintock Dr_4</v>
          </cell>
        </row>
        <row r="455">
          <cell r="A455">
            <v>122</v>
          </cell>
          <cell r="B455" t="str">
            <v>Guadalupe Rd &amp; Rural Rd</v>
          </cell>
          <cell r="E455" t="str">
            <v>Guadalupe Rd &amp; Rural Rd_4</v>
          </cell>
        </row>
        <row r="456">
          <cell r="A456">
            <v>123</v>
          </cell>
          <cell r="B456" t="str">
            <v>Guadalupe Rd &amp; Kyrene Rd</v>
          </cell>
          <cell r="E456" t="str">
            <v>Guadalupe Rd &amp; Kyrene Rd_4</v>
          </cell>
        </row>
        <row r="457">
          <cell r="A457">
            <v>124</v>
          </cell>
          <cell r="B457" t="str">
            <v>Grove Pkwy &amp; Priest Dr</v>
          </cell>
          <cell r="E457" t="str">
            <v>Grove Pkwy &amp; Priest Dr_1</v>
          </cell>
        </row>
        <row r="458">
          <cell r="A458">
            <v>125</v>
          </cell>
          <cell r="B458" t="str">
            <v/>
          </cell>
          <cell r="E458" t="str">
            <v/>
          </cell>
        </row>
        <row r="459">
          <cell r="A459">
            <v>126</v>
          </cell>
          <cell r="B459" t="str">
            <v>Elliot Rd &amp; Kyrene Rd</v>
          </cell>
          <cell r="E459" t="str">
            <v>Elliot Rd &amp; Kyrene Rd_3</v>
          </cell>
        </row>
        <row r="460">
          <cell r="A460">
            <v>127</v>
          </cell>
          <cell r="B460" t="str">
            <v>Elliot Rd &amp; Rural Rd</v>
          </cell>
          <cell r="E460" t="str">
            <v>Elliot Rd &amp; Rural Rd_3</v>
          </cell>
        </row>
        <row r="461">
          <cell r="A461">
            <v>128</v>
          </cell>
          <cell r="B461" t="str">
            <v>Elliot Rd &amp; McClintock Dr</v>
          </cell>
          <cell r="E461" t="str">
            <v>Elliot Rd &amp; McClintock Dr_3</v>
          </cell>
        </row>
        <row r="462">
          <cell r="A462">
            <v>129</v>
          </cell>
          <cell r="B462" t="str">
            <v>Elliot Rd &amp; Price Rd</v>
          </cell>
          <cell r="E462" t="str">
            <v>Elliot Rd &amp; Price Rd_2</v>
          </cell>
        </row>
        <row r="463">
          <cell r="A463">
            <v>130</v>
          </cell>
          <cell r="B463" t="str">
            <v>Elliot Rd &amp; Price Rd</v>
          </cell>
          <cell r="E463" t="str">
            <v>Elliot Rd &amp; Price Rd_3</v>
          </cell>
        </row>
        <row r="464">
          <cell r="A464">
            <v>131</v>
          </cell>
          <cell r="B464" t="str">
            <v>Elliot Rd &amp; McClintock Dr</v>
          </cell>
          <cell r="E464" t="str">
            <v>Elliot Rd &amp; McClintock Dr_4</v>
          </cell>
        </row>
        <row r="465">
          <cell r="A465">
            <v>132</v>
          </cell>
          <cell r="B465" t="str">
            <v>Elliot Rd &amp; Rural Rd</v>
          </cell>
          <cell r="E465" t="str">
            <v>Elliot Rd &amp; Rural Rd_4</v>
          </cell>
        </row>
        <row r="466">
          <cell r="A466">
            <v>133</v>
          </cell>
          <cell r="B466" t="str">
            <v>Elliot Rd &amp; Kyrene Rd</v>
          </cell>
          <cell r="E466" t="str">
            <v>Elliot Rd &amp; Kyrene Rd_4</v>
          </cell>
        </row>
        <row r="467">
          <cell r="A467">
            <v>134</v>
          </cell>
          <cell r="B467" t="str">
            <v>Elliot Rd &amp; Priest Dr</v>
          </cell>
          <cell r="E467" t="str">
            <v>Elliot Rd &amp; Priest Dr_4</v>
          </cell>
        </row>
        <row r="468">
          <cell r="A468">
            <v>135</v>
          </cell>
          <cell r="B468" t="str">
            <v>Warner Rd &amp; Priest Dr</v>
          </cell>
          <cell r="E468" t="str">
            <v>Warner Rd &amp; Priest Dr_3</v>
          </cell>
        </row>
        <row r="469">
          <cell r="A469">
            <v>136</v>
          </cell>
          <cell r="B469" t="str">
            <v>Warner Rd &amp; Kyrene Rd</v>
          </cell>
          <cell r="E469" t="str">
            <v>Warner Rd &amp; Kyrene Rd_3</v>
          </cell>
        </row>
        <row r="470">
          <cell r="A470">
            <v>137</v>
          </cell>
          <cell r="B470" t="str">
            <v>Warner Rd &amp; Rural Rd</v>
          </cell>
          <cell r="E470" t="str">
            <v>Warner Rd &amp; Rural Rd_3</v>
          </cell>
        </row>
        <row r="471">
          <cell r="A471">
            <v>138</v>
          </cell>
          <cell r="B471" t="str">
            <v>Warner Rd &amp; McClintock Dr</v>
          </cell>
          <cell r="E471" t="str">
            <v>Warner Rd &amp; McClintock Dr_3</v>
          </cell>
        </row>
        <row r="472">
          <cell r="A472">
            <v>139</v>
          </cell>
          <cell r="B472" t="str">
            <v>Warner Rd &amp; Price Rd</v>
          </cell>
          <cell r="E472" t="str">
            <v>Warner Rd &amp; Price Rd_2</v>
          </cell>
        </row>
        <row r="473">
          <cell r="A473">
            <v>140</v>
          </cell>
          <cell r="B473" t="str">
            <v>Warner Rd &amp; Price Rd</v>
          </cell>
          <cell r="E473" t="str">
            <v>Warner Rd &amp; Price Rd_3</v>
          </cell>
        </row>
        <row r="474">
          <cell r="A474">
            <v>141</v>
          </cell>
          <cell r="B474" t="str">
            <v>Warner Rd &amp; McClintock Dr</v>
          </cell>
          <cell r="E474" t="str">
            <v>Warner Rd &amp; McClintock Dr_4</v>
          </cell>
        </row>
        <row r="475">
          <cell r="A475">
            <v>142</v>
          </cell>
          <cell r="B475" t="str">
            <v>Warner Rd &amp; Rural Rd</v>
          </cell>
          <cell r="E475" t="str">
            <v>Warner Rd &amp; Rural Rd_4</v>
          </cell>
        </row>
        <row r="476">
          <cell r="A476">
            <v>143</v>
          </cell>
          <cell r="B476" t="str">
            <v>Warner Rd &amp; Kyrene Rd</v>
          </cell>
          <cell r="E476" t="str">
            <v>Warner Rd &amp; Kyrene Rd_4</v>
          </cell>
        </row>
        <row r="477">
          <cell r="A477">
            <v>144</v>
          </cell>
          <cell r="B477" t="str">
            <v>Warner Rd &amp; Priest Dr</v>
          </cell>
          <cell r="E477" t="str">
            <v>Warner Rd &amp; Priest Dr_4</v>
          </cell>
        </row>
        <row r="478">
          <cell r="A478">
            <v>145</v>
          </cell>
          <cell r="B478" t="str">
            <v>Ray Rd &amp; Priest Dr</v>
          </cell>
          <cell r="E478" t="str">
            <v>Ray Rd &amp; Priest Dr_1</v>
          </cell>
        </row>
        <row r="479">
          <cell r="A479">
            <v>146</v>
          </cell>
          <cell r="B479" t="str">
            <v>Ray Rd &amp; Kyrene Rd</v>
          </cell>
          <cell r="E479" t="str">
            <v>Ray Rd &amp; Kyrene Rd_1</v>
          </cell>
        </row>
        <row r="480">
          <cell r="A480">
            <v>147</v>
          </cell>
          <cell r="B480" t="str">
            <v>Ray Rd &amp; Rural Rd</v>
          </cell>
          <cell r="E480" t="str">
            <v>Ray Rd &amp; Rural Rd_1</v>
          </cell>
        </row>
        <row r="481">
          <cell r="A481">
            <v>148</v>
          </cell>
          <cell r="B481" t="str">
            <v>Ray Rd &amp; McClintock Dr</v>
          </cell>
          <cell r="E481" t="str">
            <v>Ray Rd &amp; McClintock Dr_1</v>
          </cell>
        </row>
        <row r="482">
          <cell r="A482">
            <v>149</v>
          </cell>
          <cell r="B482" t="str">
            <v>Ray Rd &amp; Price Rd</v>
          </cell>
          <cell r="E482" t="str">
            <v>Ray Rd &amp; Price Rd_1</v>
          </cell>
        </row>
        <row r="483">
          <cell r="A483">
            <v>150</v>
          </cell>
          <cell r="B483" t="str">
            <v>Rio Salado Pkwy &amp; Priest Dr</v>
          </cell>
          <cell r="E483" t="str">
            <v>Rio Salado Pkwy &amp; Priest Dr_3</v>
          </cell>
        </row>
        <row r="484">
          <cell r="A484">
            <v>151</v>
          </cell>
          <cell r="B484" t="str">
            <v>Warner Rd &amp; Hardy Dr</v>
          </cell>
          <cell r="E484" t="str">
            <v>Warner Rd &amp; Hardy Dr_1</v>
          </cell>
        </row>
        <row r="485">
          <cell r="A485">
            <v>152</v>
          </cell>
          <cell r="B485" t="str">
            <v>Grove Pkwy &amp; Priest Dr</v>
          </cell>
          <cell r="E485" t="str">
            <v>Grove Pkwy &amp; Priest Dr_2</v>
          </cell>
        </row>
        <row r="486">
          <cell r="A486">
            <v>153</v>
          </cell>
          <cell r="B486" t="str">
            <v/>
          </cell>
          <cell r="E486" t="str">
            <v/>
          </cell>
        </row>
        <row r="487">
          <cell r="A487">
            <v>154</v>
          </cell>
          <cell r="B487" t="str">
            <v>Superstition Fwy &amp; Priest Dr</v>
          </cell>
          <cell r="E487" t="str">
            <v>Superstition Fwy &amp; Priest Dr_2</v>
          </cell>
        </row>
        <row r="488">
          <cell r="A488">
            <v>155</v>
          </cell>
          <cell r="B488" t="str">
            <v>Rio Salado Pkwy &amp; Priest Dr</v>
          </cell>
          <cell r="E488" t="str">
            <v>Rio Salado Pkwy &amp; Priest Dr_4</v>
          </cell>
        </row>
        <row r="489">
          <cell r="A489">
            <v>156</v>
          </cell>
          <cell r="E489" t="str">
            <v/>
          </cell>
        </row>
        <row r="490">
          <cell r="A490">
            <v>157</v>
          </cell>
          <cell r="E490" t="str">
            <v/>
          </cell>
        </row>
        <row r="491">
          <cell r="A491">
            <v>158</v>
          </cell>
          <cell r="E491" t="str">
            <v/>
          </cell>
        </row>
        <row r="492">
          <cell r="A492">
            <v>159</v>
          </cell>
          <cell r="E492" t="str">
            <v/>
          </cell>
        </row>
        <row r="493">
          <cell r="A493">
            <v>160</v>
          </cell>
          <cell r="E493" t="str">
            <v/>
          </cell>
        </row>
        <row r="494">
          <cell r="A494">
            <v>161</v>
          </cell>
          <cell r="E494" t="str">
            <v/>
          </cell>
        </row>
        <row r="495">
          <cell r="A495">
            <v>162</v>
          </cell>
          <cell r="E495" t="str">
            <v/>
          </cell>
        </row>
        <row r="496">
          <cell r="A496">
            <v>163</v>
          </cell>
          <cell r="E496" t="str">
            <v/>
          </cell>
        </row>
      </sheetData>
      <sheetData sheetId="3" refreshError="1"/>
      <sheetData sheetId="4">
        <row r="2">
          <cell r="AF2">
            <v>1487</v>
          </cell>
        </row>
        <row r="3">
          <cell r="AF3">
            <v>8320</v>
          </cell>
        </row>
        <row r="4">
          <cell r="AF4">
            <v>35487</v>
          </cell>
        </row>
        <row r="5">
          <cell r="AF5">
            <v>14760</v>
          </cell>
        </row>
        <row r="6">
          <cell r="AF6">
            <v>5950</v>
          </cell>
        </row>
        <row r="7">
          <cell r="AF7">
            <v>7003</v>
          </cell>
        </row>
        <row r="8">
          <cell r="AF8">
            <v>41370</v>
          </cell>
        </row>
        <row r="9">
          <cell r="AF9">
            <v>26595</v>
          </cell>
        </row>
        <row r="10">
          <cell r="AF10">
            <v>11903</v>
          </cell>
        </row>
        <row r="11">
          <cell r="AF11">
            <v>17024</v>
          </cell>
        </row>
        <row r="12">
          <cell r="AF12">
            <v>19056</v>
          </cell>
        </row>
        <row r="13">
          <cell r="AF13">
            <v>12870</v>
          </cell>
        </row>
        <row r="14">
          <cell r="AF14">
            <v>12111</v>
          </cell>
        </row>
        <row r="15">
          <cell r="AF15">
            <v>11597</v>
          </cell>
        </row>
        <row r="16">
          <cell r="AF16">
            <v>11839</v>
          </cell>
        </row>
        <row r="17">
          <cell r="AF17">
            <v>25458</v>
          </cell>
        </row>
        <row r="18">
          <cell r="AF18">
            <v>13432</v>
          </cell>
        </row>
        <row r="19">
          <cell r="AF19">
            <v>16813</v>
          </cell>
        </row>
        <row r="20">
          <cell r="AF20">
            <v>44461</v>
          </cell>
        </row>
        <row r="21">
          <cell r="AF21">
            <v>30751</v>
          </cell>
        </row>
        <row r="22">
          <cell r="AF22">
            <v>11518</v>
          </cell>
        </row>
        <row r="23">
          <cell r="AF23">
            <v>35090</v>
          </cell>
        </row>
        <row r="24">
          <cell r="AF24">
            <v>4521</v>
          </cell>
        </row>
        <row r="25">
          <cell r="AF25">
            <v>4389</v>
          </cell>
        </row>
        <row r="26">
          <cell r="F26">
            <v>9614</v>
          </cell>
          <cell r="AF26">
            <v>7277</v>
          </cell>
        </row>
        <row r="27">
          <cell r="AF27">
            <v>24622</v>
          </cell>
        </row>
        <row r="28">
          <cell r="F28">
            <v>45914</v>
          </cell>
          <cell r="AF28">
            <v>38744</v>
          </cell>
        </row>
        <row r="29">
          <cell r="AF29">
            <v>16561</v>
          </cell>
        </row>
        <row r="30">
          <cell r="AF30">
            <v>31439</v>
          </cell>
        </row>
        <row r="31">
          <cell r="F31">
            <v>12506</v>
          </cell>
          <cell r="AF31">
            <v>11371</v>
          </cell>
        </row>
        <row r="32">
          <cell r="AF32">
            <v>38426</v>
          </cell>
        </row>
        <row r="33">
          <cell r="AF33">
            <v>32685</v>
          </cell>
        </row>
        <row r="34">
          <cell r="AF34">
            <v>34703</v>
          </cell>
        </row>
        <row r="35">
          <cell r="F35">
            <v>4004</v>
          </cell>
          <cell r="AF35">
            <v>4611</v>
          </cell>
        </row>
        <row r="36">
          <cell r="F36">
            <v>4241</v>
          </cell>
          <cell r="AF36">
            <v>7686</v>
          </cell>
        </row>
        <row r="37">
          <cell r="AF37">
            <v>11374</v>
          </cell>
        </row>
        <row r="38">
          <cell r="AF38">
            <v>32093</v>
          </cell>
        </row>
        <row r="39">
          <cell r="AF39">
            <v>32345</v>
          </cell>
        </row>
        <row r="40">
          <cell r="AF40">
            <v>36499</v>
          </cell>
        </row>
        <row r="41">
          <cell r="F41">
            <v>4241</v>
          </cell>
          <cell r="AF41">
            <v>2363</v>
          </cell>
        </row>
        <row r="42">
          <cell r="AF42">
            <v>31878</v>
          </cell>
        </row>
        <row r="43">
          <cell r="AF43">
            <v>25918</v>
          </cell>
        </row>
        <row r="44">
          <cell r="F44">
            <v>7339</v>
          </cell>
          <cell r="AF44">
            <v>7014</v>
          </cell>
        </row>
        <row r="45">
          <cell r="AF45">
            <v>17906</v>
          </cell>
        </row>
        <row r="46">
          <cell r="AF46">
            <v>16891</v>
          </cell>
        </row>
        <row r="47">
          <cell r="AF47">
            <v>15777</v>
          </cell>
        </row>
        <row r="48">
          <cell r="AF48">
            <v>38694</v>
          </cell>
        </row>
        <row r="49">
          <cell r="F49">
            <v>7524</v>
          </cell>
          <cell r="AF49">
            <v>2065</v>
          </cell>
        </row>
        <row r="50">
          <cell r="AF50">
            <v>21727</v>
          </cell>
        </row>
        <row r="51">
          <cell r="AF51">
            <v>27094</v>
          </cell>
        </row>
        <row r="52">
          <cell r="AF52">
            <v>8840</v>
          </cell>
        </row>
        <row r="53">
          <cell r="AF53">
            <v>2287</v>
          </cell>
        </row>
        <row r="54">
          <cell r="AF54">
            <v>30254</v>
          </cell>
        </row>
        <row r="55">
          <cell r="AF55">
            <v>10504</v>
          </cell>
        </row>
        <row r="56">
          <cell r="AF56">
            <v>4470</v>
          </cell>
        </row>
        <row r="57">
          <cell r="AF57">
            <v>35751</v>
          </cell>
        </row>
        <row r="58">
          <cell r="AF58">
            <v>31510</v>
          </cell>
        </row>
        <row r="59">
          <cell r="AF59">
            <v>2381</v>
          </cell>
        </row>
        <row r="60">
          <cell r="AF60">
            <v>3036</v>
          </cell>
        </row>
        <row r="61">
          <cell r="AF61">
            <v>25881</v>
          </cell>
        </row>
        <row r="62">
          <cell r="AF62">
            <v>7707</v>
          </cell>
        </row>
        <row r="63">
          <cell r="AF63">
            <v>43512</v>
          </cell>
        </row>
        <row r="64">
          <cell r="AF64">
            <v>32224</v>
          </cell>
        </row>
        <row r="65">
          <cell r="AF65">
            <v>30221</v>
          </cell>
        </row>
        <row r="66">
          <cell r="AF66">
            <v>30288</v>
          </cell>
        </row>
        <row r="67">
          <cell r="AF67">
            <v>27069</v>
          </cell>
        </row>
        <row r="68">
          <cell r="F68">
            <v>11508</v>
          </cell>
          <cell r="AF68">
            <v>11879</v>
          </cell>
        </row>
        <row r="69">
          <cell r="AF69">
            <v>30548</v>
          </cell>
        </row>
        <row r="70">
          <cell r="F70">
            <v>7430</v>
          </cell>
          <cell r="AF70">
            <v>6793</v>
          </cell>
        </row>
        <row r="71">
          <cell r="F71">
            <v>27167</v>
          </cell>
          <cell r="AF71">
            <v>28244</v>
          </cell>
        </row>
        <row r="72">
          <cell r="AF72">
            <v>25566</v>
          </cell>
        </row>
        <row r="73">
          <cell r="AF73">
            <v>30881</v>
          </cell>
        </row>
        <row r="74">
          <cell r="AF74">
            <v>4426</v>
          </cell>
        </row>
        <row r="75">
          <cell r="AF75">
            <v>29387</v>
          </cell>
        </row>
        <row r="76">
          <cell r="AF76">
            <v>38719</v>
          </cell>
        </row>
        <row r="77">
          <cell r="AF77">
            <v>1994</v>
          </cell>
        </row>
        <row r="78">
          <cell r="AF78">
            <v>4728</v>
          </cell>
        </row>
        <row r="79">
          <cell r="AF79">
            <v>29767</v>
          </cell>
        </row>
        <row r="80">
          <cell r="AF80">
            <v>5003</v>
          </cell>
        </row>
        <row r="81">
          <cell r="F81">
            <v>13298</v>
          </cell>
          <cell r="AF81">
            <v>13042</v>
          </cell>
        </row>
        <row r="82">
          <cell r="AF82">
            <v>3480</v>
          </cell>
        </row>
        <row r="83">
          <cell r="AF83">
            <v>33982</v>
          </cell>
        </row>
        <row r="84">
          <cell r="AF84">
            <v>27894</v>
          </cell>
        </row>
        <row r="85">
          <cell r="AF85">
            <v>33361</v>
          </cell>
        </row>
        <row r="86">
          <cell r="AF86">
            <v>25595</v>
          </cell>
        </row>
        <row r="87">
          <cell r="AF87">
            <v>28817</v>
          </cell>
        </row>
        <row r="88">
          <cell r="AF88">
            <v>30005</v>
          </cell>
        </row>
        <row r="89">
          <cell r="AF89">
            <v>19955</v>
          </cell>
        </row>
        <row r="90">
          <cell r="AF90">
            <v>24694</v>
          </cell>
        </row>
        <row r="91">
          <cell r="AF91">
            <v>34540</v>
          </cell>
        </row>
        <row r="92">
          <cell r="AF92">
            <v>1860</v>
          </cell>
        </row>
        <row r="93">
          <cell r="AF93">
            <v>43788</v>
          </cell>
        </row>
        <row r="94">
          <cell r="AF94">
            <v>35624</v>
          </cell>
        </row>
        <row r="95">
          <cell r="F95">
            <v>12259</v>
          </cell>
          <cell r="AF95">
            <v>12194</v>
          </cell>
        </row>
        <row r="96">
          <cell r="AF96">
            <v>26356</v>
          </cell>
        </row>
        <row r="97">
          <cell r="AF97">
            <v>34657</v>
          </cell>
        </row>
        <row r="98">
          <cell r="AF98">
            <v>34964</v>
          </cell>
        </row>
        <row r="99">
          <cell r="AF99">
            <v>32087</v>
          </cell>
        </row>
        <row r="100">
          <cell r="AF100">
            <v>5403</v>
          </cell>
        </row>
        <row r="101">
          <cell r="AF101">
            <v>39153</v>
          </cell>
        </row>
        <row r="102">
          <cell r="AF102">
            <v>30012</v>
          </cell>
        </row>
        <row r="103">
          <cell r="F103">
            <v>744</v>
          </cell>
          <cell r="AF103">
            <v>1382</v>
          </cell>
        </row>
        <row r="104">
          <cell r="F104">
            <v>24437</v>
          </cell>
          <cell r="AF104">
            <v>24210</v>
          </cell>
        </row>
        <row r="105">
          <cell r="AF105">
            <v>5344</v>
          </cell>
        </row>
        <row r="106">
          <cell r="AF106">
            <v>34793</v>
          </cell>
        </row>
        <row r="107">
          <cell r="F107">
            <v>11675</v>
          </cell>
          <cell r="AF107">
            <v>12047</v>
          </cell>
        </row>
        <row r="108">
          <cell r="AF108">
            <v>33016</v>
          </cell>
        </row>
        <row r="109">
          <cell r="AF109">
            <v>53578</v>
          </cell>
        </row>
        <row r="110">
          <cell r="AF110">
            <v>53981</v>
          </cell>
        </row>
        <row r="111">
          <cell r="AF111">
            <v>16012</v>
          </cell>
        </row>
        <row r="112">
          <cell r="F112">
            <v>10438</v>
          </cell>
          <cell r="AF112">
            <v>10887</v>
          </cell>
        </row>
        <row r="113">
          <cell r="AF113">
            <v>22883</v>
          </cell>
        </row>
        <row r="114">
          <cell r="F114">
            <v>5688</v>
          </cell>
          <cell r="AF114">
            <v>5159</v>
          </cell>
        </row>
        <row r="115">
          <cell r="F115">
            <v>683</v>
          </cell>
          <cell r="AF115">
            <v>1178</v>
          </cell>
        </row>
        <row r="116">
          <cell r="AF116">
            <v>2697</v>
          </cell>
        </row>
        <row r="117">
          <cell r="AF117">
            <v>32806</v>
          </cell>
        </row>
        <row r="118">
          <cell r="F118">
            <v>1949</v>
          </cell>
          <cell r="AF118">
            <v>2026</v>
          </cell>
        </row>
        <row r="119">
          <cell r="F119">
            <v>4773</v>
          </cell>
          <cell r="AF119">
            <v>4845</v>
          </cell>
        </row>
        <row r="120">
          <cell r="AF120">
            <v>29155</v>
          </cell>
        </row>
        <row r="121">
          <cell r="F121">
            <v>5215</v>
          </cell>
          <cell r="AF121">
            <v>5375</v>
          </cell>
        </row>
        <row r="122">
          <cell r="F122">
            <v>26394</v>
          </cell>
          <cell r="AF122">
            <v>24378</v>
          </cell>
        </row>
        <row r="123">
          <cell r="F123">
            <v>21306</v>
          </cell>
          <cell r="AF123">
            <v>20605</v>
          </cell>
        </row>
        <row r="124">
          <cell r="AF124">
            <v>22687</v>
          </cell>
        </row>
        <row r="125">
          <cell r="F125">
            <v>12817</v>
          </cell>
          <cell r="AF125">
            <v>13135</v>
          </cell>
        </row>
        <row r="126">
          <cell r="AF126">
            <v>13530</v>
          </cell>
        </row>
        <row r="127">
          <cell r="F127">
            <v>12918</v>
          </cell>
          <cell r="AF127">
            <v>10020</v>
          </cell>
        </row>
        <row r="128">
          <cell r="AF128">
            <v>26421</v>
          </cell>
        </row>
        <row r="129">
          <cell r="AF129">
            <v>26287</v>
          </cell>
        </row>
        <row r="130">
          <cell r="AF130">
            <v>27297</v>
          </cell>
        </row>
        <row r="131">
          <cell r="F131">
            <v>4388</v>
          </cell>
          <cell r="AF131">
            <v>5485</v>
          </cell>
        </row>
        <row r="132">
          <cell r="F132">
            <v>32981</v>
          </cell>
          <cell r="AF132">
            <v>33820</v>
          </cell>
        </row>
        <row r="133">
          <cell r="F133">
            <v>32357</v>
          </cell>
          <cell r="AF133">
            <v>31736</v>
          </cell>
        </row>
        <row r="134">
          <cell r="F134">
            <v>33036</v>
          </cell>
          <cell r="AF134">
            <v>31684</v>
          </cell>
        </row>
        <row r="135">
          <cell r="F135">
            <v>33224</v>
          </cell>
          <cell r="AF135">
            <v>28342</v>
          </cell>
        </row>
        <row r="136">
          <cell r="F136">
            <v>46510</v>
          </cell>
          <cell r="AF136">
            <v>33453</v>
          </cell>
        </row>
        <row r="137">
          <cell r="AF137">
            <v>23932</v>
          </cell>
        </row>
        <row r="138">
          <cell r="AF138">
            <v>18219</v>
          </cell>
        </row>
        <row r="139">
          <cell r="AF139">
            <v>19387</v>
          </cell>
        </row>
        <row r="140">
          <cell r="AF140">
            <v>22447</v>
          </cell>
        </row>
        <row r="141">
          <cell r="F141">
            <v>3864</v>
          </cell>
          <cell r="AF141">
            <v>5345</v>
          </cell>
        </row>
        <row r="142">
          <cell r="AF142">
            <v>33701</v>
          </cell>
        </row>
        <row r="143">
          <cell r="AF143">
            <v>28078</v>
          </cell>
        </row>
        <row r="144">
          <cell r="AF144">
            <v>25909</v>
          </cell>
        </row>
        <row r="145">
          <cell r="AF145">
            <v>28455</v>
          </cell>
        </row>
        <row r="146">
          <cell r="AF146">
            <v>30981</v>
          </cell>
        </row>
        <row r="147">
          <cell r="AF147">
            <v>28027</v>
          </cell>
        </row>
        <row r="148">
          <cell r="AF148">
            <v>22248</v>
          </cell>
        </row>
        <row r="149">
          <cell r="AF149">
            <v>18686</v>
          </cell>
        </row>
        <row r="150">
          <cell r="AF150">
            <v>21509</v>
          </cell>
        </row>
        <row r="151">
          <cell r="F151">
            <v>12506</v>
          </cell>
          <cell r="AF151">
            <v>4352</v>
          </cell>
        </row>
        <row r="152">
          <cell r="AF152">
            <v>6393</v>
          </cell>
        </row>
        <row r="153">
          <cell r="F153">
            <v>9013</v>
          </cell>
          <cell r="AF153">
            <v>10713</v>
          </cell>
        </row>
        <row r="154">
          <cell r="AF154">
            <v>21586</v>
          </cell>
        </row>
        <row r="155">
          <cell r="AF155">
            <v>4027</v>
          </cell>
        </row>
        <row r="156">
          <cell r="AF156">
            <v>44128</v>
          </cell>
        </row>
        <row r="157">
          <cell r="AF157">
            <v>38486</v>
          </cell>
        </row>
        <row r="158">
          <cell r="F158">
            <v>10553</v>
          </cell>
          <cell r="AF158">
            <v>5188</v>
          </cell>
        </row>
        <row r="159">
          <cell r="F159">
            <v>5221</v>
          </cell>
          <cell r="AF159">
            <v>5755</v>
          </cell>
        </row>
        <row r="160">
          <cell r="F160">
            <v>9778</v>
          </cell>
          <cell r="AF160">
            <v>12490</v>
          </cell>
        </row>
        <row r="161">
          <cell r="F161">
            <v>4458</v>
          </cell>
          <cell r="AF161">
            <v>13739</v>
          </cell>
        </row>
        <row r="162">
          <cell r="F162">
            <v>11460</v>
          </cell>
          <cell r="AF162">
            <v>11650</v>
          </cell>
        </row>
        <row r="163">
          <cell r="F163">
            <v>4158</v>
          </cell>
          <cell r="AF163">
            <v>4689</v>
          </cell>
        </row>
        <row r="164">
          <cell r="F164">
            <v>5043</v>
          </cell>
          <cell r="AF164">
            <v>5485</v>
          </cell>
        </row>
        <row r="165">
          <cell r="F165">
            <v>4693</v>
          </cell>
          <cell r="AF165">
            <v>5414</v>
          </cell>
        </row>
        <row r="166">
          <cell r="AF166" t="str">
            <v/>
          </cell>
        </row>
        <row r="167">
          <cell r="AF167" t="str">
            <v/>
          </cell>
        </row>
        <row r="168">
          <cell r="AF168" t="str">
            <v/>
          </cell>
        </row>
        <row r="169">
          <cell r="AF169" t="str">
            <v/>
          </cell>
        </row>
        <row r="170">
          <cell r="AF170" t="str">
            <v/>
          </cell>
        </row>
        <row r="171">
          <cell r="AF171" t="str">
            <v/>
          </cell>
        </row>
        <row r="172">
          <cell r="AF172" t="str">
            <v/>
          </cell>
        </row>
        <row r="173">
          <cell r="AF173" t="str">
            <v/>
          </cell>
        </row>
        <row r="174">
          <cell r="AF174" t="str">
            <v/>
          </cell>
        </row>
        <row r="175">
          <cell r="AF175" t="str">
            <v/>
          </cell>
        </row>
        <row r="176">
          <cell r="AF176" t="str">
            <v/>
          </cell>
        </row>
        <row r="177">
          <cell r="AF177" t="str">
            <v/>
          </cell>
        </row>
        <row r="178">
          <cell r="AF178" t="str">
            <v/>
          </cell>
        </row>
        <row r="179">
          <cell r="AF179" t="str">
            <v/>
          </cell>
        </row>
        <row r="180">
          <cell r="AF180" t="str">
            <v/>
          </cell>
        </row>
        <row r="181">
          <cell r="AF181" t="str">
            <v/>
          </cell>
        </row>
        <row r="182">
          <cell r="AF182" t="str">
            <v/>
          </cell>
        </row>
        <row r="183">
          <cell r="AF183" t="str">
            <v/>
          </cell>
        </row>
        <row r="184">
          <cell r="AF184" t="str">
            <v/>
          </cell>
        </row>
        <row r="185">
          <cell r="AF185" t="str">
            <v/>
          </cell>
        </row>
        <row r="186">
          <cell r="AF186" t="str">
            <v/>
          </cell>
        </row>
        <row r="187">
          <cell r="AF187" t="str">
            <v/>
          </cell>
        </row>
        <row r="188">
          <cell r="AF188" t="str">
            <v/>
          </cell>
        </row>
        <row r="189">
          <cell r="AF189" t="str">
            <v/>
          </cell>
        </row>
        <row r="190">
          <cell r="AF190" t="str">
            <v/>
          </cell>
        </row>
        <row r="191">
          <cell r="AF191" t="str">
            <v/>
          </cell>
        </row>
        <row r="192">
          <cell r="AF192" t="str">
            <v/>
          </cell>
        </row>
        <row r="193">
          <cell r="AF193" t="str">
            <v/>
          </cell>
        </row>
        <row r="194">
          <cell r="AF194" t="str">
            <v/>
          </cell>
        </row>
        <row r="195">
          <cell r="AF195" t="str">
            <v/>
          </cell>
        </row>
        <row r="196">
          <cell r="AF196" t="str">
            <v/>
          </cell>
        </row>
        <row r="197">
          <cell r="AF197" t="str">
            <v/>
          </cell>
        </row>
        <row r="198">
          <cell r="AF198" t="str">
            <v/>
          </cell>
        </row>
        <row r="199">
          <cell r="AF199" t="str">
            <v/>
          </cell>
        </row>
        <row r="200">
          <cell r="AF200" t="str">
            <v/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8.nau.edu/cvm/latlongdist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zoomScale="80" zoomScaleNormal="80" workbookViewId="0">
      <selection activeCell="B5" sqref="B5"/>
    </sheetView>
  </sheetViews>
  <sheetFormatPr defaultRowHeight="12.75" x14ac:dyDescent="0.2"/>
  <cols>
    <col min="1" max="1" width="10.7109375" style="1" customWidth="1"/>
    <col min="2" max="2" width="68.28515625" style="54" customWidth="1"/>
    <col min="3" max="3" width="12.42578125" customWidth="1"/>
    <col min="5" max="5" width="29.7109375" style="17" customWidth="1"/>
  </cols>
  <sheetData>
    <row r="1" spans="1:5" x14ac:dyDescent="0.2">
      <c r="A1" s="20" t="s">
        <v>246</v>
      </c>
      <c r="B1" s="53" t="s">
        <v>0</v>
      </c>
      <c r="C1" s="8" t="s">
        <v>1</v>
      </c>
      <c r="D1" s="9" t="s">
        <v>34</v>
      </c>
      <c r="E1" s="10" t="s">
        <v>27</v>
      </c>
    </row>
    <row r="2" spans="1:5" ht="38.25" x14ac:dyDescent="0.2">
      <c r="A2" s="20">
        <v>43501</v>
      </c>
      <c r="B2" s="53" t="s">
        <v>294</v>
      </c>
      <c r="C2" s="8" t="s">
        <v>2</v>
      </c>
      <c r="D2" s="9"/>
      <c r="E2" s="10"/>
    </row>
    <row r="3" spans="1:5" ht="51" x14ac:dyDescent="0.2">
      <c r="A3" s="20">
        <v>43512</v>
      </c>
      <c r="B3" s="52" t="s">
        <v>321</v>
      </c>
      <c r="C3" s="8" t="s">
        <v>2</v>
      </c>
      <c r="D3" s="9"/>
      <c r="E3" s="10"/>
    </row>
    <row r="4" spans="1:5" x14ac:dyDescent="0.2">
      <c r="A4" s="20">
        <v>43513</v>
      </c>
      <c r="B4" s="52" t="s">
        <v>322</v>
      </c>
      <c r="C4" s="8" t="s">
        <v>2</v>
      </c>
      <c r="D4" s="9"/>
      <c r="E4" s="10"/>
    </row>
    <row r="5" spans="1:5" x14ac:dyDescent="0.2">
      <c r="A5" s="20"/>
      <c r="B5" s="52"/>
      <c r="C5" s="8"/>
      <c r="D5" s="3"/>
      <c r="E5" s="96"/>
    </row>
    <row r="6" spans="1:5" x14ac:dyDescent="0.2">
      <c r="A6" s="20"/>
      <c r="B6" s="53"/>
      <c r="C6" s="8"/>
    </row>
    <row r="7" spans="1:5" x14ac:dyDescent="0.2">
      <c r="A7" s="21"/>
      <c r="B7" s="53" t="s">
        <v>266</v>
      </c>
      <c r="C7" s="9"/>
      <c r="D7" s="8" t="s">
        <v>33</v>
      </c>
    </row>
    <row r="8" spans="1:5" x14ac:dyDescent="0.2">
      <c r="A8" s="20"/>
      <c r="B8" s="53"/>
      <c r="C8" s="8"/>
      <c r="D8" s="22"/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B16"/>
  <sheetViews>
    <sheetView zoomScale="80" zoomScaleNormal="80" workbookViewId="0">
      <selection activeCell="B6" sqref="B6"/>
    </sheetView>
  </sheetViews>
  <sheetFormatPr defaultRowHeight="12.75" x14ac:dyDescent="0.2"/>
  <cols>
    <col min="1" max="1" width="3.7109375" customWidth="1"/>
    <col min="2" max="2" width="73.5703125" style="17" customWidth="1"/>
    <col min="3" max="3" width="13.5703125" customWidth="1"/>
    <col min="4" max="4" width="61" customWidth="1"/>
  </cols>
  <sheetData>
    <row r="1" spans="1:2" x14ac:dyDescent="0.2">
      <c r="A1" t="s">
        <v>267</v>
      </c>
    </row>
    <row r="2" spans="1:2" x14ac:dyDescent="0.2">
      <c r="A2">
        <f t="shared" ref="A2:A8" si="0">ROW()-1</f>
        <v>1</v>
      </c>
      <c r="B2" s="17" t="s">
        <v>314</v>
      </c>
    </row>
    <row r="3" spans="1:2" x14ac:dyDescent="0.2">
      <c r="A3">
        <f>ROW()-1</f>
        <v>2</v>
      </c>
      <c r="B3" s="17" t="s">
        <v>315</v>
      </c>
    </row>
    <row r="4" spans="1:2" x14ac:dyDescent="0.2">
      <c r="A4">
        <f>ROW()-1</f>
        <v>3</v>
      </c>
      <c r="B4" s="17" t="s">
        <v>313</v>
      </c>
    </row>
    <row r="5" spans="1:2" x14ac:dyDescent="0.2">
      <c r="A5">
        <f>ROW()-1</f>
        <v>4</v>
      </c>
      <c r="B5" s="17" t="s">
        <v>320</v>
      </c>
    </row>
    <row r="6" spans="1:2" x14ac:dyDescent="0.2">
      <c r="A6">
        <f>ROW()-1</f>
        <v>5</v>
      </c>
      <c r="B6" s="17" t="s">
        <v>318</v>
      </c>
    </row>
    <row r="7" spans="1:2" x14ac:dyDescent="0.2">
      <c r="A7">
        <f t="shared" si="0"/>
        <v>6</v>
      </c>
    </row>
    <row r="8" spans="1:2" x14ac:dyDescent="0.2">
      <c r="A8">
        <f t="shared" si="0"/>
        <v>7</v>
      </c>
    </row>
    <row r="10" spans="1:2" x14ac:dyDescent="0.2">
      <c r="A10" t="s">
        <v>316</v>
      </c>
    </row>
    <row r="11" spans="1:2" x14ac:dyDescent="0.2">
      <c r="A11">
        <v>1</v>
      </c>
      <c r="B11" s="17" t="s">
        <v>300</v>
      </c>
    </row>
    <row r="12" spans="1:2" x14ac:dyDescent="0.2">
      <c r="A12">
        <v>2</v>
      </c>
      <c r="B12" s="17" t="s">
        <v>299</v>
      </c>
    </row>
    <row r="13" spans="1:2" x14ac:dyDescent="0.2">
      <c r="A13">
        <v>3</v>
      </c>
      <c r="B13" s="17" t="s">
        <v>301</v>
      </c>
    </row>
    <row r="14" spans="1:2" x14ac:dyDescent="0.2">
      <c r="A14">
        <v>4</v>
      </c>
      <c r="B14" s="17" t="s">
        <v>303</v>
      </c>
    </row>
    <row r="15" spans="1:2" x14ac:dyDescent="0.2">
      <c r="A15">
        <v>5</v>
      </c>
      <c r="B15" s="17" t="s">
        <v>317</v>
      </c>
    </row>
    <row r="16" spans="1:2" x14ac:dyDescent="0.2">
      <c r="A16">
        <v>6</v>
      </c>
      <c r="B16" s="17" t="s">
        <v>318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"/>
  <sheetViews>
    <sheetView zoomScale="80" zoomScaleNormal="80" workbookViewId="0">
      <selection activeCell="B6" sqref="B6"/>
    </sheetView>
  </sheetViews>
  <sheetFormatPr defaultRowHeight="12.75" x14ac:dyDescent="0.2"/>
  <cols>
    <col min="1" max="1" width="3.85546875" style="2" bestFit="1" customWidth="1"/>
    <col min="2" max="2" width="68.140625" style="17" bestFit="1" customWidth="1"/>
  </cols>
  <sheetData>
    <row r="1" spans="1:2" x14ac:dyDescent="0.2">
      <c r="A1" s="2" t="s">
        <v>48</v>
      </c>
      <c r="B1" s="17" t="s">
        <v>49</v>
      </c>
    </row>
    <row r="2" spans="1:2" ht="25.5" x14ac:dyDescent="0.2">
      <c r="A2" s="2">
        <v>1</v>
      </c>
      <c r="B2" s="17" t="s">
        <v>296</v>
      </c>
    </row>
    <row r="3" spans="1:2" x14ac:dyDescent="0.2">
      <c r="A3" s="2">
        <v>2</v>
      </c>
      <c r="B3" s="17" t="s">
        <v>293</v>
      </c>
    </row>
    <row r="4" spans="1:2" x14ac:dyDescent="0.2">
      <c r="A4" s="2">
        <v>3</v>
      </c>
      <c r="B4" t="s">
        <v>295</v>
      </c>
    </row>
    <row r="5" spans="1:2" x14ac:dyDescent="0.2">
      <c r="A5" s="2">
        <v>4</v>
      </c>
      <c r="B5" s="17" t="s">
        <v>302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7"/>
  <sheetViews>
    <sheetView zoomScale="80" zoomScaleNormal="80" workbookViewId="0">
      <selection activeCell="A37" sqref="A37"/>
    </sheetView>
  </sheetViews>
  <sheetFormatPr defaultRowHeight="12.75" x14ac:dyDescent="0.2"/>
  <cols>
    <col min="1" max="1" width="10.5703125" customWidth="1"/>
    <col min="2" max="2" width="26.28515625" bestFit="1" customWidth="1"/>
    <col min="3" max="3" width="6.5703125" customWidth="1"/>
    <col min="7" max="7" width="5.28515625" bestFit="1" customWidth="1"/>
    <col min="8" max="8" width="7.5703125" bestFit="1" customWidth="1"/>
  </cols>
  <sheetData>
    <row r="1" spans="1:8" x14ac:dyDescent="0.2">
      <c r="A1" s="8"/>
      <c r="B1" s="8" t="s">
        <v>25</v>
      </c>
    </row>
    <row r="2" spans="1:8" x14ac:dyDescent="0.2">
      <c r="A2" s="8">
        <v>1</v>
      </c>
      <c r="B2" s="8" t="s">
        <v>54</v>
      </c>
    </row>
    <row r="3" spans="1:8" x14ac:dyDescent="0.2">
      <c r="A3" s="8">
        <v>2</v>
      </c>
      <c r="B3" s="8" t="s">
        <v>55</v>
      </c>
    </row>
    <row r="4" spans="1:8" x14ac:dyDescent="0.2">
      <c r="A4" s="8"/>
      <c r="B4" s="8" t="s">
        <v>26</v>
      </c>
    </row>
    <row r="5" spans="1:8" x14ac:dyDescent="0.2">
      <c r="A5" s="8">
        <v>1</v>
      </c>
      <c r="B5" s="8" t="s">
        <v>56</v>
      </c>
    </row>
    <row r="6" spans="1:8" x14ac:dyDescent="0.2">
      <c r="A6" s="8">
        <v>2</v>
      </c>
      <c r="B6" s="8" t="s">
        <v>57</v>
      </c>
    </row>
    <row r="7" spans="1:8" x14ac:dyDescent="0.2">
      <c r="A7" s="8">
        <v>3</v>
      </c>
      <c r="B7" s="8" t="s">
        <v>58</v>
      </c>
    </row>
    <row r="8" spans="1:8" x14ac:dyDescent="0.2">
      <c r="A8" s="92">
        <v>4</v>
      </c>
      <c r="B8" s="92" t="s">
        <v>59</v>
      </c>
    </row>
    <row r="9" spans="1:8" s="17" customFormat="1" ht="39" thickBot="1" x14ac:dyDescent="0.25">
      <c r="A9" s="10" t="s">
        <v>132</v>
      </c>
      <c r="B9" s="10" t="s">
        <v>105</v>
      </c>
      <c r="C9" s="10" t="s">
        <v>110</v>
      </c>
      <c r="D9" s="17" t="s">
        <v>112</v>
      </c>
      <c r="E9" s="92" t="s">
        <v>254</v>
      </c>
      <c r="F9" s="93"/>
      <c r="G9" s="57" t="s">
        <v>239</v>
      </c>
      <c r="H9" s="57" t="s">
        <v>125</v>
      </c>
    </row>
    <row r="10" spans="1:8" x14ac:dyDescent="0.2">
      <c r="A10" s="8">
        <v>1</v>
      </c>
      <c r="B10" s="8" t="s">
        <v>50</v>
      </c>
      <c r="C10" s="8">
        <v>1</v>
      </c>
      <c r="D10">
        <f>C10</f>
        <v>1</v>
      </c>
      <c r="E10" s="87">
        <v>1</v>
      </c>
      <c r="F10" s="94">
        <v>2</v>
      </c>
      <c r="G10" s="79">
        <f>A10</f>
        <v>1</v>
      </c>
      <c r="H10" s="79">
        <v>1</v>
      </c>
    </row>
    <row r="11" spans="1:8" x14ac:dyDescent="0.2">
      <c r="A11" s="8">
        <v>2</v>
      </c>
      <c r="B11" s="8" t="s">
        <v>51</v>
      </c>
      <c r="C11" s="8">
        <v>2</v>
      </c>
      <c r="D11">
        <f>C11</f>
        <v>2</v>
      </c>
      <c r="E11" s="88">
        <v>2</v>
      </c>
      <c r="F11" s="89">
        <v>1</v>
      </c>
      <c r="G11" s="79">
        <f>A11</f>
        <v>2</v>
      </c>
      <c r="H11" s="79">
        <v>2</v>
      </c>
    </row>
    <row r="12" spans="1:8" x14ac:dyDescent="0.2">
      <c r="A12" s="8">
        <v>3</v>
      </c>
      <c r="B12" s="8" t="s">
        <v>53</v>
      </c>
      <c r="C12" s="8">
        <v>4</v>
      </c>
      <c r="D12">
        <v>4</v>
      </c>
      <c r="E12" s="88">
        <v>3</v>
      </c>
      <c r="F12" s="89">
        <v>4</v>
      </c>
      <c r="G12" s="79">
        <v>4</v>
      </c>
      <c r="H12" s="79">
        <v>4</v>
      </c>
    </row>
    <row r="13" spans="1:8" ht="13.5" thickBot="1" x14ac:dyDescent="0.25">
      <c r="A13" s="8">
        <v>4</v>
      </c>
      <c r="B13" s="8" t="s">
        <v>52</v>
      </c>
      <c r="C13" s="8">
        <v>3</v>
      </c>
      <c r="D13">
        <v>3</v>
      </c>
      <c r="E13" s="90">
        <v>4</v>
      </c>
      <c r="F13" s="91">
        <v>3</v>
      </c>
      <c r="G13" s="79">
        <v>3</v>
      </c>
      <c r="H13" s="79">
        <v>3</v>
      </c>
    </row>
    <row r="15" spans="1:8" x14ac:dyDescent="0.2">
      <c r="A15" s="14">
        <v>-1</v>
      </c>
      <c r="B15" s="15" t="s">
        <v>263</v>
      </c>
    </row>
    <row r="16" spans="1:8" x14ac:dyDescent="0.2">
      <c r="A16" s="14">
        <v>0</v>
      </c>
      <c r="B16" s="8" t="s">
        <v>40</v>
      </c>
    </row>
    <row r="17" spans="1:2" x14ac:dyDescent="0.2">
      <c r="A17" s="14">
        <v>1</v>
      </c>
      <c r="B17" s="8" t="s">
        <v>41</v>
      </c>
    </row>
    <row r="18" spans="1:2" x14ac:dyDescent="0.2">
      <c r="A18" s="14">
        <v>2</v>
      </c>
      <c r="B18" s="8" t="s">
        <v>42</v>
      </c>
    </row>
    <row r="19" spans="1:2" x14ac:dyDescent="0.2">
      <c r="A19" s="14">
        <v>3</v>
      </c>
      <c r="B19" s="8" t="s">
        <v>39</v>
      </c>
    </row>
    <row r="20" spans="1:2" x14ac:dyDescent="0.2">
      <c r="A20" s="14">
        <v>4</v>
      </c>
      <c r="B20" s="8" t="s">
        <v>43</v>
      </c>
    </row>
    <row r="21" spans="1:2" x14ac:dyDescent="0.2">
      <c r="A21" s="16">
        <v>5</v>
      </c>
      <c r="B21" s="15" t="s">
        <v>4</v>
      </c>
    </row>
    <row r="23" spans="1:2" x14ac:dyDescent="0.2">
      <c r="A23" s="16">
        <v>33.4</v>
      </c>
      <c r="B23" s="8" t="s">
        <v>230</v>
      </c>
    </row>
    <row r="24" spans="1:2" x14ac:dyDescent="0.2">
      <c r="A24" s="16">
        <f>A23*PI()/180</f>
        <v>0.58293997016610599</v>
      </c>
      <c r="B24" s="8" t="s">
        <v>231</v>
      </c>
    </row>
    <row r="25" spans="1:2" x14ac:dyDescent="0.2">
      <c r="A25" s="16">
        <f>111132.92 - 559.82 * COS(2* rlat_) + 1.175*COS(4*rlat_)</f>
        <v>110911.57313720891</v>
      </c>
      <c r="B25" s="8" t="s">
        <v>228</v>
      </c>
    </row>
    <row r="26" spans="1:2" x14ac:dyDescent="0.2">
      <c r="A26" s="74">
        <f>111412.84 * COS(rlat_) - 93.5 * COS(3*rlat_)</f>
        <v>93029.328837327688</v>
      </c>
      <c r="B26" s="8" t="s">
        <v>229</v>
      </c>
    </row>
    <row r="27" spans="1:2" x14ac:dyDescent="0.2">
      <c r="A27" t="s">
        <v>232</v>
      </c>
    </row>
    <row r="28" spans="1:2" x14ac:dyDescent="0.2">
      <c r="A28">
        <v>33.414645</v>
      </c>
      <c r="B28">
        <v>111.93979899999999</v>
      </c>
    </row>
    <row r="29" spans="1:2" x14ac:dyDescent="0.2">
      <c r="A29">
        <v>33.414619999999999</v>
      </c>
      <c r="B29">
        <v>111.944</v>
      </c>
    </row>
    <row r="30" spans="1:2" x14ac:dyDescent="0.2">
      <c r="A30">
        <f>ABS(A28-A29)*A25</f>
        <v>2.7727893285222698</v>
      </c>
      <c r="B30">
        <f>ABS(B28-B29)*A26</f>
        <v>390.81621044645118</v>
      </c>
    </row>
    <row r="31" spans="1:2" x14ac:dyDescent="0.2">
      <c r="A31">
        <f>SQRT(SUMSQ(A30,B30))</f>
        <v>390.82604660946691</v>
      </c>
    </row>
    <row r="32" spans="1:2" x14ac:dyDescent="0.2">
      <c r="A32" t="s">
        <v>233</v>
      </c>
    </row>
    <row r="33" spans="1:2" x14ac:dyDescent="0.2">
      <c r="A33">
        <v>0.39040000000000002</v>
      </c>
      <c r="B33" t="s">
        <v>235</v>
      </c>
    </row>
    <row r="34" spans="1:2" x14ac:dyDescent="0.2">
      <c r="A34" s="72" t="s">
        <v>234</v>
      </c>
    </row>
    <row r="36" spans="1:2" x14ac:dyDescent="0.2">
      <c r="A36" t="s">
        <v>268</v>
      </c>
    </row>
    <row r="37" spans="1:2" x14ac:dyDescent="0.2">
      <c r="A37" t="s">
        <v>269</v>
      </c>
    </row>
  </sheetData>
  <phoneticPr fontId="2" type="noConversion"/>
  <hyperlinks>
    <hyperlink ref="A34" r:id="rId1"/>
  </hyperlinks>
  <pageMargins left="0.75" right="0.75" top="1" bottom="1" header="0.5" footer="0.5"/>
  <pageSetup orientation="portrait" horizontalDpi="1200" verticalDpi="12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CW92"/>
  <sheetViews>
    <sheetView tabSelected="1" zoomScale="80" zoomScaleNormal="80" workbookViewId="0">
      <pane ySplit="1" topLeftCell="A41" activePane="bottomLeft" state="frozen"/>
      <selection pane="bottomLeft" sqref="A1:AF86"/>
    </sheetView>
  </sheetViews>
  <sheetFormatPr defaultColWidth="17.140625" defaultRowHeight="12.75" x14ac:dyDescent="0.2"/>
  <cols>
    <col min="1" max="1" width="6.140625" customWidth="1"/>
    <col min="2" max="2" width="17.42578125" customWidth="1"/>
    <col min="3" max="3" width="17.140625" customWidth="1"/>
    <col min="4" max="4" width="4.85546875" style="2" customWidth="1"/>
    <col min="5" max="8" width="6.7109375" style="13" customWidth="1"/>
    <col min="9" max="12" width="5" style="13" customWidth="1"/>
    <col min="13" max="14" width="9.7109375" style="2" customWidth="1"/>
    <col min="15" max="16" width="5.42578125" customWidth="1"/>
    <col min="17" max="19" width="8.140625" customWidth="1"/>
    <col min="20" max="20" width="10" bestFit="1" customWidth="1"/>
    <col min="21" max="21" width="11.7109375" bestFit="1" customWidth="1"/>
    <col min="22" max="25" width="7.28515625" style="2" customWidth="1"/>
    <col min="26" max="26" width="13.5703125" customWidth="1"/>
    <col min="27" max="27" width="14.140625" customWidth="1"/>
    <col min="28" max="28" width="13.85546875" customWidth="1"/>
    <col min="29" max="32" width="6.42578125" style="2" customWidth="1"/>
    <col min="33" max="33" width="3.28515625" style="104" customWidth="1"/>
    <col min="34" max="34" width="10.85546875" customWidth="1"/>
    <col min="35" max="35" width="8" style="2" customWidth="1"/>
    <col min="36" max="36" width="13.42578125" style="2" customWidth="1"/>
    <col min="37" max="37" width="7" style="2" customWidth="1"/>
    <col min="38" max="38" width="9.5703125" style="2" customWidth="1"/>
    <col min="39" max="39" width="10.140625" style="2" customWidth="1"/>
    <col min="40" max="41" width="7" style="13" customWidth="1"/>
    <col min="42" max="49" width="7" style="2" customWidth="1"/>
    <col min="50" max="50" width="13.7109375" customWidth="1"/>
    <col min="51" max="51" width="12.5703125" customWidth="1"/>
    <col min="52" max="52" width="23" customWidth="1"/>
    <col min="53" max="53" width="5.85546875" style="2" customWidth="1"/>
    <col min="54" max="54" width="7.140625" customWidth="1"/>
    <col min="55" max="55" width="5.28515625" customWidth="1"/>
    <col min="56" max="56" width="4.28515625" customWidth="1"/>
    <col min="57" max="57" width="4.140625" customWidth="1"/>
    <col min="58" max="58" width="1.42578125" customWidth="1"/>
    <col min="59" max="62" width="6.140625" customWidth="1"/>
    <col min="63" max="63" width="6.28515625" style="2" customWidth="1"/>
    <col min="64" max="65" width="20.42578125" style="11" customWidth="1"/>
    <col min="66" max="79" width="7.28515625" style="50" customWidth="1"/>
    <col min="80" max="80" width="9" style="11" customWidth="1"/>
    <col min="81" max="86" width="8.140625" style="11" customWidth="1"/>
    <col min="87" max="87" width="9" style="11" customWidth="1"/>
    <col min="88" max="88" width="6.85546875" style="11" customWidth="1"/>
    <col min="89" max="90" width="5.140625" bestFit="1" customWidth="1"/>
    <col min="92" max="92" width="6.5703125" customWidth="1"/>
    <col min="93" max="93" width="7.140625" style="11" customWidth="1"/>
    <col min="94" max="95" width="8.28515625" bestFit="1" customWidth="1"/>
    <col min="96" max="99" width="3.85546875" style="2" customWidth="1"/>
    <col min="100" max="100" width="9.140625" style="119" bestFit="1" customWidth="1"/>
  </cols>
  <sheetData>
    <row r="1" spans="1:101" ht="51" x14ac:dyDescent="0.2">
      <c r="A1" s="26" t="s">
        <v>251</v>
      </c>
      <c r="B1" s="26" t="s">
        <v>252</v>
      </c>
      <c r="C1" s="26" t="s">
        <v>253</v>
      </c>
      <c r="D1" s="27" t="s">
        <v>38</v>
      </c>
      <c r="E1" s="28" t="s">
        <v>278</v>
      </c>
      <c r="F1" s="28" t="s">
        <v>279</v>
      </c>
      <c r="G1" s="28" t="s">
        <v>280</v>
      </c>
      <c r="H1" s="28" t="s">
        <v>281</v>
      </c>
      <c r="I1" s="28" t="s">
        <v>282</v>
      </c>
      <c r="J1" s="28" t="s">
        <v>283</v>
      </c>
      <c r="K1" s="28" t="s">
        <v>284</v>
      </c>
      <c r="L1" s="28" t="s">
        <v>285</v>
      </c>
      <c r="M1" s="29" t="s">
        <v>286</v>
      </c>
      <c r="N1" s="29" t="s">
        <v>287</v>
      </c>
      <c r="O1" s="29" t="s">
        <v>29</v>
      </c>
      <c r="P1" s="29" t="s">
        <v>288</v>
      </c>
      <c r="Q1" s="29" t="s">
        <v>260</v>
      </c>
      <c r="R1" s="29" t="s">
        <v>261</v>
      </c>
      <c r="S1" s="29" t="s">
        <v>262</v>
      </c>
      <c r="T1" s="8" t="s">
        <v>143</v>
      </c>
      <c r="U1" s="8" t="s">
        <v>142</v>
      </c>
      <c r="V1" s="95" t="s">
        <v>289</v>
      </c>
      <c r="W1" s="95" t="s">
        <v>290</v>
      </c>
      <c r="X1" s="95" t="s">
        <v>291</v>
      </c>
      <c r="Y1" s="95" t="s">
        <v>292</v>
      </c>
      <c r="Z1" t="s">
        <v>259</v>
      </c>
      <c r="AA1" t="s">
        <v>264</v>
      </c>
      <c r="AB1" t="s">
        <v>265</v>
      </c>
      <c r="AC1" s="9" t="s">
        <v>91</v>
      </c>
      <c r="AD1" s="9" t="s">
        <v>90</v>
      </c>
      <c r="AE1" s="9" t="s">
        <v>98</v>
      </c>
      <c r="AF1" s="9" t="s">
        <v>99</v>
      </c>
      <c r="AG1" s="102"/>
      <c r="AH1" s="30" t="s">
        <v>35</v>
      </c>
      <c r="AI1" s="31" t="s">
        <v>37</v>
      </c>
      <c r="AJ1" s="31" t="s">
        <v>28</v>
      </c>
      <c r="AK1" s="32" t="s">
        <v>100</v>
      </c>
      <c r="AL1" s="47" t="s">
        <v>103</v>
      </c>
      <c r="AM1" s="47" t="s">
        <v>104</v>
      </c>
      <c r="AN1" s="28" t="s">
        <v>101</v>
      </c>
      <c r="AO1" s="28" t="s">
        <v>102</v>
      </c>
      <c r="AP1" s="45" t="s">
        <v>91</v>
      </c>
      <c r="AQ1" s="45" t="s">
        <v>90</v>
      </c>
      <c r="AR1" s="45" t="s">
        <v>98</v>
      </c>
      <c r="AS1" s="45" t="s">
        <v>99</v>
      </c>
      <c r="AT1" s="18" t="s">
        <v>91</v>
      </c>
      <c r="AU1" s="18" t="s">
        <v>90</v>
      </c>
      <c r="AV1" s="18" t="s">
        <v>98</v>
      </c>
      <c r="AW1" s="18" t="s">
        <v>99</v>
      </c>
      <c r="AX1" t="s">
        <v>88</v>
      </c>
      <c r="AY1" t="s">
        <v>89</v>
      </c>
      <c r="AZ1" t="s">
        <v>96</v>
      </c>
      <c r="BA1" s="2" t="s">
        <v>24</v>
      </c>
      <c r="BB1">
        <v>1</v>
      </c>
      <c r="BC1">
        <v>2</v>
      </c>
      <c r="BD1">
        <v>3</v>
      </c>
      <c r="BE1">
        <v>4</v>
      </c>
      <c r="BG1" s="2" t="s">
        <v>91</v>
      </c>
      <c r="BH1" s="2" t="s">
        <v>90</v>
      </c>
      <c r="BI1" s="2" t="s">
        <v>98</v>
      </c>
      <c r="BJ1" s="2" t="s">
        <v>99</v>
      </c>
      <c r="BK1" s="9" t="str">
        <f t="shared" ref="BK1:BK32" si="0">A1</f>
        <v>LocID</v>
      </c>
      <c r="BL1" s="65" t="str">
        <f t="shared" ref="BL1:BL32" si="1">B1</f>
        <v>LocEW</v>
      </c>
      <c r="BM1" s="65" t="str">
        <f t="shared" ref="BM1:BM32" si="2">C1</f>
        <v>LocNS</v>
      </c>
      <c r="BN1" s="68" t="s">
        <v>277</v>
      </c>
      <c r="BO1" s="68" t="s">
        <v>247</v>
      </c>
      <c r="BP1" s="68" t="s">
        <v>245</v>
      </c>
      <c r="BQ1" s="68" t="s">
        <v>237</v>
      </c>
      <c r="BR1" s="81" t="s">
        <v>244</v>
      </c>
      <c r="BS1" s="81" t="s">
        <v>243</v>
      </c>
      <c r="BT1" s="81" t="s">
        <v>242</v>
      </c>
      <c r="BU1" s="82" t="s">
        <v>276</v>
      </c>
      <c r="BV1" s="82" t="s">
        <v>275</v>
      </c>
      <c r="BW1" s="82" t="s">
        <v>274</v>
      </c>
      <c r="BX1" s="82" t="s">
        <v>273</v>
      </c>
      <c r="BY1" s="82" t="s">
        <v>272</v>
      </c>
      <c r="BZ1" s="82" t="s">
        <v>271</v>
      </c>
      <c r="CA1" s="82" t="s">
        <v>270</v>
      </c>
      <c r="CB1" s="67" t="s">
        <v>127</v>
      </c>
      <c r="CC1" s="67">
        <v>2016</v>
      </c>
      <c r="CD1" s="66">
        <v>2015</v>
      </c>
      <c r="CE1" s="66">
        <v>2014</v>
      </c>
      <c r="CF1" s="66">
        <v>2013</v>
      </c>
      <c r="CG1" s="66">
        <v>2012</v>
      </c>
      <c r="CH1" s="66">
        <v>2011</v>
      </c>
      <c r="CI1" s="67" t="s">
        <v>111</v>
      </c>
      <c r="CJ1" s="12" t="s">
        <v>128</v>
      </c>
      <c r="CK1" s="12" t="s">
        <v>108</v>
      </c>
      <c r="CL1" s="12" t="s">
        <v>109</v>
      </c>
      <c r="CM1" s="11" t="s">
        <v>124</v>
      </c>
      <c r="CN1" s="12" t="s">
        <v>126</v>
      </c>
      <c r="CO1" s="66" t="s">
        <v>136</v>
      </c>
      <c r="CP1" t="s">
        <v>225</v>
      </c>
      <c r="CQ1" t="s">
        <v>224</v>
      </c>
      <c r="CR1" s="2" t="s">
        <v>50</v>
      </c>
      <c r="CS1" s="2" t="s">
        <v>51</v>
      </c>
      <c r="CT1" s="2" t="s">
        <v>52</v>
      </c>
      <c r="CU1" s="2" t="s">
        <v>53</v>
      </c>
      <c r="CV1" s="118" t="s">
        <v>305</v>
      </c>
      <c r="CW1" s="11" t="s">
        <v>27</v>
      </c>
    </row>
    <row r="2" spans="1:101" ht="12.75" customHeight="1" x14ac:dyDescent="0.2">
      <c r="A2" s="33">
        <v>101</v>
      </c>
      <c r="B2" s="33" t="s">
        <v>16</v>
      </c>
      <c r="C2" s="33" t="s">
        <v>11</v>
      </c>
      <c r="D2" s="14">
        <v>0</v>
      </c>
      <c r="E2" s="34"/>
      <c r="F2" s="34"/>
      <c r="G2" s="34"/>
      <c r="H2" s="34"/>
      <c r="I2" s="34">
        <v>3</v>
      </c>
      <c r="J2" s="34">
        <v>0</v>
      </c>
      <c r="K2" s="34">
        <v>3</v>
      </c>
      <c r="L2" s="34">
        <v>0</v>
      </c>
      <c r="M2" s="14">
        <v>1</v>
      </c>
      <c r="N2" s="14">
        <f>M2</f>
        <v>1</v>
      </c>
      <c r="O2" s="14">
        <v>3</v>
      </c>
      <c r="P2" s="14">
        <v>0.6</v>
      </c>
      <c r="Q2" s="111">
        <f>IF(ISNUMBER(AK2),AK2,"NA")</f>
        <v>12870</v>
      </c>
      <c r="R2" s="111">
        <f t="shared" ref="R2:R65" si="3">IF(ISNUMBER(AL2),AL2,"NA")</f>
        <v>12870</v>
      </c>
      <c r="S2" s="111">
        <f t="shared" ref="S2:S65" si="4">IF(ISNUMBER(AM2),AM2,"NA")</f>
        <v>12111</v>
      </c>
      <c r="T2" s="15">
        <v>33.437573999999998</v>
      </c>
      <c r="U2" s="15">
        <v>-111.943254</v>
      </c>
      <c r="V2" s="14"/>
      <c r="W2" s="14"/>
      <c r="X2" s="14"/>
      <c r="Y2" s="14"/>
      <c r="Z2" t="str">
        <f t="shared" ref="Z2:Z7" si="5">AA2&amp;" &amp; "&amp;AB2</f>
        <v>Curry &amp; Mill</v>
      </c>
      <c r="AA2" s="23" t="s">
        <v>60</v>
      </c>
      <c r="AB2" s="6" t="str">
        <f>IF(ISERROR(FIND(" ",C2)),C2,LEFT(C2,FIND(" ",C2)-1))</f>
        <v>Mill</v>
      </c>
      <c r="AC2" s="19">
        <v>11</v>
      </c>
      <c r="AD2" s="19">
        <v>12</v>
      </c>
      <c r="AE2" s="69"/>
      <c r="AF2" s="80" t="str">
        <f>IF(LEN(BE2)&gt;0,IF(NOT(ISERROR(MATCH(BE2,[1]!TC_concat,0))),MOD(MATCH(BE2,[1]!TC_concat,0)-1,1+MAX([1]TCID!$A:$A)),""),"")</f>
        <v/>
      </c>
      <c r="AG2" s="102"/>
      <c r="AH2" s="8" t="s">
        <v>129</v>
      </c>
      <c r="AI2" s="14">
        <v>1</v>
      </c>
      <c r="AJ2" s="14"/>
      <c r="AK2" s="58">
        <f>IF(MAX(BG2:BJ2)&gt;0,MAX(BG2:BJ2),NA())</f>
        <v>12870</v>
      </c>
      <c r="AL2" s="58">
        <f>IF(MAX(AP2:AS2)&gt;0,MAX(AP2:AS2),NA())</f>
        <v>12870</v>
      </c>
      <c r="AM2" s="58">
        <f>IF(MAX(AT2:AW2)&gt;0,MAX(AT2:AW2),NA())</f>
        <v>12111</v>
      </c>
      <c r="AN2" s="75" t="b">
        <f t="shared" ref="AN2:AN33" si="6">OR(I2&gt;0,J2&gt;0)</f>
        <v>1</v>
      </c>
      <c r="AO2" s="75" t="b">
        <f t="shared" ref="AO2:AO33" si="7">OR(K2&gt;0,L2&gt;0)</f>
        <v>1</v>
      </c>
      <c r="AP2" s="58">
        <f>IF(LEN(AC2)&gt;0,INDEX([1]!TC_Dir,AC2+1)*BG2,"")</f>
        <v>12870</v>
      </c>
      <c r="AQ2" s="58">
        <f>IF(LEN(AD2)&gt;0,INDEX([1]!TC_Dir,AD2+1)*BH2,"")</f>
        <v>0</v>
      </c>
      <c r="AR2" s="58" t="str">
        <f>IF(LEN(AE2)&gt;0,INDEX([1]!TC_Dir,AE2+1)*BI2,"")</f>
        <v/>
      </c>
      <c r="AS2" s="58" t="str">
        <f>IF(LEN(AF2)&gt;0,INDEX([1]!TC_Dir,AF2+1)*BJ2,"")</f>
        <v/>
      </c>
      <c r="AT2" s="58">
        <f>IF(LEN(AC2)&gt;0,NOT(INDEX([1]!TC_Dir,AC2+1))*BG2,"")</f>
        <v>0</v>
      </c>
      <c r="AU2" s="58">
        <f>IF(LEN(AD2)&gt;0,NOT(INDEX([1]!TC_Dir,AD2+1))*BH2,"")</f>
        <v>12111</v>
      </c>
      <c r="AV2" s="58" t="str">
        <f>IF(LEN(AE2)&gt;0,NOT(INDEX([1]!TC_Dir,AE2+1))*BI2,"")</f>
        <v/>
      </c>
      <c r="AW2" s="58" t="str">
        <f>IF(LEN(AF2)&gt;0,NOT(INDEX([1]!TC_Dir,AF2+1))*BJ2,"")</f>
        <v/>
      </c>
      <c r="AX2" s="60" t="str">
        <f t="shared" ref="AX2:AX33" si="8">B2</f>
        <v>Washington/Curry</v>
      </c>
      <c r="AY2" s="60" t="str">
        <f t="shared" ref="AY2:AY33" si="9">C2</f>
        <v>Mill Ave</v>
      </c>
      <c r="AZ2" s="60" t="str">
        <f t="shared" ref="AZ2:AZ33" si="10">B2&amp;" &amp; "&amp;C2</f>
        <v>Washington/Curry &amp; Mill Ave</v>
      </c>
      <c r="BA2" s="59">
        <f>COUNTIF([1]!ConcFrom,AZ2)+COUNTIF([1]!ConcTo,AZ2)</f>
        <v>0</v>
      </c>
      <c r="BB2" s="60" t="str">
        <f t="shared" ref="BB2:BE21" si="11">IF($BA2&gt;=BB$1,$AZ2&amp;"_"&amp;BB$1,"")</f>
        <v/>
      </c>
      <c r="BC2" s="60" t="str">
        <f t="shared" si="11"/>
        <v/>
      </c>
      <c r="BD2" s="60" t="str">
        <f t="shared" si="11"/>
        <v/>
      </c>
      <c r="BE2" s="60" t="str">
        <f t="shared" si="11"/>
        <v/>
      </c>
      <c r="BG2" s="60">
        <f>IF(ISNUMBER(AC2),INDEX([1]!TrfCnt,AC2+1),"")</f>
        <v>12870</v>
      </c>
      <c r="BH2" s="60">
        <f>IF(ISNUMBER(AD2),INDEX([1]!TrfCnt,AD2+1),"")</f>
        <v>12111</v>
      </c>
      <c r="BI2" s="60" t="str">
        <f>IF(ISNUMBER(AE2),INDEX([1]!TrfCnt,AE2+1),"")</f>
        <v/>
      </c>
      <c r="BJ2" s="60" t="str">
        <f>IF(ISNUMBER(AF2),INDEX([1]!TrfCnt,AF2+1),"")</f>
        <v/>
      </c>
      <c r="BK2" s="58">
        <f t="shared" si="0"/>
        <v>101</v>
      </c>
      <c r="BL2" s="110" t="str">
        <f t="shared" si="1"/>
        <v>Washington/Curry</v>
      </c>
      <c r="BM2" s="110" t="str">
        <f t="shared" si="2"/>
        <v>Mill Ave</v>
      </c>
      <c r="BN2" s="55"/>
      <c r="BO2" s="55">
        <v>23.5</v>
      </c>
      <c r="BP2" s="55">
        <v>48.25</v>
      </c>
      <c r="BQ2" s="55">
        <v>29</v>
      </c>
      <c r="BR2" s="55">
        <v>45</v>
      </c>
      <c r="BS2" s="55" t="s">
        <v>97</v>
      </c>
      <c r="BT2" s="55">
        <v>35</v>
      </c>
      <c r="BU2" s="55"/>
      <c r="BV2" s="55"/>
      <c r="BW2" s="55">
        <v>18</v>
      </c>
      <c r="BX2" s="55">
        <v>29</v>
      </c>
      <c r="BY2" s="55">
        <v>45</v>
      </c>
      <c r="BZ2" s="55" t="s">
        <v>97</v>
      </c>
      <c r="CA2" s="55">
        <v>35</v>
      </c>
      <c r="CB2" s="66" t="b">
        <f>AND(CC2:CH2)</f>
        <v>0</v>
      </c>
      <c r="CC2" s="66" t="b">
        <f t="shared" ref="CC2:CC18" si="12">LEN(BO2)&gt;0</f>
        <v>1</v>
      </c>
      <c r="CD2" s="66" t="b">
        <f t="shared" ref="CD2:CD65" si="13">LEN(BP2)&gt;0</f>
        <v>1</v>
      </c>
      <c r="CE2" s="66" t="b">
        <f t="shared" ref="CE2:CE65" si="14">LEN(BQ2)&gt;0</f>
        <v>1</v>
      </c>
      <c r="CF2" s="66" t="b">
        <f t="shared" ref="CF2:CF65" si="15">LEN(BR2)&gt;0</f>
        <v>1</v>
      </c>
      <c r="CG2" s="66" t="b">
        <f t="shared" ref="CG2:CG65" si="16">LEN(BS2)&gt;0</f>
        <v>0</v>
      </c>
      <c r="CH2" s="66" t="b">
        <f t="shared" ref="CH2:CH65" si="17">LEN(BT2)&gt;0</f>
        <v>1</v>
      </c>
      <c r="CI2" s="66" t="b">
        <f t="shared" ref="CI2:CI33" si="18">AND(CD2,CE2,CF2)</f>
        <v>1</v>
      </c>
      <c r="CK2">
        <f t="shared" ref="CK2:CK33" si="19">IF(CD2,$P2,"")</f>
        <v>0.6</v>
      </c>
      <c r="CL2">
        <f t="shared" ref="CL2:CL33" si="20">IF(CE2,$P2,"")</f>
        <v>0.6</v>
      </c>
      <c r="CN2" s="60">
        <f>COUNTIF(CH$2:CH2,TRUE)</f>
        <v>1</v>
      </c>
      <c r="CO2" s="66" t="b">
        <v>1</v>
      </c>
      <c r="CP2" s="73">
        <f>COUNTIF('Accidents_2009-2013'!$M:$M,"="&amp;$A2)</f>
        <v>2</v>
      </c>
      <c r="CQ2" s="73">
        <v>0</v>
      </c>
      <c r="CR2" s="2">
        <f t="shared" ref="CR2:CR33" si="21">IF(V2=1,0,1)</f>
        <v>1</v>
      </c>
      <c r="CS2" s="2">
        <f t="shared" ref="CS2:CS33" si="22">IF(W2=1,0,1)</f>
        <v>1</v>
      </c>
      <c r="CT2" s="2">
        <f t="shared" ref="CT2:CT33" si="23">IF(X2=1,0,1)</f>
        <v>1</v>
      </c>
      <c r="CU2" s="2">
        <f t="shared" ref="CU2:CU33" si="24">IF(Y2=1,0,1)</f>
        <v>1</v>
      </c>
    </row>
    <row r="3" spans="1:101" ht="12.75" customHeight="1" x14ac:dyDescent="0.2">
      <c r="A3" s="33">
        <v>102</v>
      </c>
      <c r="B3" s="37" t="s">
        <v>12</v>
      </c>
      <c r="C3" s="33" t="s">
        <v>11</v>
      </c>
      <c r="D3" s="14">
        <v>1</v>
      </c>
      <c r="E3" s="34"/>
      <c r="F3" s="34">
        <v>1</v>
      </c>
      <c r="G3" s="34">
        <v>1</v>
      </c>
      <c r="H3" s="34"/>
      <c r="I3" s="34">
        <v>3</v>
      </c>
      <c r="J3" s="34">
        <v>3</v>
      </c>
      <c r="K3" s="34">
        <v>3</v>
      </c>
      <c r="L3" s="34">
        <v>3</v>
      </c>
      <c r="M3" s="14">
        <v>1</v>
      </c>
      <c r="N3" s="14">
        <f t="shared" ref="N3:N52" si="25">M3</f>
        <v>1</v>
      </c>
      <c r="O3" s="14">
        <v>3</v>
      </c>
      <c r="P3" s="14">
        <v>0</v>
      </c>
      <c r="Q3" s="111">
        <f t="shared" ref="Q3:Q66" si="26">IF(ISNUMBER(AK3),AK3,"NA")</f>
        <v>24622</v>
      </c>
      <c r="R3" s="111">
        <f t="shared" si="3"/>
        <v>16813</v>
      </c>
      <c r="S3" s="111">
        <f t="shared" si="4"/>
        <v>24622</v>
      </c>
      <c r="T3" s="15">
        <v>33.429690000000001</v>
      </c>
      <c r="U3" s="15">
        <v>-111.94045</v>
      </c>
      <c r="V3" s="14"/>
      <c r="W3" s="14"/>
      <c r="X3" s="14"/>
      <c r="Y3" s="14"/>
      <c r="Z3" t="str">
        <f t="shared" si="5"/>
        <v>Rio Sal. &amp; Mill</v>
      </c>
      <c r="AA3" s="23" t="s">
        <v>70</v>
      </c>
      <c r="AB3" s="6" t="str">
        <f>IF(ISERROR(FIND(" ",C3)),C3,LEFT(C3,FIND(" ",C3)-1))</f>
        <v>Mill</v>
      </c>
      <c r="AC3" s="80">
        <f>IF(LEN(BB3)&gt;0,IF(NOT(ISERROR(MATCH(BB3,[1]!TC_concat,0))),MOD(MATCH(BB3,[1]!TC_concat,0)-1,1+MAX([1]TCID!$A:$A)),""),"")</f>
        <v>25</v>
      </c>
      <c r="AD3" s="80">
        <f>IF(LEN(BC3)&gt;0,IF(NOT(ISERROR(MATCH(BC3,[1]!TC_concat,0))),MOD(MATCH(BC3,[1]!TC_concat,0)-1,1+MAX([1]TCID!$A:$A)),""),"")</f>
        <v>20</v>
      </c>
      <c r="AE3" s="45">
        <v>17</v>
      </c>
      <c r="AF3" s="80" t="str">
        <f>IF(LEN(BE3)&gt;0,IF(NOT(ISERROR(MATCH(BE3,[1]!TC_concat,0))),MOD(MATCH(BE3,[1]!TC_concat,0)-1,1+MAX([1]TCID!$A:$A)),""),"")</f>
        <v/>
      </c>
      <c r="AG3" s="102"/>
      <c r="AH3" s="8"/>
      <c r="AI3" s="14">
        <v>2</v>
      </c>
      <c r="AJ3" s="14"/>
      <c r="AK3" s="58">
        <f t="shared" ref="AK3:AK66" si="27">IF(MAX(BG3:BJ3)&gt;0,MAX(BG3:BJ3),NA())</f>
        <v>24622</v>
      </c>
      <c r="AL3" s="58">
        <f t="shared" ref="AL3:AL66" si="28">IF(MAX(AP3:AS3)&gt;0,MAX(AP3:AS3),NA())</f>
        <v>16813</v>
      </c>
      <c r="AM3" s="58">
        <f t="shared" ref="AM3:AM52" si="29">IF(MAX(AT3:AW3)&gt;0,MAX(AT3:AW3),NA())</f>
        <v>24622</v>
      </c>
      <c r="AN3" s="75" t="b">
        <f t="shared" si="6"/>
        <v>1</v>
      </c>
      <c r="AO3" s="75" t="b">
        <f t="shared" si="7"/>
        <v>1</v>
      </c>
      <c r="AP3" s="58">
        <f>IF(LEN(AC3)&gt;0,INDEX([1]!TC_Dir,AC3+1)*BG3,"")</f>
        <v>0</v>
      </c>
      <c r="AQ3" s="58">
        <f>IF(LEN(AD3)&gt;0,INDEX([1]!TC_Dir,AD3+1)*BH3,"")</f>
        <v>0</v>
      </c>
      <c r="AR3" s="58">
        <f>IF(LEN(AE3)&gt;0,INDEX([1]!TC_Dir,AE3+1)*BI3,"")</f>
        <v>16813</v>
      </c>
      <c r="AS3" s="58" t="str">
        <f>IF(LEN(AF3)&gt;0,INDEX([1]!TC_Dir,AF3+1)*BJ3,"")</f>
        <v/>
      </c>
      <c r="AT3" s="58">
        <f>IF(LEN(AC3)&gt;0,NOT(INDEX([1]!TC_Dir,AC3+1))*BG3,"")</f>
        <v>24622</v>
      </c>
      <c r="AU3" s="58">
        <f>IF(LEN(AD3)&gt;0,NOT(INDEX([1]!TC_Dir,AD3+1))*BH3,"")</f>
        <v>11518</v>
      </c>
      <c r="AV3" s="58">
        <f>IF(LEN(AE3)&gt;0,NOT(INDEX([1]!TC_Dir,AE3+1))*BI3,"")</f>
        <v>0</v>
      </c>
      <c r="AW3" s="58" t="str">
        <f>IF(LEN(AF3)&gt;0,NOT(INDEX([1]!TC_Dir,AF3+1))*BJ3,"")</f>
        <v/>
      </c>
      <c r="AX3" s="60" t="str">
        <f t="shared" si="8"/>
        <v>Rio Salado Pkwy</v>
      </c>
      <c r="AY3" s="60" t="str">
        <f t="shared" si="9"/>
        <v>Mill Ave</v>
      </c>
      <c r="AZ3" s="60" t="str">
        <f t="shared" si="10"/>
        <v>Rio Salado Pkwy &amp; Mill Ave</v>
      </c>
      <c r="BA3" s="59">
        <f>COUNTIF([1]!ConcFrom,AZ3)+COUNTIF([1]!ConcTo,AZ3)</f>
        <v>2</v>
      </c>
      <c r="BB3" s="60" t="str">
        <f t="shared" si="11"/>
        <v>Rio Salado Pkwy &amp; Mill Ave_1</v>
      </c>
      <c r="BC3" s="60" t="str">
        <f t="shared" si="11"/>
        <v>Rio Salado Pkwy &amp; Mill Ave_2</v>
      </c>
      <c r="BD3" s="60" t="str">
        <f t="shared" si="11"/>
        <v/>
      </c>
      <c r="BE3" s="60" t="str">
        <f t="shared" si="11"/>
        <v/>
      </c>
      <c r="BG3" s="60">
        <f>IF(ISNUMBER(AC3),INDEX([1]!TrfCnt,AC3+1),"")</f>
        <v>24622</v>
      </c>
      <c r="BH3" s="60">
        <f>IF(ISNUMBER(AD3),INDEX([1]!TrfCnt,AD3+1),"")</f>
        <v>11518</v>
      </c>
      <c r="BI3" s="60">
        <f>IF(ISNUMBER(AE3),INDEX([1]!TrfCnt,AE3+1),"")</f>
        <v>16813</v>
      </c>
      <c r="BJ3" s="60" t="str">
        <f>IF(ISNUMBER(AF3),INDEX([1]!TrfCnt,AF3+1),"")</f>
        <v/>
      </c>
      <c r="BK3" s="58">
        <f t="shared" si="0"/>
        <v>102</v>
      </c>
      <c r="BL3" s="110" t="str">
        <f t="shared" si="1"/>
        <v>Rio Salado Pkwy</v>
      </c>
      <c r="BM3" s="110" t="str">
        <f t="shared" si="2"/>
        <v>Mill Ave</v>
      </c>
      <c r="BN3" s="55"/>
      <c r="BO3" s="55">
        <v>57.75</v>
      </c>
      <c r="BP3" s="55">
        <v>59.5</v>
      </c>
      <c r="BQ3" s="55">
        <v>63.625</v>
      </c>
      <c r="BR3" s="55">
        <v>68.25</v>
      </c>
      <c r="BS3" s="55" t="s">
        <v>97</v>
      </c>
      <c r="BT3" s="55">
        <v>46.5</v>
      </c>
      <c r="BU3" s="55"/>
      <c r="BV3" s="55"/>
      <c r="BW3" s="55">
        <v>44.25</v>
      </c>
      <c r="BX3" s="55">
        <v>63.625</v>
      </c>
      <c r="BY3" s="55">
        <v>68.25</v>
      </c>
      <c r="BZ3" s="55" t="s">
        <v>97</v>
      </c>
      <c r="CA3" s="55">
        <v>46.5</v>
      </c>
      <c r="CB3" s="66" t="b">
        <f t="shared" ref="CB3:CB66" si="30">AND(CC3:CH3)</f>
        <v>0</v>
      </c>
      <c r="CC3" s="66" t="b">
        <f t="shared" si="12"/>
        <v>1</v>
      </c>
      <c r="CD3" s="66" t="b">
        <f t="shared" si="13"/>
        <v>1</v>
      </c>
      <c r="CE3" s="66" t="b">
        <f t="shared" si="14"/>
        <v>1</v>
      </c>
      <c r="CF3" s="66" t="b">
        <f t="shared" si="15"/>
        <v>1</v>
      </c>
      <c r="CG3" s="66" t="b">
        <f t="shared" si="16"/>
        <v>0</v>
      </c>
      <c r="CH3" s="66" t="b">
        <f t="shared" si="17"/>
        <v>1</v>
      </c>
      <c r="CI3" s="66" t="b">
        <f t="shared" si="18"/>
        <v>1</v>
      </c>
      <c r="CK3">
        <f t="shared" si="19"/>
        <v>0</v>
      </c>
      <c r="CL3">
        <f t="shared" si="20"/>
        <v>0</v>
      </c>
      <c r="CN3" s="60">
        <f>COUNTIF(CH$2:CH3,TRUE)</f>
        <v>2</v>
      </c>
      <c r="CO3" s="66" t="b">
        <v>1</v>
      </c>
      <c r="CP3" s="73">
        <f>COUNTIF('Accidents_2009-2013'!$M:$M,"="&amp;$A3)</f>
        <v>5</v>
      </c>
      <c r="CQ3" s="73">
        <v>1</v>
      </c>
      <c r="CR3" s="2">
        <f t="shared" si="21"/>
        <v>1</v>
      </c>
      <c r="CS3" s="2">
        <f t="shared" si="22"/>
        <v>1</v>
      </c>
      <c r="CT3" s="2">
        <f t="shared" si="23"/>
        <v>1</v>
      </c>
      <c r="CU3" s="2">
        <f t="shared" si="24"/>
        <v>1</v>
      </c>
    </row>
    <row r="4" spans="1:101" ht="12.75" customHeight="1" x14ac:dyDescent="0.2">
      <c r="A4" s="33">
        <v>103</v>
      </c>
      <c r="B4" s="37" t="s">
        <v>12</v>
      </c>
      <c r="C4" s="38" t="s">
        <v>9</v>
      </c>
      <c r="D4" s="14">
        <v>1</v>
      </c>
      <c r="E4" s="34"/>
      <c r="F4" s="34">
        <v>1</v>
      </c>
      <c r="G4" s="34"/>
      <c r="H4" s="34">
        <v>1</v>
      </c>
      <c r="I4" s="34">
        <v>0</v>
      </c>
      <c r="J4" s="34">
        <v>0</v>
      </c>
      <c r="K4" s="34">
        <v>3</v>
      </c>
      <c r="L4" s="34">
        <v>3</v>
      </c>
      <c r="M4" s="14">
        <v>1</v>
      </c>
      <c r="N4" s="14">
        <f t="shared" si="25"/>
        <v>1</v>
      </c>
      <c r="O4" s="14">
        <v>1</v>
      </c>
      <c r="P4" s="14">
        <v>0</v>
      </c>
      <c r="Q4" s="111">
        <f t="shared" si="26"/>
        <v>44461</v>
      </c>
      <c r="R4" s="111">
        <f t="shared" si="3"/>
        <v>44461</v>
      </c>
      <c r="S4" s="111">
        <f t="shared" si="4"/>
        <v>24622</v>
      </c>
      <c r="T4" s="77">
        <v>33.428849999999997</v>
      </c>
      <c r="U4" s="77">
        <v>-111.92628000000001</v>
      </c>
      <c r="V4" s="14"/>
      <c r="W4" s="14"/>
      <c r="X4" s="14"/>
      <c r="Y4" s="14"/>
      <c r="Z4" t="str">
        <f t="shared" si="5"/>
        <v>Rio Sal. &amp; Rural</v>
      </c>
      <c r="AA4" s="23" t="s">
        <v>70</v>
      </c>
      <c r="AB4" s="6" t="str">
        <f>IF(ISERROR(FIND(" ",C4)),C4,LEFT(C4,FIND(" ",C4)-1))</f>
        <v>Rural</v>
      </c>
      <c r="AC4" s="80">
        <f>IF(LEN(BB4)&gt;0,IF(NOT(ISERROR(MATCH(BB4,[1]!TC_concat,0))),MOD(MATCH(BB4,[1]!TC_concat,0)-1,1+MAX([1]TCID!$A:$A)),""),"")</f>
        <v>26</v>
      </c>
      <c r="AD4" s="80">
        <f>IF(LEN(BC4)&gt;0,IF(NOT(ISERROR(MATCH(BC4,[1]!TC_concat,0))),MOD(MATCH(BC4,[1]!TC_concat,0)-1,1+MAX([1]TCID!$A:$A)),""),"")</f>
        <v>27</v>
      </c>
      <c r="AE4" s="80">
        <f>IF(LEN(BD4)&gt;0,IF(NOT(ISERROR(MATCH(BD4,[1]!TC_concat,0))),MOD(MATCH(BD4,[1]!TC_concat,0)-1,1+MAX([1]TCID!$A:$A)),""),"")</f>
        <v>25</v>
      </c>
      <c r="AF4" s="45">
        <v>18</v>
      </c>
      <c r="AG4" s="102"/>
      <c r="AH4" s="8"/>
      <c r="AI4" s="14">
        <v>1</v>
      </c>
      <c r="AJ4" s="14"/>
      <c r="AK4" s="58">
        <f t="shared" si="27"/>
        <v>44461</v>
      </c>
      <c r="AL4" s="58">
        <f t="shared" si="28"/>
        <v>44461</v>
      </c>
      <c r="AM4" s="58">
        <f t="shared" si="29"/>
        <v>24622</v>
      </c>
      <c r="AN4" s="75" t="b">
        <f t="shared" si="6"/>
        <v>0</v>
      </c>
      <c r="AO4" s="75" t="b">
        <f t="shared" si="7"/>
        <v>1</v>
      </c>
      <c r="AP4" s="58">
        <f>IF(LEN(AC4)&gt;0,INDEX([1]!TC_Dir,AC4+1)*BG4,"")</f>
        <v>38744</v>
      </c>
      <c r="AQ4" s="58">
        <f>IF(LEN(AD4)&gt;0,INDEX([1]!TC_Dir,AD4+1)*BH4,"")</f>
        <v>0</v>
      </c>
      <c r="AR4" s="58">
        <f>IF(LEN(AE4)&gt;0,INDEX([1]!TC_Dir,AE4+1)*BI4,"")</f>
        <v>0</v>
      </c>
      <c r="AS4" s="58">
        <f>IF(LEN(AF4)&gt;0,INDEX([1]!TC_Dir,AF4+1)*BJ4,"")</f>
        <v>44461</v>
      </c>
      <c r="AT4" s="58">
        <f>IF(LEN(AC4)&gt;0,NOT(INDEX([1]!TC_Dir,AC4+1))*BG4,"")</f>
        <v>0</v>
      </c>
      <c r="AU4" s="58">
        <f>IF(LEN(AD4)&gt;0,NOT(INDEX([1]!TC_Dir,AD4+1))*BH4,"")</f>
        <v>16561</v>
      </c>
      <c r="AV4" s="58">
        <f>IF(LEN(AE4)&gt;0,NOT(INDEX([1]!TC_Dir,AE4+1))*BI4,"")</f>
        <v>24622</v>
      </c>
      <c r="AW4" s="58">
        <f>IF(LEN(AF4)&gt;0,NOT(INDEX([1]!TC_Dir,AF4+1))*BJ4,"")</f>
        <v>0</v>
      </c>
      <c r="AX4" s="60" t="str">
        <f t="shared" si="8"/>
        <v>Rio Salado Pkwy</v>
      </c>
      <c r="AY4" s="60" t="str">
        <f t="shared" si="9"/>
        <v>Rural Rd</v>
      </c>
      <c r="AZ4" s="60" t="str">
        <f t="shared" si="10"/>
        <v>Rio Salado Pkwy &amp; Rural Rd</v>
      </c>
      <c r="BA4" s="59">
        <f>COUNTIF([1]!ConcFrom,AZ4)+COUNTIF([1]!ConcTo,AZ4)</f>
        <v>3</v>
      </c>
      <c r="BB4" s="60" t="str">
        <f t="shared" si="11"/>
        <v>Rio Salado Pkwy &amp; Rural Rd_1</v>
      </c>
      <c r="BC4" s="60" t="str">
        <f t="shared" si="11"/>
        <v>Rio Salado Pkwy &amp; Rural Rd_2</v>
      </c>
      <c r="BD4" s="60" t="str">
        <f t="shared" si="11"/>
        <v>Rio Salado Pkwy &amp; Rural Rd_3</v>
      </c>
      <c r="BE4" s="60" t="str">
        <f t="shared" si="11"/>
        <v/>
      </c>
      <c r="BG4" s="60">
        <f>IF(ISNUMBER(AC4),INDEX([1]!TrfCnt,AC4+1),"")</f>
        <v>38744</v>
      </c>
      <c r="BH4" s="60">
        <f>IF(ISNUMBER(AD4),INDEX([1]!TrfCnt,AD4+1),"")</f>
        <v>16561</v>
      </c>
      <c r="BI4" s="60">
        <f>IF(ISNUMBER(AE4),INDEX([1]!TrfCnt,AE4+1),"")</f>
        <v>24622</v>
      </c>
      <c r="BJ4" s="60">
        <f>IF(ISNUMBER(AF4),INDEX([1]!TrfCnt,AF4+1),"")</f>
        <v>44461</v>
      </c>
      <c r="BK4" s="58">
        <f t="shared" si="0"/>
        <v>103</v>
      </c>
      <c r="BL4" s="110" t="str">
        <f t="shared" si="1"/>
        <v>Rio Salado Pkwy</v>
      </c>
      <c r="BM4" s="110" t="str">
        <f t="shared" si="2"/>
        <v>Rural Rd</v>
      </c>
      <c r="BN4" s="55"/>
      <c r="BO4" s="55">
        <v>54.25</v>
      </c>
      <c r="BP4" s="55">
        <v>57</v>
      </c>
      <c r="BQ4" s="55">
        <v>61</v>
      </c>
      <c r="BR4" s="55">
        <v>70.25</v>
      </c>
      <c r="BS4" s="55">
        <v>43.5</v>
      </c>
      <c r="BT4" s="55">
        <v>48</v>
      </c>
      <c r="BU4" s="55"/>
      <c r="BV4" s="55"/>
      <c r="BW4" s="55">
        <v>39.5</v>
      </c>
      <c r="BX4" s="55">
        <v>61</v>
      </c>
      <c r="BY4" s="55">
        <v>70.25</v>
      </c>
      <c r="BZ4" s="55">
        <v>43.5</v>
      </c>
      <c r="CA4" s="55">
        <v>48</v>
      </c>
      <c r="CB4" s="66" t="b">
        <f t="shared" si="30"/>
        <v>1</v>
      </c>
      <c r="CC4" s="66" t="b">
        <f t="shared" si="12"/>
        <v>1</v>
      </c>
      <c r="CD4" s="66" t="b">
        <f t="shared" si="13"/>
        <v>1</v>
      </c>
      <c r="CE4" s="66" t="b">
        <f t="shared" si="14"/>
        <v>1</v>
      </c>
      <c r="CF4" s="66" t="b">
        <f t="shared" si="15"/>
        <v>1</v>
      </c>
      <c r="CG4" s="66" t="b">
        <f t="shared" si="16"/>
        <v>1</v>
      </c>
      <c r="CH4" s="66" t="b">
        <f t="shared" si="17"/>
        <v>1</v>
      </c>
      <c r="CI4" s="66" t="b">
        <f t="shared" si="18"/>
        <v>1</v>
      </c>
      <c r="CK4">
        <f t="shared" si="19"/>
        <v>0</v>
      </c>
      <c r="CL4">
        <f t="shared" si="20"/>
        <v>0</v>
      </c>
      <c r="CN4" s="60">
        <f>COUNTIF(CH$2:CH4,TRUE)</f>
        <v>3</v>
      </c>
      <c r="CO4" s="66" t="b">
        <v>1</v>
      </c>
      <c r="CP4" s="73">
        <f>COUNTIF('Accidents_2009-2013'!$M:$M,"="&amp;$A4)</f>
        <v>10</v>
      </c>
      <c r="CQ4" s="73">
        <v>3</v>
      </c>
      <c r="CR4" s="2">
        <f t="shared" si="21"/>
        <v>1</v>
      </c>
      <c r="CS4" s="2">
        <f t="shared" si="22"/>
        <v>1</v>
      </c>
      <c r="CT4" s="2">
        <f t="shared" si="23"/>
        <v>1</v>
      </c>
      <c r="CU4" s="2">
        <f t="shared" si="24"/>
        <v>1</v>
      </c>
    </row>
    <row r="5" spans="1:101" ht="12.75" customHeight="1" x14ac:dyDescent="0.2">
      <c r="A5" s="33">
        <v>104</v>
      </c>
      <c r="B5" s="37" t="s">
        <v>12</v>
      </c>
      <c r="C5" s="37" t="s">
        <v>75</v>
      </c>
      <c r="D5" s="14">
        <v>0</v>
      </c>
      <c r="E5" s="34"/>
      <c r="F5" s="34"/>
      <c r="G5" s="34"/>
      <c r="H5" s="34"/>
      <c r="I5" s="34">
        <v>0</v>
      </c>
      <c r="J5" s="34">
        <v>0</v>
      </c>
      <c r="K5" s="34">
        <v>3</v>
      </c>
      <c r="L5" s="34">
        <v>3</v>
      </c>
      <c r="M5" s="14">
        <v>1</v>
      </c>
      <c r="N5" s="14">
        <f t="shared" si="25"/>
        <v>1</v>
      </c>
      <c r="O5" s="14"/>
      <c r="P5" s="14">
        <v>1</v>
      </c>
      <c r="Q5" s="111">
        <f t="shared" si="26"/>
        <v>32685</v>
      </c>
      <c r="R5" s="111">
        <f t="shared" si="3"/>
        <v>32685</v>
      </c>
      <c r="S5" s="111">
        <f t="shared" si="4"/>
        <v>31439</v>
      </c>
      <c r="T5" s="15">
        <v>33.429144999999998</v>
      </c>
      <c r="U5" s="15">
        <v>-111.90889799999999</v>
      </c>
      <c r="V5" s="14"/>
      <c r="W5" s="14"/>
      <c r="X5" s="14"/>
      <c r="Y5" s="14"/>
      <c r="Z5" t="str">
        <f t="shared" si="5"/>
        <v>Rio Sal. &amp; McClntk</v>
      </c>
      <c r="AA5" s="23" t="s">
        <v>70</v>
      </c>
      <c r="AB5" s="25" t="s">
        <v>69</v>
      </c>
      <c r="AC5" s="80">
        <f>IF(LEN(BB5)&gt;0,IF(NOT(ISERROR(MATCH(BB5,[1]!TC_concat,0))),MOD(MATCH(BB5,[1]!TC_concat,0)-1,1+MAX([1]TCID!$A:$A)),""),"")</f>
        <v>28</v>
      </c>
      <c r="AD5" s="80">
        <f>IF(LEN(BC5)&gt;0,IF(NOT(ISERROR(MATCH(BC5,[1]!TC_concat,0))),MOD(MATCH(BC5,[1]!TC_concat,0)-1,1+MAX([1]TCID!$A:$A)),""),"")</f>
        <v>31</v>
      </c>
      <c r="AE5" s="80">
        <f>IF(LEN(BD5)&gt;0,IF(NOT(ISERROR(MATCH(BD5,[1]!TC_concat,0))),MOD(MATCH(BD5,[1]!TC_concat,0)-1,1+MAX([1]TCID!$A:$A)),""),"")</f>
        <v>19</v>
      </c>
      <c r="AF5" s="80">
        <f>IF(LEN(BE5)&gt;0,IF(NOT(ISERROR(MATCH(BE5,[1]!TC_concat,0))),MOD(MATCH(BE5,[1]!TC_concat,0)-1,1+MAX([1]TCID!$A:$A)),""),"")</f>
        <v>27</v>
      </c>
      <c r="AG5" s="102"/>
      <c r="AH5" s="8"/>
      <c r="AI5" s="14">
        <v>1</v>
      </c>
      <c r="AJ5" s="14"/>
      <c r="AK5" s="58">
        <f t="shared" si="27"/>
        <v>32685</v>
      </c>
      <c r="AL5" s="58">
        <f t="shared" si="28"/>
        <v>32685</v>
      </c>
      <c r="AM5" s="58">
        <f t="shared" si="29"/>
        <v>31439</v>
      </c>
      <c r="AN5" s="75" t="b">
        <f t="shared" si="6"/>
        <v>0</v>
      </c>
      <c r="AO5" s="75" t="b">
        <f t="shared" si="7"/>
        <v>1</v>
      </c>
      <c r="AP5" s="58">
        <f>IF(LEN(AC5)&gt;0,INDEX([1]!TC_Dir,AC5+1)*BG5,"")</f>
        <v>0</v>
      </c>
      <c r="AQ5" s="58">
        <f>IF(LEN(AD5)&gt;0,INDEX([1]!TC_Dir,AD5+1)*BH5,"")</f>
        <v>32685</v>
      </c>
      <c r="AR5" s="58">
        <f>IF(LEN(AE5)&gt;0,INDEX([1]!TC_Dir,AE5+1)*BI5,"")</f>
        <v>30751</v>
      </c>
      <c r="AS5" s="58">
        <f>IF(LEN(AF5)&gt;0,INDEX([1]!TC_Dir,AF5+1)*BJ5,"")</f>
        <v>0</v>
      </c>
      <c r="AT5" s="58">
        <f>IF(LEN(AC5)&gt;0,NOT(INDEX([1]!TC_Dir,AC5+1))*BG5,"")</f>
        <v>31439</v>
      </c>
      <c r="AU5" s="58">
        <f>IF(LEN(AD5)&gt;0,NOT(INDEX([1]!TC_Dir,AD5+1))*BH5,"")</f>
        <v>0</v>
      </c>
      <c r="AV5" s="58">
        <f>IF(LEN(AE5)&gt;0,NOT(INDEX([1]!TC_Dir,AE5+1))*BI5,"")</f>
        <v>0</v>
      </c>
      <c r="AW5" s="58">
        <f>IF(LEN(AF5)&gt;0,NOT(INDEX([1]!TC_Dir,AF5+1))*BJ5,"")</f>
        <v>16561</v>
      </c>
      <c r="AX5" s="60" t="str">
        <f t="shared" si="8"/>
        <v>Rio Salado Pkwy</v>
      </c>
      <c r="AY5" s="60" t="str">
        <f t="shared" si="9"/>
        <v>McClintock Dr</v>
      </c>
      <c r="AZ5" s="60" t="str">
        <f t="shared" si="10"/>
        <v>Rio Salado Pkwy &amp; McClintock Dr</v>
      </c>
      <c r="BA5" s="59">
        <f>COUNTIF([1]!ConcFrom,AZ5)+COUNTIF([1]!ConcTo,AZ5)</f>
        <v>4</v>
      </c>
      <c r="BB5" s="60" t="str">
        <f t="shared" si="11"/>
        <v>Rio Salado Pkwy &amp; McClintock Dr_1</v>
      </c>
      <c r="BC5" s="60" t="str">
        <f t="shared" si="11"/>
        <v>Rio Salado Pkwy &amp; McClintock Dr_2</v>
      </c>
      <c r="BD5" s="60" t="str">
        <f t="shared" si="11"/>
        <v>Rio Salado Pkwy &amp; McClintock Dr_3</v>
      </c>
      <c r="BE5" s="60" t="str">
        <f t="shared" si="11"/>
        <v>Rio Salado Pkwy &amp; McClintock Dr_4</v>
      </c>
      <c r="BG5" s="60">
        <f>IF(ISNUMBER(AC5),INDEX([1]!TrfCnt,AC5+1),"")</f>
        <v>31439</v>
      </c>
      <c r="BH5" s="60">
        <f>IF(ISNUMBER(AD5),INDEX([1]!TrfCnt,AD5+1),"")</f>
        <v>32685</v>
      </c>
      <c r="BI5" s="60">
        <f>IF(ISNUMBER(AE5),INDEX([1]!TrfCnt,AE5+1),"")</f>
        <v>30751</v>
      </c>
      <c r="BJ5" s="60">
        <f>IF(ISNUMBER(AF5),INDEX([1]!TrfCnt,AF5+1),"")</f>
        <v>16561</v>
      </c>
      <c r="BK5" s="58">
        <f t="shared" si="0"/>
        <v>104</v>
      </c>
      <c r="BL5" s="110" t="str">
        <f t="shared" si="1"/>
        <v>Rio Salado Pkwy</v>
      </c>
      <c r="BM5" s="110" t="str">
        <f t="shared" si="2"/>
        <v>McClintock Dr</v>
      </c>
      <c r="BN5" s="55"/>
      <c r="BO5" s="55">
        <v>24.75</v>
      </c>
      <c r="BP5" s="55">
        <v>26.25</v>
      </c>
      <c r="BQ5" s="55">
        <v>30</v>
      </c>
      <c r="BR5" s="55">
        <v>21</v>
      </c>
      <c r="BS5" s="55">
        <v>19</v>
      </c>
      <c r="BT5" s="55">
        <v>38.5</v>
      </c>
      <c r="BU5" s="55"/>
      <c r="BV5" s="55"/>
      <c r="BW5" s="55">
        <v>15.5</v>
      </c>
      <c r="BX5" s="55">
        <v>30</v>
      </c>
      <c r="BY5" s="55">
        <v>21</v>
      </c>
      <c r="BZ5" s="55">
        <v>19</v>
      </c>
      <c r="CA5" s="55">
        <v>38.5</v>
      </c>
      <c r="CB5" s="66" t="b">
        <f t="shared" si="30"/>
        <v>1</v>
      </c>
      <c r="CC5" s="66" t="b">
        <f t="shared" si="12"/>
        <v>1</v>
      </c>
      <c r="CD5" s="66" t="b">
        <f t="shared" si="13"/>
        <v>1</v>
      </c>
      <c r="CE5" s="66" t="b">
        <f t="shared" si="14"/>
        <v>1</v>
      </c>
      <c r="CF5" s="66" t="b">
        <f t="shared" si="15"/>
        <v>1</v>
      </c>
      <c r="CG5" s="66" t="b">
        <f t="shared" si="16"/>
        <v>1</v>
      </c>
      <c r="CH5" s="66" t="b">
        <f t="shared" si="17"/>
        <v>1</v>
      </c>
      <c r="CI5" s="66" t="b">
        <f t="shared" si="18"/>
        <v>1</v>
      </c>
      <c r="CK5">
        <f t="shared" si="19"/>
        <v>1</v>
      </c>
      <c r="CL5">
        <f t="shared" si="20"/>
        <v>1</v>
      </c>
      <c r="CN5" s="60">
        <f>COUNTIF(CH$2:CH5,TRUE)</f>
        <v>4</v>
      </c>
      <c r="CO5" s="66" t="b">
        <v>1</v>
      </c>
      <c r="CP5" s="73">
        <f>COUNTIF('Accidents_2009-2013'!$M:$M,"="&amp;$A5)</f>
        <v>9</v>
      </c>
      <c r="CQ5" s="73">
        <v>1</v>
      </c>
      <c r="CR5" s="2">
        <f t="shared" si="21"/>
        <v>1</v>
      </c>
      <c r="CS5" s="2">
        <f t="shared" si="22"/>
        <v>1</v>
      </c>
      <c r="CT5" s="2">
        <f t="shared" si="23"/>
        <v>1</v>
      </c>
      <c r="CU5" s="2">
        <f t="shared" si="24"/>
        <v>1</v>
      </c>
    </row>
    <row r="6" spans="1:101" ht="12.75" customHeight="1" x14ac:dyDescent="0.2">
      <c r="A6" s="33">
        <v>105</v>
      </c>
      <c r="B6" s="37" t="s">
        <v>12</v>
      </c>
      <c r="C6" s="33" t="s">
        <v>10</v>
      </c>
      <c r="D6" s="14">
        <v>0</v>
      </c>
      <c r="E6" s="34"/>
      <c r="F6" s="34"/>
      <c r="G6" s="34"/>
      <c r="H6" s="34"/>
      <c r="I6" s="34">
        <v>3</v>
      </c>
      <c r="J6" s="34">
        <v>4</v>
      </c>
      <c r="K6" s="34">
        <v>1</v>
      </c>
      <c r="L6" s="34">
        <v>1</v>
      </c>
      <c r="M6" s="14">
        <v>1</v>
      </c>
      <c r="N6" s="14">
        <f t="shared" si="25"/>
        <v>1</v>
      </c>
      <c r="O6" s="14"/>
      <c r="P6" s="44">
        <v>0.83</v>
      </c>
      <c r="Q6" s="111">
        <f t="shared" si="26"/>
        <v>13432</v>
      </c>
      <c r="R6" s="111">
        <f t="shared" si="3"/>
        <v>7686</v>
      </c>
      <c r="S6" s="111">
        <f t="shared" si="4"/>
        <v>13432</v>
      </c>
      <c r="T6" s="15">
        <v>33.430948000000001</v>
      </c>
      <c r="U6" s="15">
        <v>-111.95246</v>
      </c>
      <c r="V6" s="14"/>
      <c r="W6" s="14"/>
      <c r="X6" s="14"/>
      <c r="Y6" s="14"/>
      <c r="Z6" t="str">
        <f t="shared" si="5"/>
        <v>Rio Sal. &amp; Hardy</v>
      </c>
      <c r="AA6" s="23" t="s">
        <v>70</v>
      </c>
      <c r="AB6" s="6" t="str">
        <f t="shared" ref="AB6:AB20" si="31">IF(ISERROR(FIND(" ",C6)),C6,LEFT(C6,FIND(" ",C6)-1))</f>
        <v>Hardy</v>
      </c>
      <c r="AC6" s="80">
        <f>IF(LEN(BB6)&gt;0,IF(NOT(ISERROR(MATCH(BB6,[1]!TC_concat,0))),MOD(MATCH(BB6,[1]!TC_concat,0)-1,1+MAX([1]TCID!$A:$A)),""),"")</f>
        <v>20</v>
      </c>
      <c r="AD6" s="80">
        <f>IF(LEN(BC6)&gt;0,IF(NOT(ISERROR(MATCH(BC6,[1]!TC_concat,0))),MOD(MATCH(BC6,[1]!TC_concat,0)-1,1+MAX([1]TCID!$A:$A)),""),"")</f>
        <v>34</v>
      </c>
      <c r="AE6" s="80">
        <f>IF(LEN(BD6)&gt;0,IF(NOT(ISERROR(MATCH(BD6,[1]!TC_concat,0))),MOD(MATCH(BD6,[1]!TC_concat,0)-1,1+MAX([1]TCID!$A:$A)),""),"")</f>
        <v>16</v>
      </c>
      <c r="AF6" s="80" t="str">
        <f>IF(LEN(BE6)&gt;0,IF(NOT(ISERROR(MATCH(BE6,[1]!TC_concat,0))),MOD(MATCH(BE6,[1]!TC_concat,0)-1,1+MAX([1]TCID!$A:$A)),""),"")</f>
        <v/>
      </c>
      <c r="AG6" s="102"/>
      <c r="AH6" s="8"/>
      <c r="AI6" s="14">
        <v>1</v>
      </c>
      <c r="AJ6" s="14"/>
      <c r="AK6" s="58">
        <f t="shared" si="27"/>
        <v>13432</v>
      </c>
      <c r="AL6" s="58">
        <f t="shared" si="28"/>
        <v>7686</v>
      </c>
      <c r="AM6" s="58">
        <f t="shared" si="29"/>
        <v>13432</v>
      </c>
      <c r="AN6" s="75" t="b">
        <f t="shared" si="6"/>
        <v>1</v>
      </c>
      <c r="AO6" s="75" t="b">
        <f t="shared" si="7"/>
        <v>1</v>
      </c>
      <c r="AP6" s="58">
        <f>IF(LEN(AC6)&gt;0,INDEX([1]!TC_Dir,AC6+1)*BG6,"")</f>
        <v>0</v>
      </c>
      <c r="AQ6" s="58">
        <f>IF(LEN(AD6)&gt;0,INDEX([1]!TC_Dir,AD6+1)*BH6,"")</f>
        <v>7686</v>
      </c>
      <c r="AR6" s="58">
        <f>IF(LEN(AE6)&gt;0,INDEX([1]!TC_Dir,AE6+1)*BI6,"")</f>
        <v>0</v>
      </c>
      <c r="AS6" s="58" t="str">
        <f>IF(LEN(AF6)&gt;0,INDEX([1]!TC_Dir,AF6+1)*BJ6,"")</f>
        <v/>
      </c>
      <c r="AT6" s="58">
        <f>IF(LEN(AC6)&gt;0,NOT(INDEX([1]!TC_Dir,AC6+1))*BG6,"")</f>
        <v>11518</v>
      </c>
      <c r="AU6" s="58">
        <f>IF(LEN(AD6)&gt;0,NOT(INDEX([1]!TC_Dir,AD6+1))*BH6,"")</f>
        <v>0</v>
      </c>
      <c r="AV6" s="58">
        <f>IF(LEN(AE6)&gt;0,NOT(INDEX([1]!TC_Dir,AE6+1))*BI6,"")</f>
        <v>13432</v>
      </c>
      <c r="AW6" s="58" t="str">
        <f>IF(LEN(AF6)&gt;0,NOT(INDEX([1]!TC_Dir,AF6+1))*BJ6,"")</f>
        <v/>
      </c>
      <c r="AX6" s="60" t="str">
        <f t="shared" si="8"/>
        <v>Rio Salado Pkwy</v>
      </c>
      <c r="AY6" s="60" t="str">
        <f t="shared" si="9"/>
        <v>Hardy Dr</v>
      </c>
      <c r="AZ6" s="60" t="str">
        <f t="shared" si="10"/>
        <v>Rio Salado Pkwy &amp; Hardy Dr</v>
      </c>
      <c r="BA6" s="59">
        <f>COUNTIF([1]!ConcFrom,AZ6)+COUNTIF([1]!ConcTo,AZ6)</f>
        <v>3</v>
      </c>
      <c r="BB6" s="60" t="str">
        <f t="shared" si="11"/>
        <v>Rio Salado Pkwy &amp; Hardy Dr_1</v>
      </c>
      <c r="BC6" s="60" t="str">
        <f t="shared" si="11"/>
        <v>Rio Salado Pkwy &amp; Hardy Dr_2</v>
      </c>
      <c r="BD6" s="60" t="str">
        <f t="shared" si="11"/>
        <v>Rio Salado Pkwy &amp; Hardy Dr_3</v>
      </c>
      <c r="BE6" s="60" t="str">
        <f t="shared" si="11"/>
        <v/>
      </c>
      <c r="BG6" s="60">
        <f>IF(ISNUMBER(AC6),INDEX([1]!TrfCnt,AC6+1),"")</f>
        <v>11518</v>
      </c>
      <c r="BH6" s="60">
        <f>IF(ISNUMBER(AD6),INDEX([1]!TrfCnt,AD6+1),"")</f>
        <v>7686</v>
      </c>
      <c r="BI6" s="60">
        <f>IF(ISNUMBER(AE6),INDEX([1]!TrfCnt,AE6+1),"")</f>
        <v>13432</v>
      </c>
      <c r="BJ6" s="60" t="str">
        <f>IF(ISNUMBER(AF6),INDEX([1]!TrfCnt,AF6+1),"")</f>
        <v/>
      </c>
      <c r="BK6" s="58">
        <f t="shared" si="0"/>
        <v>105</v>
      </c>
      <c r="BL6" s="110" t="str">
        <f t="shared" si="1"/>
        <v>Rio Salado Pkwy</v>
      </c>
      <c r="BM6" s="110" t="str">
        <f t="shared" si="2"/>
        <v>Hardy Dr</v>
      </c>
      <c r="BN6" s="55"/>
      <c r="BO6" s="55">
        <v>18</v>
      </c>
      <c r="BP6" s="55" t="s">
        <v>97</v>
      </c>
      <c r="BQ6" s="55" t="s">
        <v>97</v>
      </c>
      <c r="BR6" s="55">
        <v>18.75</v>
      </c>
      <c r="BS6" s="55" t="s">
        <v>97</v>
      </c>
      <c r="BT6" s="55">
        <v>8.25</v>
      </c>
      <c r="BU6" s="55"/>
      <c r="BV6" s="55"/>
      <c r="BW6" s="55">
        <v>13</v>
      </c>
      <c r="BX6" s="55" t="s">
        <v>97</v>
      </c>
      <c r="BY6" s="55">
        <v>18.75</v>
      </c>
      <c r="BZ6" s="55" t="s">
        <v>97</v>
      </c>
      <c r="CA6" s="55">
        <v>8.25</v>
      </c>
      <c r="CB6" s="66" t="b">
        <f t="shared" si="30"/>
        <v>0</v>
      </c>
      <c r="CC6" s="66" t="b">
        <f t="shared" si="12"/>
        <v>1</v>
      </c>
      <c r="CD6" s="66" t="b">
        <f t="shared" si="13"/>
        <v>0</v>
      </c>
      <c r="CE6" s="66" t="b">
        <f t="shared" si="14"/>
        <v>0</v>
      </c>
      <c r="CF6" s="66" t="b">
        <f t="shared" si="15"/>
        <v>1</v>
      </c>
      <c r="CG6" s="66" t="b">
        <f t="shared" si="16"/>
        <v>0</v>
      </c>
      <c r="CH6" s="66" t="b">
        <f t="shared" si="17"/>
        <v>1</v>
      </c>
      <c r="CI6" s="66" t="b">
        <f t="shared" si="18"/>
        <v>0</v>
      </c>
      <c r="CK6" t="str">
        <f t="shared" si="19"/>
        <v/>
      </c>
      <c r="CL6" t="str">
        <f t="shared" si="20"/>
        <v/>
      </c>
      <c r="CN6" s="60">
        <f>COUNTIF(CH$2:CH6,TRUE)</f>
        <v>5</v>
      </c>
      <c r="CO6" s="66" t="b">
        <v>1</v>
      </c>
      <c r="CP6" s="73">
        <f>COUNTIF('Accidents_2009-2013'!$M:$M,"="&amp;$A6)</f>
        <v>0</v>
      </c>
      <c r="CQ6" s="73">
        <v>0</v>
      </c>
      <c r="CR6" s="2">
        <f t="shared" si="21"/>
        <v>1</v>
      </c>
      <c r="CS6" s="2">
        <f t="shared" si="22"/>
        <v>1</v>
      </c>
      <c r="CT6" s="2">
        <f t="shared" si="23"/>
        <v>1</v>
      </c>
      <c r="CU6" s="2">
        <f t="shared" si="24"/>
        <v>1</v>
      </c>
    </row>
    <row r="7" spans="1:101" ht="12.75" customHeight="1" x14ac:dyDescent="0.2">
      <c r="A7" s="33">
        <v>106</v>
      </c>
      <c r="B7" s="37" t="s">
        <v>78</v>
      </c>
      <c r="C7" s="33" t="s">
        <v>11</v>
      </c>
      <c r="D7" s="14">
        <v>1</v>
      </c>
      <c r="E7" s="34"/>
      <c r="F7" s="34"/>
      <c r="G7" s="34">
        <v>1</v>
      </c>
      <c r="H7" s="34"/>
      <c r="I7" s="34">
        <v>3</v>
      </c>
      <c r="J7" s="34">
        <v>3</v>
      </c>
      <c r="K7" s="34">
        <v>3</v>
      </c>
      <c r="L7" s="34">
        <v>3</v>
      </c>
      <c r="M7" s="14">
        <v>1</v>
      </c>
      <c r="N7" s="14">
        <f t="shared" si="25"/>
        <v>1</v>
      </c>
      <c r="O7" s="14">
        <v>3</v>
      </c>
      <c r="P7" s="14">
        <v>0</v>
      </c>
      <c r="Q7" s="111">
        <f t="shared" si="26"/>
        <v>16813</v>
      </c>
      <c r="R7" s="111">
        <f t="shared" si="3"/>
        <v>16813</v>
      </c>
      <c r="S7" s="111">
        <f t="shared" si="4"/>
        <v>7277</v>
      </c>
      <c r="T7" s="15">
        <v>33.425445000000003</v>
      </c>
      <c r="U7" s="15">
        <v>-111.93979899999999</v>
      </c>
      <c r="V7" s="14"/>
      <c r="W7" s="14"/>
      <c r="X7" s="14"/>
      <c r="Y7" s="14"/>
      <c r="Z7" t="str">
        <f t="shared" si="5"/>
        <v>5th &amp; Mill</v>
      </c>
      <c r="AA7" s="23" t="s">
        <v>64</v>
      </c>
      <c r="AB7" s="6" t="str">
        <f t="shared" si="31"/>
        <v>Mill</v>
      </c>
      <c r="AC7" s="80">
        <f>IF(LEN(BB7)&gt;0,IF(NOT(ISERROR(MATCH(BB7,[1]!TC_concat,0))),MOD(MATCH(BB7,[1]!TC_concat,0)-1,1+MAX([1]TCID!$A:$A)),""),"")</f>
        <v>24</v>
      </c>
      <c r="AD7" s="80">
        <f>IF(LEN(BC7)&gt;0,IF(NOT(ISERROR(MATCH(BC7,[1]!TC_concat,0))),MOD(MATCH(BC7,[1]!TC_concat,0)-1,1+MAX([1]TCID!$A:$A)),""),"")</f>
        <v>23</v>
      </c>
      <c r="AE7" s="45">
        <v>17</v>
      </c>
      <c r="AF7" s="80" t="str">
        <f>IF(LEN(BE7)&gt;0,IF(NOT(ISERROR(MATCH(BE7,[1]!TC_concat,0))),MOD(MATCH(BE7,[1]!TC_concat,0)-1,1+MAX([1]TCID!$A:$A)),""),"")</f>
        <v/>
      </c>
      <c r="AG7" s="102"/>
      <c r="AH7" s="8"/>
      <c r="AI7" s="14">
        <v>2</v>
      </c>
      <c r="AJ7" s="14"/>
      <c r="AK7" s="58">
        <f t="shared" si="27"/>
        <v>16813</v>
      </c>
      <c r="AL7" s="58">
        <f t="shared" si="28"/>
        <v>16813</v>
      </c>
      <c r="AM7" s="58">
        <f t="shared" si="29"/>
        <v>7277</v>
      </c>
      <c r="AN7" s="75" t="b">
        <f t="shared" si="6"/>
        <v>1</v>
      </c>
      <c r="AO7" s="75" t="b">
        <f t="shared" si="7"/>
        <v>1</v>
      </c>
      <c r="AP7" s="58">
        <f>IF(LEN(AC7)&gt;0,INDEX([1]!TC_Dir,AC7+1)*BG7,"")</f>
        <v>0</v>
      </c>
      <c r="AQ7" s="58">
        <f>IF(LEN(AD7)&gt;0,INDEX([1]!TC_Dir,AD7+1)*BH7,"")</f>
        <v>0</v>
      </c>
      <c r="AR7" s="58">
        <f>IF(LEN(AE7)&gt;0,INDEX([1]!TC_Dir,AE7+1)*BI7,"")</f>
        <v>16813</v>
      </c>
      <c r="AS7" s="58" t="str">
        <f>IF(LEN(AF7)&gt;0,INDEX([1]!TC_Dir,AF7+1)*BJ7,"")</f>
        <v/>
      </c>
      <c r="AT7" s="58">
        <f>IF(LEN(AC7)&gt;0,NOT(INDEX([1]!TC_Dir,AC7+1))*BG7,"")</f>
        <v>7277</v>
      </c>
      <c r="AU7" s="58">
        <f>IF(LEN(AD7)&gt;0,NOT(INDEX([1]!TC_Dir,AD7+1))*BH7,"")</f>
        <v>4389</v>
      </c>
      <c r="AV7" s="58">
        <f>IF(LEN(AE7)&gt;0,NOT(INDEX([1]!TC_Dir,AE7+1))*BI7,"")</f>
        <v>0</v>
      </c>
      <c r="AW7" s="58" t="str">
        <f>IF(LEN(AF7)&gt;0,NOT(INDEX([1]!TC_Dir,AF7+1))*BJ7,"")</f>
        <v/>
      </c>
      <c r="AX7" s="60" t="str">
        <f t="shared" si="8"/>
        <v>5th St</v>
      </c>
      <c r="AY7" s="60" t="str">
        <f t="shared" si="9"/>
        <v>Mill Ave</v>
      </c>
      <c r="AZ7" s="60" t="str">
        <f t="shared" si="10"/>
        <v>5th St &amp; Mill Ave</v>
      </c>
      <c r="BA7" s="59">
        <f>COUNTIF([1]!ConcFrom,AZ7)+COUNTIF([1]!ConcTo,AZ7)</f>
        <v>2</v>
      </c>
      <c r="BB7" s="60" t="str">
        <f t="shared" si="11"/>
        <v>5th St &amp; Mill Ave_1</v>
      </c>
      <c r="BC7" s="60" t="str">
        <f t="shared" si="11"/>
        <v>5th St &amp; Mill Ave_2</v>
      </c>
      <c r="BD7" s="60" t="str">
        <f t="shared" si="11"/>
        <v/>
      </c>
      <c r="BE7" s="60" t="str">
        <f t="shared" si="11"/>
        <v/>
      </c>
      <c r="BG7" s="60">
        <f>IF(ISNUMBER(AC7),INDEX([1]!TrfCnt,AC7+1),"")</f>
        <v>7277</v>
      </c>
      <c r="BH7" s="60">
        <f>IF(ISNUMBER(AD7),INDEX([1]!TrfCnt,AD7+1),"")</f>
        <v>4389</v>
      </c>
      <c r="BI7" s="60">
        <f>IF(ISNUMBER(AE7),INDEX([1]!TrfCnt,AE7+1),"")</f>
        <v>16813</v>
      </c>
      <c r="BJ7" s="60" t="str">
        <f>IF(ISNUMBER(AF7),INDEX([1]!TrfCnt,AF7+1),"")</f>
        <v/>
      </c>
      <c r="BK7" s="58">
        <f t="shared" si="0"/>
        <v>106</v>
      </c>
      <c r="BL7" s="110" t="str">
        <f t="shared" si="1"/>
        <v>5th St</v>
      </c>
      <c r="BM7" s="110" t="str">
        <f t="shared" si="2"/>
        <v>Mill Ave</v>
      </c>
      <c r="BN7" s="55"/>
      <c r="BO7" s="55">
        <v>93</v>
      </c>
      <c r="BP7" s="55">
        <v>111.75</v>
      </c>
      <c r="BQ7" s="55">
        <v>101.25</v>
      </c>
      <c r="BR7" s="55">
        <v>110.75</v>
      </c>
      <c r="BS7" s="55">
        <v>91</v>
      </c>
      <c r="BT7" s="55">
        <v>117.5</v>
      </c>
      <c r="BU7" s="55"/>
      <c r="BV7" s="55"/>
      <c r="BW7" s="55">
        <v>41.75</v>
      </c>
      <c r="BX7" s="55">
        <v>101.25</v>
      </c>
      <c r="BY7" s="55">
        <v>110.75</v>
      </c>
      <c r="BZ7" s="55">
        <v>91</v>
      </c>
      <c r="CA7" s="55">
        <v>117.5</v>
      </c>
      <c r="CB7" s="66" t="b">
        <f t="shared" si="30"/>
        <v>1</v>
      </c>
      <c r="CC7" s="66" t="b">
        <f t="shared" si="12"/>
        <v>1</v>
      </c>
      <c r="CD7" s="66" t="b">
        <f t="shared" si="13"/>
        <v>1</v>
      </c>
      <c r="CE7" s="66" t="b">
        <f t="shared" si="14"/>
        <v>1</v>
      </c>
      <c r="CF7" s="66" t="b">
        <f t="shared" si="15"/>
        <v>1</v>
      </c>
      <c r="CG7" s="66" t="b">
        <f t="shared" si="16"/>
        <v>1</v>
      </c>
      <c r="CH7" s="66" t="b">
        <f t="shared" si="17"/>
        <v>1</v>
      </c>
      <c r="CI7" s="66" t="b">
        <f t="shared" si="18"/>
        <v>1</v>
      </c>
      <c r="CK7">
        <f t="shared" si="19"/>
        <v>0</v>
      </c>
      <c r="CL7">
        <f t="shared" si="20"/>
        <v>0</v>
      </c>
      <c r="CN7" s="60">
        <f>COUNTIF(CH$2:CH7,TRUE)</f>
        <v>6</v>
      </c>
      <c r="CO7" s="66" t="b">
        <v>1</v>
      </c>
      <c r="CP7" s="73">
        <f>COUNTIF('Accidents_2009-2013'!$M:$M,"="&amp;$A7)</f>
        <v>21</v>
      </c>
      <c r="CQ7" s="73">
        <v>1</v>
      </c>
      <c r="CR7" s="2">
        <f t="shared" si="21"/>
        <v>1</v>
      </c>
      <c r="CS7" s="2">
        <f t="shared" si="22"/>
        <v>1</v>
      </c>
      <c r="CT7" s="2">
        <f t="shared" si="23"/>
        <v>1</v>
      </c>
      <c r="CU7" s="2">
        <f t="shared" si="24"/>
        <v>1</v>
      </c>
    </row>
    <row r="8" spans="1:101" ht="12.75" customHeight="1" x14ac:dyDescent="0.2">
      <c r="A8" s="33">
        <v>107</v>
      </c>
      <c r="B8" s="37" t="s">
        <v>78</v>
      </c>
      <c r="C8" s="33" t="s">
        <v>14</v>
      </c>
      <c r="D8" s="39">
        <v>0</v>
      </c>
      <c r="E8" s="34"/>
      <c r="F8" s="34"/>
      <c r="G8" s="34"/>
      <c r="H8" s="34"/>
      <c r="I8" s="34">
        <v>0</v>
      </c>
      <c r="J8" s="34">
        <v>0</v>
      </c>
      <c r="K8" s="34">
        <v>3</v>
      </c>
      <c r="L8" s="34">
        <v>3</v>
      </c>
      <c r="M8" s="14">
        <v>1</v>
      </c>
      <c r="N8" s="14">
        <f t="shared" si="25"/>
        <v>1</v>
      </c>
      <c r="O8" s="14"/>
      <c r="P8" s="14">
        <v>0</v>
      </c>
      <c r="Q8" s="111">
        <f t="shared" si="26"/>
        <v>7277</v>
      </c>
      <c r="R8" s="111" t="str">
        <f t="shared" si="3"/>
        <v>NA</v>
      </c>
      <c r="S8" s="111">
        <f t="shared" si="4"/>
        <v>7277</v>
      </c>
      <c r="T8" s="15">
        <v>33.425445000000003</v>
      </c>
      <c r="U8" s="15">
        <v>-111.936499</v>
      </c>
      <c r="V8" s="14"/>
      <c r="W8" s="14"/>
      <c r="X8" s="14"/>
      <c r="Y8" s="14"/>
      <c r="Z8" t="str">
        <f t="shared" ref="Z8:Z51" si="32">AA8&amp;" &amp; "&amp;AB8</f>
        <v>5th &amp; Forest</v>
      </c>
      <c r="AA8" s="23" t="s">
        <v>64</v>
      </c>
      <c r="AB8" s="6" t="str">
        <f t="shared" si="31"/>
        <v>Forest</v>
      </c>
      <c r="AC8" s="45">
        <v>24</v>
      </c>
      <c r="AD8" s="80" t="str">
        <f>IF(LEN(BC8)&gt;0,IF(NOT(ISERROR(MATCH(BC8,[1]!TC_concat,0))),MOD(MATCH(BC8,[1]!TC_concat,0)-1,1+MAX([1]TCID!$A:$A)),""),"")</f>
        <v/>
      </c>
      <c r="AE8" s="80" t="str">
        <f>IF(LEN(BD8)&gt;0,IF(NOT(ISERROR(MATCH(BD8,[1]!TC_concat,0))),MOD(MATCH(BD8,[1]!TC_concat,0)-1,1+MAX([1]TCID!$A:$A)),""),"")</f>
        <v/>
      </c>
      <c r="AF8" s="80" t="str">
        <f>IF(LEN(BE8)&gt;0,IF(NOT(ISERROR(MATCH(BE8,[1]!TC_concat,0))),MOD(MATCH(BE8,[1]!TC_concat,0)-1,1+MAX([1]TCID!$A:$A)),""),"")</f>
        <v/>
      </c>
      <c r="AG8" s="102"/>
      <c r="AH8" s="8"/>
      <c r="AI8" s="14">
        <v>2</v>
      </c>
      <c r="AJ8" s="14"/>
      <c r="AK8" s="58">
        <f t="shared" si="27"/>
        <v>7277</v>
      </c>
      <c r="AL8" s="58" t="e">
        <f t="shared" si="28"/>
        <v>#N/A</v>
      </c>
      <c r="AM8" s="58">
        <f t="shared" si="29"/>
        <v>7277</v>
      </c>
      <c r="AN8" s="75" t="b">
        <f t="shared" si="6"/>
        <v>0</v>
      </c>
      <c r="AO8" s="75" t="b">
        <f t="shared" si="7"/>
        <v>1</v>
      </c>
      <c r="AP8" s="58">
        <f>IF(LEN(AC8)&gt;0,INDEX([1]!TC_Dir,AC8+1)*BG8,"")</f>
        <v>0</v>
      </c>
      <c r="AQ8" s="58" t="str">
        <f>IF(LEN(AD8)&gt;0,INDEX([1]!TC_Dir,AD8+1)*BH8,"")</f>
        <v/>
      </c>
      <c r="AR8" s="58" t="str">
        <f>IF(LEN(AE8)&gt;0,INDEX([1]!TC_Dir,AE8+1)*BI8,"")</f>
        <v/>
      </c>
      <c r="AS8" s="58" t="str">
        <f>IF(LEN(AF8)&gt;0,INDEX([1]!TC_Dir,AF8+1)*BJ8,"")</f>
        <v/>
      </c>
      <c r="AT8" s="58">
        <f>IF(LEN(AC8)&gt;0,NOT(INDEX([1]!TC_Dir,AC8+1))*BG8,"")</f>
        <v>7277</v>
      </c>
      <c r="AU8" s="58" t="str">
        <f>IF(LEN(AD8)&gt;0,NOT(INDEX([1]!TC_Dir,AD8+1))*BH8,"")</f>
        <v/>
      </c>
      <c r="AV8" s="58" t="str">
        <f>IF(LEN(AE8)&gt;0,NOT(INDEX([1]!TC_Dir,AE8+1))*BI8,"")</f>
        <v/>
      </c>
      <c r="AW8" s="58" t="str">
        <f>IF(LEN(AF8)&gt;0,NOT(INDEX([1]!TC_Dir,AF8+1))*BJ8,"")</f>
        <v/>
      </c>
      <c r="AX8" s="60" t="str">
        <f t="shared" si="8"/>
        <v>5th St</v>
      </c>
      <c r="AY8" s="60" t="str">
        <f t="shared" si="9"/>
        <v>Forest Ave</v>
      </c>
      <c r="AZ8" s="60" t="str">
        <f t="shared" si="10"/>
        <v>5th St &amp; Forest Ave</v>
      </c>
      <c r="BA8" s="59">
        <f>COUNTIF([1]!ConcFrom,AZ8)+COUNTIF([1]!ConcTo,AZ8)</f>
        <v>0</v>
      </c>
      <c r="BB8" s="60" t="str">
        <f t="shared" si="11"/>
        <v/>
      </c>
      <c r="BC8" s="60" t="str">
        <f t="shared" si="11"/>
        <v/>
      </c>
      <c r="BD8" s="60" t="str">
        <f t="shared" si="11"/>
        <v/>
      </c>
      <c r="BE8" s="60" t="str">
        <f t="shared" si="11"/>
        <v/>
      </c>
      <c r="BG8" s="60">
        <f>IF(ISNUMBER(AC8),INDEX([1]!TrfCnt,AC8+1),"")</f>
        <v>7277</v>
      </c>
      <c r="BH8" s="60" t="str">
        <f>IF(ISNUMBER(AD8),INDEX([1]!TrfCnt,AD8+1),"")</f>
        <v/>
      </c>
      <c r="BI8" s="60" t="str">
        <f>IF(ISNUMBER(AE8),INDEX([1]!TrfCnt,AE8+1),"")</f>
        <v/>
      </c>
      <c r="BJ8" s="60" t="str">
        <f>IF(ISNUMBER(AF8),INDEX([1]!TrfCnt,AF8+1),"")</f>
        <v/>
      </c>
      <c r="BK8" s="58">
        <f t="shared" si="0"/>
        <v>107</v>
      </c>
      <c r="BL8" s="110" t="str">
        <f t="shared" si="1"/>
        <v>5th St</v>
      </c>
      <c r="BM8" s="110" t="str">
        <f t="shared" si="2"/>
        <v>Forest Ave</v>
      </c>
      <c r="BN8" s="55"/>
      <c r="BO8" s="55" t="s">
        <v>97</v>
      </c>
      <c r="BP8" s="55" t="s">
        <v>97</v>
      </c>
      <c r="BQ8" s="55" t="s">
        <v>97</v>
      </c>
      <c r="BR8" s="55">
        <v>67</v>
      </c>
      <c r="BS8" s="55" t="s">
        <v>97</v>
      </c>
      <c r="BT8" s="55">
        <v>47.5</v>
      </c>
      <c r="BU8" s="55"/>
      <c r="BV8" s="55"/>
      <c r="BW8" s="55" t="s">
        <v>97</v>
      </c>
      <c r="BX8" s="55" t="s">
        <v>97</v>
      </c>
      <c r="BY8" s="55">
        <v>67</v>
      </c>
      <c r="BZ8" s="55" t="s">
        <v>97</v>
      </c>
      <c r="CA8" s="55">
        <v>47.5</v>
      </c>
      <c r="CB8" s="66" t="b">
        <f t="shared" si="30"/>
        <v>0</v>
      </c>
      <c r="CC8" s="66" t="b">
        <f t="shared" si="12"/>
        <v>0</v>
      </c>
      <c r="CD8" s="66" t="b">
        <f t="shared" si="13"/>
        <v>0</v>
      </c>
      <c r="CE8" s="66" t="b">
        <f t="shared" si="14"/>
        <v>0</v>
      </c>
      <c r="CF8" s="66" t="b">
        <f t="shared" si="15"/>
        <v>1</v>
      </c>
      <c r="CG8" s="66" t="b">
        <f t="shared" si="16"/>
        <v>0</v>
      </c>
      <c r="CH8" s="66" t="b">
        <f t="shared" si="17"/>
        <v>1</v>
      </c>
      <c r="CI8" s="66" t="b">
        <f t="shared" si="18"/>
        <v>0</v>
      </c>
      <c r="CK8" t="str">
        <f t="shared" si="19"/>
        <v/>
      </c>
      <c r="CL8" t="str">
        <f t="shared" si="20"/>
        <v/>
      </c>
      <c r="CN8" s="60">
        <f>COUNTIF(CH$2:CH8,TRUE)</f>
        <v>7</v>
      </c>
      <c r="CO8" s="66" t="b">
        <v>1</v>
      </c>
      <c r="CP8" s="73">
        <f>COUNTIF('Accidents_2009-2013'!$M:$M,"="&amp;$A8)</f>
        <v>2</v>
      </c>
      <c r="CQ8" s="73">
        <v>1</v>
      </c>
      <c r="CR8" s="2">
        <f t="shared" si="21"/>
        <v>1</v>
      </c>
      <c r="CS8" s="2">
        <f t="shared" si="22"/>
        <v>1</v>
      </c>
      <c r="CT8" s="2">
        <f t="shared" si="23"/>
        <v>1</v>
      </c>
      <c r="CU8" s="2">
        <f t="shared" si="24"/>
        <v>1</v>
      </c>
    </row>
    <row r="9" spans="1:101" ht="25.5" x14ac:dyDescent="0.2">
      <c r="A9" s="33">
        <v>108</v>
      </c>
      <c r="B9" s="37" t="s">
        <v>78</v>
      </c>
      <c r="C9" s="33" t="s">
        <v>30</v>
      </c>
      <c r="D9" s="39">
        <v>0</v>
      </c>
      <c r="E9" s="34"/>
      <c r="F9" s="34"/>
      <c r="G9" s="34"/>
      <c r="H9" s="34"/>
      <c r="I9" s="34">
        <v>0</v>
      </c>
      <c r="J9" s="34">
        <v>0</v>
      </c>
      <c r="K9" s="34">
        <v>3</v>
      </c>
      <c r="L9" s="34">
        <v>3</v>
      </c>
      <c r="M9" s="14">
        <v>1</v>
      </c>
      <c r="N9" s="14">
        <f t="shared" si="25"/>
        <v>1</v>
      </c>
      <c r="O9" s="14"/>
      <c r="P9" s="14">
        <v>0.25</v>
      </c>
      <c r="Q9" s="111">
        <f t="shared" si="26"/>
        <v>4389</v>
      </c>
      <c r="R9" s="111" t="str">
        <f t="shared" si="3"/>
        <v>NA</v>
      </c>
      <c r="S9" s="111">
        <f t="shared" si="4"/>
        <v>4389</v>
      </c>
      <c r="T9" s="15">
        <v>33.425445000000003</v>
      </c>
      <c r="U9" s="15">
        <v>-111.94409899999999</v>
      </c>
      <c r="V9" s="14"/>
      <c r="W9" s="14"/>
      <c r="X9" s="14"/>
      <c r="Y9" s="14"/>
      <c r="Z9" t="str">
        <f t="shared" si="32"/>
        <v>5th &amp; Farmer</v>
      </c>
      <c r="AA9" s="23" t="s">
        <v>64</v>
      </c>
      <c r="AB9" s="6" t="str">
        <f t="shared" si="31"/>
        <v>Farmer</v>
      </c>
      <c r="AC9" s="45">
        <v>23</v>
      </c>
      <c r="AD9" s="80" t="str">
        <f>IF(LEN(BC9)&gt;0,IF(NOT(ISERROR(MATCH(BC9,[1]!TC_concat,0))),MOD(MATCH(BC9,[1]!TC_concat,0)-1,1+MAX([1]TCID!$A:$A)),""),"")</f>
        <v/>
      </c>
      <c r="AE9" s="80" t="str">
        <f>IF(LEN(BD9)&gt;0,IF(NOT(ISERROR(MATCH(BD9,[1]!TC_concat,0))),MOD(MATCH(BD9,[1]!TC_concat,0)-1,1+MAX([1]TCID!$A:$A)),""),"")</f>
        <v/>
      </c>
      <c r="AF9" s="80" t="str">
        <f>IF(LEN(BE9)&gt;0,IF(NOT(ISERROR(MATCH(BE9,[1]!TC_concat,0))),MOD(MATCH(BE9,[1]!TC_concat,0)-1,1+MAX([1]TCID!$A:$A)),""),"")</f>
        <v/>
      </c>
      <c r="AG9" s="102"/>
      <c r="AH9" s="35" t="s">
        <v>31</v>
      </c>
      <c r="AI9" s="14">
        <v>1</v>
      </c>
      <c r="AJ9" s="14"/>
      <c r="AK9" s="58">
        <f t="shared" si="27"/>
        <v>4389</v>
      </c>
      <c r="AL9" s="58" t="e">
        <f t="shared" si="28"/>
        <v>#N/A</v>
      </c>
      <c r="AM9" s="58">
        <f t="shared" si="29"/>
        <v>4389</v>
      </c>
      <c r="AN9" s="75" t="b">
        <f t="shared" si="6"/>
        <v>0</v>
      </c>
      <c r="AO9" s="75" t="b">
        <f t="shared" si="7"/>
        <v>1</v>
      </c>
      <c r="AP9" s="58">
        <f>IF(LEN(AC9)&gt;0,INDEX([1]!TC_Dir,AC9+1)*BG9,"")</f>
        <v>0</v>
      </c>
      <c r="AQ9" s="58" t="str">
        <f>IF(LEN(AD9)&gt;0,INDEX([1]!TC_Dir,AD9+1)*BH9,"")</f>
        <v/>
      </c>
      <c r="AR9" s="58" t="str">
        <f>IF(LEN(AE9)&gt;0,INDEX([1]!TC_Dir,AE9+1)*BI9,"")</f>
        <v/>
      </c>
      <c r="AS9" s="58" t="str">
        <f>IF(LEN(AF9)&gt;0,INDEX([1]!TC_Dir,AF9+1)*BJ9,"")</f>
        <v/>
      </c>
      <c r="AT9" s="58">
        <f>IF(LEN(AC9)&gt;0,NOT(INDEX([1]!TC_Dir,AC9+1))*BG9,"")</f>
        <v>4389</v>
      </c>
      <c r="AU9" s="58" t="str">
        <f>IF(LEN(AD9)&gt;0,NOT(INDEX([1]!TC_Dir,AD9+1))*BH9,"")</f>
        <v/>
      </c>
      <c r="AV9" s="58" t="str">
        <f>IF(LEN(AE9)&gt;0,NOT(INDEX([1]!TC_Dir,AE9+1))*BI9,"")</f>
        <v/>
      </c>
      <c r="AW9" s="58" t="str">
        <f>IF(LEN(AF9)&gt;0,NOT(INDEX([1]!TC_Dir,AF9+1))*BJ9,"")</f>
        <v/>
      </c>
      <c r="AX9" s="60" t="str">
        <f t="shared" si="8"/>
        <v>5th St</v>
      </c>
      <c r="AY9" s="60" t="str">
        <f t="shared" si="9"/>
        <v>Farmer Ave</v>
      </c>
      <c r="AZ9" s="60" t="str">
        <f t="shared" si="10"/>
        <v>5th St &amp; Farmer Ave</v>
      </c>
      <c r="BA9" s="59">
        <f>COUNTIF([1]!ConcFrom,AZ9)+COUNTIF([1]!ConcTo,AZ9)</f>
        <v>0</v>
      </c>
      <c r="BB9" s="60" t="str">
        <f t="shared" si="11"/>
        <v/>
      </c>
      <c r="BC9" s="60" t="str">
        <f t="shared" si="11"/>
        <v/>
      </c>
      <c r="BD9" s="60" t="str">
        <f t="shared" si="11"/>
        <v/>
      </c>
      <c r="BE9" s="60" t="str">
        <f t="shared" si="11"/>
        <v/>
      </c>
      <c r="BG9" s="60">
        <f>IF(ISNUMBER(AC9),INDEX([1]!TrfCnt,AC9+1),"")</f>
        <v>4389</v>
      </c>
      <c r="BH9" s="60" t="str">
        <f>IF(ISNUMBER(AD9),INDEX([1]!TrfCnt,AD9+1),"")</f>
        <v/>
      </c>
      <c r="BI9" s="60" t="str">
        <f>IF(ISNUMBER(AE9),INDEX([1]!TrfCnt,AE9+1),"")</f>
        <v/>
      </c>
      <c r="BJ9" s="60" t="str">
        <f>IF(ISNUMBER(AF9),INDEX([1]!TrfCnt,AF9+1),"")</f>
        <v/>
      </c>
      <c r="BK9" s="58">
        <f t="shared" si="0"/>
        <v>108</v>
      </c>
      <c r="BL9" s="110" t="str">
        <f t="shared" si="1"/>
        <v>5th St</v>
      </c>
      <c r="BM9" s="110" t="str">
        <f t="shared" si="2"/>
        <v>Farmer Ave</v>
      </c>
      <c r="BN9" s="55"/>
      <c r="BO9" s="55">
        <v>64</v>
      </c>
      <c r="BP9" s="55">
        <v>107.25</v>
      </c>
      <c r="BQ9" s="55">
        <v>78</v>
      </c>
      <c r="BR9" s="55">
        <v>79</v>
      </c>
      <c r="BS9" s="55" t="s">
        <v>97</v>
      </c>
      <c r="BT9" s="55" t="s">
        <v>97</v>
      </c>
      <c r="BU9" s="55"/>
      <c r="BV9" s="55"/>
      <c r="BW9" s="55">
        <v>7.5</v>
      </c>
      <c r="BX9" s="55">
        <v>78</v>
      </c>
      <c r="BY9" s="55">
        <v>79</v>
      </c>
      <c r="BZ9" s="55" t="s">
        <v>97</v>
      </c>
      <c r="CA9" s="55" t="s">
        <v>97</v>
      </c>
      <c r="CB9" s="66" t="b">
        <f t="shared" si="30"/>
        <v>0</v>
      </c>
      <c r="CC9" s="66" t="b">
        <f t="shared" si="12"/>
        <v>1</v>
      </c>
      <c r="CD9" s="66" t="b">
        <f t="shared" si="13"/>
        <v>1</v>
      </c>
      <c r="CE9" s="66" t="b">
        <f t="shared" si="14"/>
        <v>1</v>
      </c>
      <c r="CF9" s="66" t="b">
        <f t="shared" si="15"/>
        <v>1</v>
      </c>
      <c r="CG9" s="66" t="b">
        <f t="shared" si="16"/>
        <v>0</v>
      </c>
      <c r="CH9" s="66" t="b">
        <f t="shared" si="17"/>
        <v>0</v>
      </c>
      <c r="CI9" s="66" t="b">
        <f t="shared" si="18"/>
        <v>1</v>
      </c>
      <c r="CK9">
        <f t="shared" si="19"/>
        <v>0.25</v>
      </c>
      <c r="CL9">
        <f t="shared" si="20"/>
        <v>0.25</v>
      </c>
      <c r="CN9" s="60">
        <f>COUNTIF(CH$2:CH9,TRUE)</f>
        <v>7</v>
      </c>
      <c r="CO9" s="66" t="b">
        <v>0</v>
      </c>
      <c r="CP9" s="73">
        <f>COUNTIF('Accidents_2009-2013'!$M:$M,"="&amp;$A9)</f>
        <v>12</v>
      </c>
      <c r="CQ9" s="73">
        <v>1</v>
      </c>
      <c r="CR9" s="2">
        <f t="shared" si="21"/>
        <v>1</v>
      </c>
      <c r="CS9" s="2">
        <f t="shared" si="22"/>
        <v>1</v>
      </c>
      <c r="CT9" s="2">
        <f t="shared" si="23"/>
        <v>1</v>
      </c>
      <c r="CU9" s="2">
        <f t="shared" si="24"/>
        <v>1</v>
      </c>
    </row>
    <row r="10" spans="1:101" ht="12.75" customHeight="1" x14ac:dyDescent="0.2">
      <c r="A10" s="33">
        <v>109</v>
      </c>
      <c r="B10" s="37" t="s">
        <v>78</v>
      </c>
      <c r="C10" s="33" t="s">
        <v>10</v>
      </c>
      <c r="D10" s="14">
        <v>0</v>
      </c>
      <c r="E10" s="34"/>
      <c r="F10" s="34"/>
      <c r="G10" s="34"/>
      <c r="H10" s="34"/>
      <c r="I10" s="34">
        <v>3</v>
      </c>
      <c r="J10" s="34">
        <v>3</v>
      </c>
      <c r="K10" s="34">
        <v>3</v>
      </c>
      <c r="L10" s="34">
        <v>3</v>
      </c>
      <c r="M10" s="14">
        <v>1</v>
      </c>
      <c r="N10" s="14">
        <f t="shared" si="25"/>
        <v>1</v>
      </c>
      <c r="O10" s="14"/>
      <c r="P10" s="14">
        <v>0.72</v>
      </c>
      <c r="Q10" s="111">
        <f t="shared" si="26"/>
        <v>7686</v>
      </c>
      <c r="R10" s="111">
        <f t="shared" si="3"/>
        <v>7686</v>
      </c>
      <c r="S10" s="111">
        <f t="shared" si="4"/>
        <v>4521</v>
      </c>
      <c r="T10" s="15">
        <v>33.425545</v>
      </c>
      <c r="U10" s="15">
        <v>-111.95219899999999</v>
      </c>
      <c r="V10" s="14"/>
      <c r="W10" s="14"/>
      <c r="X10" s="14"/>
      <c r="Y10" s="14"/>
      <c r="Z10" t="str">
        <f t="shared" si="32"/>
        <v>5th &amp; Hardy</v>
      </c>
      <c r="AA10" s="23" t="s">
        <v>64</v>
      </c>
      <c r="AB10" s="6" t="str">
        <f t="shared" si="31"/>
        <v>Hardy</v>
      </c>
      <c r="AC10" s="80">
        <f>IF(LEN(BB10)&gt;0,IF(NOT(ISERROR(MATCH(BB10,[1]!TC_concat,0))),MOD(MATCH(BB10,[1]!TC_concat,0)-1,1+MAX([1]TCID!$A:$A)),""),"")</f>
        <v>23</v>
      </c>
      <c r="AD10" s="80">
        <f>IF(LEN(BC10)&gt;0,IF(NOT(ISERROR(MATCH(BC10,[1]!TC_concat,0))),MOD(MATCH(BC10,[1]!TC_concat,0)-1,1+MAX([1]TCID!$A:$A)),""),"")</f>
        <v>22</v>
      </c>
      <c r="AE10" s="46">
        <v>34</v>
      </c>
      <c r="AF10" s="80" t="str">
        <f>IF(LEN(BE10)&gt;0,IF(NOT(ISERROR(MATCH(BE10,[1]!TC_concat,0))),MOD(MATCH(BE10,[1]!TC_concat,0)-1,1+MAX([1]TCID!$A:$A)),""),"")</f>
        <v/>
      </c>
      <c r="AG10" s="102"/>
      <c r="AH10" s="35" t="s">
        <v>32</v>
      </c>
      <c r="AI10" s="14">
        <v>1</v>
      </c>
      <c r="AJ10" s="14"/>
      <c r="AK10" s="58">
        <f t="shared" si="27"/>
        <v>7686</v>
      </c>
      <c r="AL10" s="58">
        <f t="shared" si="28"/>
        <v>7686</v>
      </c>
      <c r="AM10" s="58">
        <f t="shared" si="29"/>
        <v>4521</v>
      </c>
      <c r="AN10" s="75" t="b">
        <f t="shared" si="6"/>
        <v>1</v>
      </c>
      <c r="AO10" s="75" t="b">
        <f t="shared" si="7"/>
        <v>1</v>
      </c>
      <c r="AP10" s="58">
        <f>IF(LEN(AC10)&gt;0,INDEX([1]!TC_Dir,AC10+1)*BG10,"")</f>
        <v>0</v>
      </c>
      <c r="AQ10" s="58">
        <f>IF(LEN(AD10)&gt;0,INDEX([1]!TC_Dir,AD10+1)*BH10,"")</f>
        <v>0</v>
      </c>
      <c r="AR10" s="58">
        <f>IF(LEN(AE10)&gt;0,INDEX([1]!TC_Dir,AE10+1)*BI10,"")</f>
        <v>7686</v>
      </c>
      <c r="AS10" s="58" t="str">
        <f>IF(LEN(AF10)&gt;0,INDEX([1]!TC_Dir,AF10+1)*BJ10,"")</f>
        <v/>
      </c>
      <c r="AT10" s="58">
        <f>IF(LEN(AC10)&gt;0,NOT(INDEX([1]!TC_Dir,AC10+1))*BG10,"")</f>
        <v>4389</v>
      </c>
      <c r="AU10" s="58">
        <f>IF(LEN(AD10)&gt;0,NOT(INDEX([1]!TC_Dir,AD10+1))*BH10,"")</f>
        <v>4521</v>
      </c>
      <c r="AV10" s="58">
        <f>IF(LEN(AE10)&gt;0,NOT(INDEX([1]!TC_Dir,AE10+1))*BI10,"")</f>
        <v>0</v>
      </c>
      <c r="AW10" s="58" t="str">
        <f>IF(LEN(AF10)&gt;0,NOT(INDEX([1]!TC_Dir,AF10+1))*BJ10,"")</f>
        <v/>
      </c>
      <c r="AX10" s="60" t="str">
        <f t="shared" si="8"/>
        <v>5th St</v>
      </c>
      <c r="AY10" s="60" t="str">
        <f t="shared" si="9"/>
        <v>Hardy Dr</v>
      </c>
      <c r="AZ10" s="60" t="str">
        <f t="shared" si="10"/>
        <v>5th St &amp; Hardy Dr</v>
      </c>
      <c r="BA10" s="59">
        <f>COUNTIF([1]!ConcFrom,AZ10)+COUNTIF([1]!ConcTo,AZ10)</f>
        <v>2</v>
      </c>
      <c r="BB10" s="60" t="str">
        <f t="shared" si="11"/>
        <v>5th St &amp; Hardy Dr_1</v>
      </c>
      <c r="BC10" s="60" t="str">
        <f t="shared" si="11"/>
        <v>5th St &amp; Hardy Dr_2</v>
      </c>
      <c r="BD10" s="60" t="str">
        <f t="shared" si="11"/>
        <v/>
      </c>
      <c r="BE10" s="60" t="str">
        <f t="shared" si="11"/>
        <v/>
      </c>
      <c r="BG10" s="60">
        <f>IF(ISNUMBER(AC10),INDEX([1]!TrfCnt,AC10+1),"")</f>
        <v>4389</v>
      </c>
      <c r="BH10" s="60">
        <f>IF(ISNUMBER(AD10),INDEX([1]!TrfCnt,AD10+1),"")</f>
        <v>4521</v>
      </c>
      <c r="BI10" s="60">
        <f>IF(ISNUMBER(AE10),INDEX([1]!TrfCnt,AE10+1),"")</f>
        <v>7686</v>
      </c>
      <c r="BJ10" s="60" t="str">
        <f>IF(ISNUMBER(AF10),INDEX([1]!TrfCnt,AF10+1),"")</f>
        <v/>
      </c>
      <c r="BK10" s="58">
        <f t="shared" si="0"/>
        <v>109</v>
      </c>
      <c r="BL10" s="110" t="str">
        <f t="shared" si="1"/>
        <v>5th St</v>
      </c>
      <c r="BM10" s="110" t="str">
        <f t="shared" si="2"/>
        <v>Hardy Dr</v>
      </c>
      <c r="BN10" s="55"/>
      <c r="BO10" s="55">
        <v>57.5</v>
      </c>
      <c r="BP10" s="55" t="s">
        <v>97</v>
      </c>
      <c r="BQ10" s="55" t="s">
        <v>97</v>
      </c>
      <c r="BR10" s="55">
        <v>59.25</v>
      </c>
      <c r="BS10" s="55">
        <v>31.5</v>
      </c>
      <c r="BT10" s="55" t="s">
        <v>97</v>
      </c>
      <c r="BU10" s="55"/>
      <c r="BV10" s="55"/>
      <c r="BW10" s="55">
        <v>22</v>
      </c>
      <c r="BX10" s="55" t="s">
        <v>97</v>
      </c>
      <c r="BY10" s="55">
        <v>59.25</v>
      </c>
      <c r="BZ10" s="55">
        <v>31.5</v>
      </c>
      <c r="CA10" s="55" t="s">
        <v>97</v>
      </c>
      <c r="CB10" s="66" t="b">
        <f t="shared" si="30"/>
        <v>0</v>
      </c>
      <c r="CC10" s="66" t="b">
        <f t="shared" si="12"/>
        <v>1</v>
      </c>
      <c r="CD10" s="66" t="b">
        <f t="shared" si="13"/>
        <v>0</v>
      </c>
      <c r="CE10" s="66" t="b">
        <f t="shared" si="14"/>
        <v>0</v>
      </c>
      <c r="CF10" s="66" t="b">
        <f t="shared" si="15"/>
        <v>1</v>
      </c>
      <c r="CG10" s="66" t="b">
        <f t="shared" si="16"/>
        <v>1</v>
      </c>
      <c r="CH10" s="66" t="b">
        <f t="shared" si="17"/>
        <v>0</v>
      </c>
      <c r="CI10" s="66" t="b">
        <f t="shared" si="18"/>
        <v>0</v>
      </c>
      <c r="CK10" t="str">
        <f t="shared" si="19"/>
        <v/>
      </c>
      <c r="CL10" t="str">
        <f t="shared" si="20"/>
        <v/>
      </c>
      <c r="CN10" s="60">
        <f>COUNTIF(CH$2:CH10,TRUE)</f>
        <v>7</v>
      </c>
      <c r="CO10" s="66" t="b">
        <v>1</v>
      </c>
      <c r="CP10" s="73">
        <f>COUNTIF('Accidents_2009-2013'!$M:$M,"="&amp;$A10)</f>
        <v>1</v>
      </c>
      <c r="CQ10" s="73">
        <v>0</v>
      </c>
      <c r="CR10" s="2">
        <f t="shared" si="21"/>
        <v>1</v>
      </c>
      <c r="CS10" s="2">
        <f t="shared" si="22"/>
        <v>1</v>
      </c>
      <c r="CT10" s="2">
        <f t="shared" si="23"/>
        <v>1</v>
      </c>
      <c r="CU10" s="2">
        <f t="shared" si="24"/>
        <v>1</v>
      </c>
    </row>
    <row r="11" spans="1:101" ht="12.75" customHeight="1" x14ac:dyDescent="0.2">
      <c r="A11" s="33">
        <v>110</v>
      </c>
      <c r="B11" s="37" t="s">
        <v>78</v>
      </c>
      <c r="C11" s="38" t="s">
        <v>45</v>
      </c>
      <c r="D11" s="14">
        <v>0</v>
      </c>
      <c r="E11" s="34"/>
      <c r="F11" s="34"/>
      <c r="G11" s="34"/>
      <c r="H11" s="34"/>
      <c r="I11" s="34">
        <v>1</v>
      </c>
      <c r="J11" s="34">
        <v>1</v>
      </c>
      <c r="K11" s="34">
        <v>0</v>
      </c>
      <c r="L11" s="34">
        <v>3</v>
      </c>
      <c r="M11" s="14">
        <v>1</v>
      </c>
      <c r="N11" s="14">
        <f t="shared" si="25"/>
        <v>1</v>
      </c>
      <c r="O11" s="14"/>
      <c r="P11" s="14">
        <v>1.24</v>
      </c>
      <c r="Q11" s="111">
        <f t="shared" si="26"/>
        <v>35090</v>
      </c>
      <c r="R11" s="111">
        <f t="shared" si="3"/>
        <v>35090</v>
      </c>
      <c r="S11" s="111">
        <f t="shared" si="4"/>
        <v>4521</v>
      </c>
      <c r="T11" s="15">
        <v>33.425600000000003</v>
      </c>
      <c r="U11" s="15">
        <v>-111.96095</v>
      </c>
      <c r="V11" s="14"/>
      <c r="W11" s="14"/>
      <c r="X11" s="14"/>
      <c r="Y11" s="14"/>
      <c r="Z11" t="str">
        <f t="shared" si="32"/>
        <v>5th &amp; Priest</v>
      </c>
      <c r="AA11" s="23" t="s">
        <v>64</v>
      </c>
      <c r="AB11" s="6" t="str">
        <f t="shared" si="31"/>
        <v>Priest</v>
      </c>
      <c r="AC11" s="80">
        <f>IF(LEN(BB11)&gt;0,IF(NOT(ISERROR(MATCH(BB11,[1]!TC_concat,0))),MOD(MATCH(BB11,[1]!TC_concat,0)-1,1+MAX([1]TCID!$A:$A)),""),"")</f>
        <v>22</v>
      </c>
      <c r="AD11" s="45">
        <v>21</v>
      </c>
      <c r="AE11" s="80" t="str">
        <f>IF(LEN(BD11)&gt;0,IF(NOT(ISERROR(MATCH(BD11,[1]!TC_concat,0))),MOD(MATCH(BD11,[1]!TC_concat,0)-1,1+MAX([1]TCID!$A:$A)),""),"")</f>
        <v/>
      </c>
      <c r="AF11" s="80" t="str">
        <f>IF(LEN(BE11)&gt;0,IF(NOT(ISERROR(MATCH(BE11,[1]!TC_concat,0))),MOD(MATCH(BE11,[1]!TC_concat,0)-1,1+MAX([1]TCID!$A:$A)),""),"")</f>
        <v/>
      </c>
      <c r="AG11" s="102"/>
      <c r="AH11" s="8"/>
      <c r="AI11" s="14">
        <v>2</v>
      </c>
      <c r="AJ11" s="14"/>
      <c r="AK11" s="58">
        <f t="shared" si="27"/>
        <v>35090</v>
      </c>
      <c r="AL11" s="58">
        <f t="shared" si="28"/>
        <v>35090</v>
      </c>
      <c r="AM11" s="58">
        <f t="shared" si="29"/>
        <v>4521</v>
      </c>
      <c r="AN11" s="75" t="b">
        <f t="shared" si="6"/>
        <v>1</v>
      </c>
      <c r="AO11" s="75" t="b">
        <f t="shared" si="7"/>
        <v>1</v>
      </c>
      <c r="AP11" s="58">
        <f>IF(LEN(AC11)&gt;0,INDEX([1]!TC_Dir,AC11+1)*BG11,"")</f>
        <v>0</v>
      </c>
      <c r="AQ11" s="58">
        <f>IF(LEN(AD11)&gt;0,INDEX([1]!TC_Dir,AD11+1)*BH11,"")</f>
        <v>35090</v>
      </c>
      <c r="AR11" s="58" t="str">
        <f>IF(LEN(AE11)&gt;0,INDEX([1]!TC_Dir,AE11+1)*BI11,"")</f>
        <v/>
      </c>
      <c r="AS11" s="58" t="str">
        <f>IF(LEN(AF11)&gt;0,INDEX([1]!TC_Dir,AF11+1)*BJ11,"")</f>
        <v/>
      </c>
      <c r="AT11" s="58">
        <f>IF(LEN(AC11)&gt;0,NOT(INDEX([1]!TC_Dir,AC11+1))*BG11,"")</f>
        <v>4521</v>
      </c>
      <c r="AU11" s="58">
        <f>IF(LEN(AD11)&gt;0,NOT(INDEX([1]!TC_Dir,AD11+1))*BH11,"")</f>
        <v>0</v>
      </c>
      <c r="AV11" s="58" t="str">
        <f>IF(LEN(AE11)&gt;0,NOT(INDEX([1]!TC_Dir,AE11+1))*BI11,"")</f>
        <v/>
      </c>
      <c r="AW11" s="58" t="str">
        <f>IF(LEN(AF11)&gt;0,NOT(INDEX([1]!TC_Dir,AF11+1))*BJ11,"")</f>
        <v/>
      </c>
      <c r="AX11" s="60" t="str">
        <f t="shared" si="8"/>
        <v>5th St</v>
      </c>
      <c r="AY11" s="60" t="str">
        <f t="shared" si="9"/>
        <v>Priest Dr</v>
      </c>
      <c r="AZ11" s="60" t="str">
        <f t="shared" si="10"/>
        <v>5th St &amp; Priest Dr</v>
      </c>
      <c r="BA11" s="59">
        <f>COUNTIF([1]!ConcFrom,AZ11)+COUNTIF([1]!ConcTo,AZ11)</f>
        <v>1</v>
      </c>
      <c r="BB11" s="60" t="str">
        <f t="shared" si="11"/>
        <v>5th St &amp; Priest Dr_1</v>
      </c>
      <c r="BC11" s="60" t="str">
        <f t="shared" si="11"/>
        <v/>
      </c>
      <c r="BD11" s="60" t="str">
        <f t="shared" si="11"/>
        <v/>
      </c>
      <c r="BE11" s="60" t="str">
        <f t="shared" si="11"/>
        <v/>
      </c>
      <c r="BG11" s="60">
        <f>IF(ISNUMBER(AC11),INDEX([1]!TrfCnt,AC11+1),"")</f>
        <v>4521</v>
      </c>
      <c r="BH11" s="60">
        <f>IF(ISNUMBER(AD11),INDEX([1]!TrfCnt,AD11+1),"")</f>
        <v>35090</v>
      </c>
      <c r="BI11" s="60" t="str">
        <f>IF(ISNUMBER(AE11),INDEX([1]!TrfCnt,AE11+1),"")</f>
        <v/>
      </c>
      <c r="BJ11" s="60" t="str">
        <f>IF(ISNUMBER(AF11),INDEX([1]!TrfCnt,AF11+1),"")</f>
        <v/>
      </c>
      <c r="BK11" s="58">
        <f t="shared" si="0"/>
        <v>110</v>
      </c>
      <c r="BL11" s="110" t="str">
        <f t="shared" si="1"/>
        <v>5th St</v>
      </c>
      <c r="BM11" s="110" t="str">
        <f t="shared" si="2"/>
        <v>Priest Dr</v>
      </c>
      <c r="BN11" s="55"/>
      <c r="BO11" s="55">
        <v>13</v>
      </c>
      <c r="BP11" s="55">
        <v>20</v>
      </c>
      <c r="BQ11" s="55">
        <v>20</v>
      </c>
      <c r="BR11" s="55">
        <v>16.5</v>
      </c>
      <c r="BS11" s="55" t="s">
        <v>97</v>
      </c>
      <c r="BT11" s="55">
        <v>18</v>
      </c>
      <c r="BU11" s="55"/>
      <c r="BV11" s="55"/>
      <c r="BW11" s="55">
        <v>7.5</v>
      </c>
      <c r="BX11" s="55">
        <v>20</v>
      </c>
      <c r="BY11" s="55">
        <v>16.5</v>
      </c>
      <c r="BZ11" s="55" t="s">
        <v>97</v>
      </c>
      <c r="CA11" s="55">
        <v>18</v>
      </c>
      <c r="CB11" s="66" t="b">
        <f t="shared" si="30"/>
        <v>0</v>
      </c>
      <c r="CC11" s="66" t="b">
        <f t="shared" si="12"/>
        <v>1</v>
      </c>
      <c r="CD11" s="66" t="b">
        <f t="shared" si="13"/>
        <v>1</v>
      </c>
      <c r="CE11" s="66" t="b">
        <f t="shared" si="14"/>
        <v>1</v>
      </c>
      <c r="CF11" s="66" t="b">
        <f t="shared" si="15"/>
        <v>1</v>
      </c>
      <c r="CG11" s="66" t="b">
        <f t="shared" si="16"/>
        <v>0</v>
      </c>
      <c r="CH11" s="66" t="b">
        <f t="shared" si="17"/>
        <v>1</v>
      </c>
      <c r="CI11" s="66" t="b">
        <f t="shared" si="18"/>
        <v>1</v>
      </c>
      <c r="CK11">
        <f t="shared" si="19"/>
        <v>1.24</v>
      </c>
      <c r="CL11">
        <f t="shared" si="20"/>
        <v>1.24</v>
      </c>
      <c r="CN11" s="60">
        <f>COUNTIF(CH$2:CH11,TRUE)</f>
        <v>8</v>
      </c>
      <c r="CO11" s="66" t="b">
        <v>1</v>
      </c>
      <c r="CP11" s="73">
        <f>COUNTIF('Accidents_2009-2013'!$M:$M,"="&amp;$A11)</f>
        <v>3</v>
      </c>
      <c r="CQ11" s="73">
        <v>0</v>
      </c>
      <c r="CR11" s="2">
        <f t="shared" si="21"/>
        <v>1</v>
      </c>
      <c r="CS11" s="2">
        <f t="shared" si="22"/>
        <v>1</v>
      </c>
      <c r="CT11" s="2">
        <f t="shared" si="23"/>
        <v>1</v>
      </c>
      <c r="CU11" s="2">
        <f t="shared" si="24"/>
        <v>1</v>
      </c>
    </row>
    <row r="12" spans="1:101" ht="12.75" customHeight="1" x14ac:dyDescent="0.2">
      <c r="A12" s="33">
        <v>111</v>
      </c>
      <c r="B12" s="37" t="s">
        <v>92</v>
      </c>
      <c r="C12" s="33" t="s">
        <v>11</v>
      </c>
      <c r="D12" s="14">
        <v>1</v>
      </c>
      <c r="E12" s="34"/>
      <c r="F12" s="34"/>
      <c r="G12" s="34">
        <v>1</v>
      </c>
      <c r="H12" s="34"/>
      <c r="I12" s="34">
        <v>0</v>
      </c>
      <c r="J12" s="34">
        <v>0</v>
      </c>
      <c r="K12" s="34">
        <v>2</v>
      </c>
      <c r="L12" s="34">
        <v>3</v>
      </c>
      <c r="M12" s="14">
        <v>1</v>
      </c>
      <c r="N12" s="14">
        <f t="shared" si="25"/>
        <v>1</v>
      </c>
      <c r="O12" s="14">
        <v>3</v>
      </c>
      <c r="P12" s="14">
        <v>0</v>
      </c>
      <c r="Q12" s="111">
        <f t="shared" si="26"/>
        <v>27094</v>
      </c>
      <c r="R12" s="111">
        <f t="shared" si="3"/>
        <v>27094</v>
      </c>
      <c r="S12" s="111" t="str">
        <f t="shared" si="4"/>
        <v>NA</v>
      </c>
      <c r="T12" s="15">
        <v>33.418945000000001</v>
      </c>
      <c r="U12" s="15">
        <v>-111.93979899999999</v>
      </c>
      <c r="V12" s="14"/>
      <c r="W12" s="14"/>
      <c r="X12" s="14"/>
      <c r="Y12" s="14"/>
      <c r="Z12" t="str">
        <f t="shared" si="32"/>
        <v>10th &amp; Mill</v>
      </c>
      <c r="AA12" s="23" t="s">
        <v>65</v>
      </c>
      <c r="AB12" s="6" t="str">
        <f t="shared" si="31"/>
        <v>Mill</v>
      </c>
      <c r="AC12" s="45">
        <v>49</v>
      </c>
      <c r="AD12" s="80" t="str">
        <f>IF(LEN(BC12)&gt;0,IF(NOT(ISERROR(MATCH(BC12,[1]!TC_concat,0))),MOD(MATCH(BC12,[1]!TC_concat,0)-1,1+MAX([1]TCID!$A:$A)),""),"")</f>
        <v/>
      </c>
      <c r="AE12" s="80" t="str">
        <f>IF(LEN(BD12)&gt;0,IF(NOT(ISERROR(MATCH(BD12,[1]!TC_concat,0))),MOD(MATCH(BD12,[1]!TC_concat,0)-1,1+MAX([1]TCID!$A:$A)),""),"")</f>
        <v/>
      </c>
      <c r="AF12" s="80" t="str">
        <f>IF(LEN(BE12)&gt;0,IF(NOT(ISERROR(MATCH(BE12,[1]!TC_concat,0))),MOD(MATCH(BE12,[1]!TC_concat,0)-1,1+MAX([1]TCID!$A:$A)),""),"")</f>
        <v/>
      </c>
      <c r="AG12" s="102"/>
      <c r="AH12" s="8"/>
      <c r="AI12" s="14">
        <v>2</v>
      </c>
      <c r="AJ12" s="14"/>
      <c r="AK12" s="58">
        <f t="shared" si="27"/>
        <v>27094</v>
      </c>
      <c r="AL12" s="58">
        <f t="shared" si="28"/>
        <v>27094</v>
      </c>
      <c r="AM12" s="58" t="e">
        <f t="shared" si="29"/>
        <v>#N/A</v>
      </c>
      <c r="AN12" s="75" t="b">
        <f t="shared" si="6"/>
        <v>0</v>
      </c>
      <c r="AO12" s="75" t="b">
        <f t="shared" si="7"/>
        <v>1</v>
      </c>
      <c r="AP12" s="58">
        <f>IF(LEN(AC12)&gt;0,INDEX([1]!TC_Dir,AC12+1)*BG12,"")</f>
        <v>27094</v>
      </c>
      <c r="AQ12" s="58" t="str">
        <f>IF(LEN(AD12)&gt;0,INDEX([1]!TC_Dir,AD12+1)*BH12,"")</f>
        <v/>
      </c>
      <c r="AR12" s="58" t="str">
        <f>IF(LEN(AE12)&gt;0,INDEX([1]!TC_Dir,AE12+1)*BI12,"")</f>
        <v/>
      </c>
      <c r="AS12" s="58" t="str">
        <f>IF(LEN(AF12)&gt;0,INDEX([1]!TC_Dir,AF12+1)*BJ12,"")</f>
        <v/>
      </c>
      <c r="AT12" s="58">
        <f>IF(LEN(AC12)&gt;0,NOT(INDEX([1]!TC_Dir,AC12+1))*BG12,"")</f>
        <v>0</v>
      </c>
      <c r="AU12" s="58" t="str">
        <f>IF(LEN(AD12)&gt;0,NOT(INDEX([1]!TC_Dir,AD12+1))*BH12,"")</f>
        <v/>
      </c>
      <c r="AV12" s="58" t="str">
        <f>IF(LEN(AE12)&gt;0,NOT(INDEX([1]!TC_Dir,AE12+1))*BI12,"")</f>
        <v/>
      </c>
      <c r="AW12" s="58" t="str">
        <f>IF(LEN(AF12)&gt;0,NOT(INDEX([1]!TC_Dir,AF12+1))*BJ12,"")</f>
        <v/>
      </c>
      <c r="AX12" s="60" t="str">
        <f t="shared" si="8"/>
        <v>10th St</v>
      </c>
      <c r="AY12" s="60" t="str">
        <f t="shared" si="9"/>
        <v>Mill Ave</v>
      </c>
      <c r="AZ12" s="60" t="str">
        <f t="shared" si="10"/>
        <v>10th St &amp; Mill Ave</v>
      </c>
      <c r="BA12" s="59">
        <f>COUNTIF([1]!ConcFrom,AZ12)+COUNTIF([1]!ConcTo,AZ12)</f>
        <v>0</v>
      </c>
      <c r="BB12" s="60" t="str">
        <f t="shared" si="11"/>
        <v/>
      </c>
      <c r="BC12" s="60" t="str">
        <f t="shared" si="11"/>
        <v/>
      </c>
      <c r="BD12" s="60" t="str">
        <f t="shared" si="11"/>
        <v/>
      </c>
      <c r="BE12" s="60" t="str">
        <f t="shared" si="11"/>
        <v/>
      </c>
      <c r="BG12" s="60">
        <f>IF(ISNUMBER(AC12),INDEX([1]!TrfCnt,AC12+1),"")</f>
        <v>27094</v>
      </c>
      <c r="BH12" s="60" t="str">
        <f>IF(ISNUMBER(AD12),INDEX([1]!TrfCnt,AD12+1),"")</f>
        <v/>
      </c>
      <c r="BI12" s="60" t="str">
        <f>IF(ISNUMBER(AE12),INDEX([1]!TrfCnt,AE12+1),"")</f>
        <v/>
      </c>
      <c r="BJ12" s="60" t="str">
        <f>IF(ISNUMBER(AF12),INDEX([1]!TrfCnt,AF12+1),"")</f>
        <v/>
      </c>
      <c r="BK12" s="58">
        <f t="shared" si="0"/>
        <v>111</v>
      </c>
      <c r="BL12" s="110" t="str">
        <f t="shared" si="1"/>
        <v>10th St</v>
      </c>
      <c r="BM12" s="110" t="str">
        <f t="shared" si="2"/>
        <v>Mill Ave</v>
      </c>
      <c r="BN12" s="55"/>
      <c r="BO12" s="55">
        <v>75.5</v>
      </c>
      <c r="BP12" s="55">
        <v>123.75</v>
      </c>
      <c r="BQ12" s="55">
        <v>112.5</v>
      </c>
      <c r="BR12" s="55">
        <v>135.5</v>
      </c>
      <c r="BS12" s="55">
        <v>137.75</v>
      </c>
      <c r="BT12" s="55" t="s">
        <v>97</v>
      </c>
      <c r="BU12" s="55"/>
      <c r="BV12" s="55"/>
      <c r="BW12" s="55">
        <v>20.25</v>
      </c>
      <c r="BX12" s="55">
        <v>112.5</v>
      </c>
      <c r="BY12" s="55">
        <v>135.5</v>
      </c>
      <c r="BZ12" s="55">
        <v>137.75</v>
      </c>
      <c r="CA12" s="55" t="s">
        <v>97</v>
      </c>
      <c r="CB12" s="66" t="b">
        <f t="shared" si="30"/>
        <v>0</v>
      </c>
      <c r="CC12" s="66" t="b">
        <f t="shared" si="12"/>
        <v>1</v>
      </c>
      <c r="CD12" s="66" t="b">
        <f t="shared" si="13"/>
        <v>1</v>
      </c>
      <c r="CE12" s="66" t="b">
        <f t="shared" si="14"/>
        <v>1</v>
      </c>
      <c r="CF12" s="66" t="b">
        <f t="shared" si="15"/>
        <v>1</v>
      </c>
      <c r="CG12" s="66" t="b">
        <f t="shared" si="16"/>
        <v>1</v>
      </c>
      <c r="CH12" s="66" t="b">
        <f t="shared" si="17"/>
        <v>0</v>
      </c>
      <c r="CI12" s="66" t="b">
        <f t="shared" si="18"/>
        <v>1</v>
      </c>
      <c r="CK12">
        <f t="shared" si="19"/>
        <v>0</v>
      </c>
      <c r="CL12">
        <f t="shared" si="20"/>
        <v>0</v>
      </c>
      <c r="CN12" s="60">
        <f>COUNTIF(CH$2:CH12,TRUE)</f>
        <v>8</v>
      </c>
      <c r="CO12" s="66" t="b">
        <v>1</v>
      </c>
      <c r="CP12" s="73">
        <f>COUNTIF('Accidents_2009-2013'!$M:$M,"="&amp;$A12)</f>
        <v>11</v>
      </c>
      <c r="CQ12" s="73">
        <v>1</v>
      </c>
      <c r="CR12" s="2">
        <f t="shared" si="21"/>
        <v>1</v>
      </c>
      <c r="CS12" s="2">
        <f t="shared" si="22"/>
        <v>1</v>
      </c>
      <c r="CT12" s="2">
        <f t="shared" si="23"/>
        <v>1</v>
      </c>
      <c r="CU12" s="2">
        <f t="shared" si="24"/>
        <v>1</v>
      </c>
    </row>
    <row r="13" spans="1:101" ht="12.75" customHeight="1" x14ac:dyDescent="0.2">
      <c r="A13" s="33">
        <v>112</v>
      </c>
      <c r="B13" s="71" t="s">
        <v>83</v>
      </c>
      <c r="C13" s="33" t="s">
        <v>7</v>
      </c>
      <c r="D13" s="14">
        <v>0</v>
      </c>
      <c r="E13" s="34"/>
      <c r="F13" s="34"/>
      <c r="G13" s="34"/>
      <c r="H13" s="34"/>
      <c r="I13" s="34">
        <v>2</v>
      </c>
      <c r="J13" s="34">
        <v>3</v>
      </c>
      <c r="K13" s="34">
        <v>0</v>
      </c>
      <c r="L13" s="34">
        <v>0</v>
      </c>
      <c r="M13" s="14">
        <v>2</v>
      </c>
      <c r="N13" s="14">
        <f t="shared" si="25"/>
        <v>2</v>
      </c>
      <c r="O13" s="14"/>
      <c r="P13" s="14">
        <v>2</v>
      </c>
      <c r="Q13" s="111">
        <f t="shared" si="26"/>
        <v>1860</v>
      </c>
      <c r="R13" s="111">
        <f t="shared" si="3"/>
        <v>1860</v>
      </c>
      <c r="S13" s="111" t="str">
        <f t="shared" si="4"/>
        <v>NA</v>
      </c>
      <c r="T13" s="77">
        <v>33.385950000000001</v>
      </c>
      <c r="U13" s="77">
        <v>-111.93508</v>
      </c>
      <c r="V13" s="14">
        <v>1</v>
      </c>
      <c r="W13" s="14">
        <v>1</v>
      </c>
      <c r="X13" s="14">
        <v>1</v>
      </c>
      <c r="Y13" s="14">
        <v>1</v>
      </c>
      <c r="Z13" t="str">
        <f t="shared" si="32"/>
        <v>60 Fwy &amp; College</v>
      </c>
      <c r="AA13" s="23" t="s">
        <v>95</v>
      </c>
      <c r="AB13" s="6" t="str">
        <f t="shared" si="31"/>
        <v>College</v>
      </c>
      <c r="AC13" s="80">
        <f>IF(LEN(BB13)&gt;0,IF(NOT(ISERROR(MATCH(BB13,[1]!TC_concat,0))),MOD(MATCH(BB13,[1]!TC_concat,0)-1,1+MAX([1]TCID!$A:$A)),""),"")</f>
        <v>101</v>
      </c>
      <c r="AD13" s="80">
        <f>IF(LEN(BC13)&gt;0,IF(NOT(ISERROR(MATCH(BC13,[1]!TC_concat,0))),MOD(MATCH(BC13,[1]!TC_concat,0)-1,1+MAX([1]TCID!$A:$A)),""),"")</f>
        <v>90</v>
      </c>
      <c r="AE13" s="80" t="str">
        <f>IF(LEN(BD13)&gt;0,IF(NOT(ISERROR(MATCH(BD13,[1]!TC_concat,0))),MOD(MATCH(BD13,[1]!TC_concat,0)-1,1+MAX([1]TCID!$A:$A)),""),"")</f>
        <v/>
      </c>
      <c r="AF13" s="80" t="str">
        <f>IF(LEN(BE13)&gt;0,IF(NOT(ISERROR(MATCH(BE13,[1]!TC_concat,0))),MOD(MATCH(BE13,[1]!TC_concat,0)-1,1+MAX([1]TCID!$A:$A)),""),"")</f>
        <v/>
      </c>
      <c r="AG13" s="102"/>
      <c r="AH13" s="8"/>
      <c r="AI13" s="40">
        <v>1</v>
      </c>
      <c r="AJ13" s="14"/>
      <c r="AK13" s="58">
        <f t="shared" si="27"/>
        <v>1860</v>
      </c>
      <c r="AL13" s="58">
        <f t="shared" si="28"/>
        <v>1860</v>
      </c>
      <c r="AM13" s="58" t="e">
        <f t="shared" si="29"/>
        <v>#N/A</v>
      </c>
      <c r="AN13" s="75" t="b">
        <f t="shared" si="6"/>
        <v>1</v>
      </c>
      <c r="AO13" s="75" t="b">
        <f t="shared" si="7"/>
        <v>0</v>
      </c>
      <c r="AP13" s="58">
        <f>IF(LEN(AC13)&gt;0,INDEX([1]!TC_Dir,AC13+1)*BG13,"")</f>
        <v>1382</v>
      </c>
      <c r="AQ13" s="58">
        <f>IF(LEN(AD13)&gt;0,INDEX([1]!TC_Dir,AD13+1)*BH13,"")</f>
        <v>1860</v>
      </c>
      <c r="AR13" s="58" t="str">
        <f>IF(LEN(AE13)&gt;0,INDEX([1]!TC_Dir,AE13+1)*BI13,"")</f>
        <v/>
      </c>
      <c r="AS13" s="58" t="str">
        <f>IF(LEN(AF13)&gt;0,INDEX([1]!TC_Dir,AF13+1)*BJ13,"")</f>
        <v/>
      </c>
      <c r="AT13" s="58">
        <f>IF(LEN(AC13)&gt;0,NOT(INDEX([1]!TC_Dir,AC13+1))*BG13,"")</f>
        <v>0</v>
      </c>
      <c r="AU13" s="58">
        <f>IF(LEN(AD13)&gt;0,NOT(INDEX([1]!TC_Dir,AD13+1))*BH13,"")</f>
        <v>0</v>
      </c>
      <c r="AV13" s="58" t="str">
        <f>IF(LEN(AE13)&gt;0,NOT(INDEX([1]!TC_Dir,AE13+1))*BI13,"")</f>
        <v/>
      </c>
      <c r="AW13" s="58" t="str">
        <f>IF(LEN(AF13)&gt;0,NOT(INDEX([1]!TC_Dir,AF13+1))*BJ13,"")</f>
        <v/>
      </c>
      <c r="AX13" s="60" t="str">
        <f t="shared" si="8"/>
        <v>Superstition Fwy</v>
      </c>
      <c r="AY13" s="60" t="str">
        <f t="shared" si="9"/>
        <v>College Ave</v>
      </c>
      <c r="AZ13" s="60" t="str">
        <f t="shared" si="10"/>
        <v>Superstition Fwy &amp; College Ave</v>
      </c>
      <c r="BA13" s="59">
        <f>COUNTIF([1]!ConcFrom,AZ13)+COUNTIF([1]!ConcTo,AZ13)</f>
        <v>2</v>
      </c>
      <c r="BB13" s="60" t="str">
        <f t="shared" si="11"/>
        <v>Superstition Fwy &amp; College Ave_1</v>
      </c>
      <c r="BC13" s="60" t="str">
        <f t="shared" si="11"/>
        <v>Superstition Fwy &amp; College Ave_2</v>
      </c>
      <c r="BD13" s="60" t="str">
        <f t="shared" si="11"/>
        <v/>
      </c>
      <c r="BE13" s="60" t="str">
        <f t="shared" si="11"/>
        <v/>
      </c>
      <c r="BG13" s="60">
        <f>IF(ISNUMBER(AC13),INDEX([1]!TrfCnt,AC13+1),"")</f>
        <v>1382</v>
      </c>
      <c r="BH13" s="60">
        <f>IF(ISNUMBER(AD13),INDEX([1]!TrfCnt,AD13+1),"")</f>
        <v>1860</v>
      </c>
      <c r="BI13" s="60" t="str">
        <f>IF(ISNUMBER(AE13),INDEX([1]!TrfCnt,AE13+1),"")</f>
        <v/>
      </c>
      <c r="BJ13" s="60" t="str">
        <f>IF(ISNUMBER(AF13),INDEX([1]!TrfCnt,AF13+1),"")</f>
        <v/>
      </c>
      <c r="BK13" s="58">
        <f t="shared" si="0"/>
        <v>112</v>
      </c>
      <c r="BL13" s="110" t="str">
        <f t="shared" si="1"/>
        <v>Superstition Fwy</v>
      </c>
      <c r="BM13" s="110" t="str">
        <f t="shared" si="2"/>
        <v>College Ave</v>
      </c>
      <c r="BN13" s="55"/>
      <c r="BO13" s="55" t="s">
        <v>97</v>
      </c>
      <c r="BP13" s="55">
        <v>35.75</v>
      </c>
      <c r="BQ13" s="55">
        <v>28</v>
      </c>
      <c r="BR13" s="55">
        <v>38.25</v>
      </c>
      <c r="BS13" s="55">
        <v>27.75</v>
      </c>
      <c r="BT13" s="55">
        <v>32.5</v>
      </c>
      <c r="BU13" s="55"/>
      <c r="BV13" s="55"/>
      <c r="BW13" s="55" t="s">
        <v>97</v>
      </c>
      <c r="BX13" s="55">
        <v>28</v>
      </c>
      <c r="BY13" s="55">
        <v>38.25</v>
      </c>
      <c r="BZ13" s="55">
        <v>27.75</v>
      </c>
      <c r="CA13" s="55">
        <v>32.5</v>
      </c>
      <c r="CB13" s="66" t="b">
        <f t="shared" si="30"/>
        <v>0</v>
      </c>
      <c r="CC13" s="66" t="b">
        <f t="shared" si="12"/>
        <v>0</v>
      </c>
      <c r="CD13" s="66" t="b">
        <f t="shared" si="13"/>
        <v>1</v>
      </c>
      <c r="CE13" s="66" t="b">
        <f t="shared" si="14"/>
        <v>1</v>
      </c>
      <c r="CF13" s="66" t="b">
        <f t="shared" si="15"/>
        <v>1</v>
      </c>
      <c r="CG13" s="66" t="b">
        <f t="shared" si="16"/>
        <v>1</v>
      </c>
      <c r="CH13" s="66" t="b">
        <f t="shared" si="17"/>
        <v>1</v>
      </c>
      <c r="CI13" s="66" t="b">
        <f t="shared" si="18"/>
        <v>1</v>
      </c>
      <c r="CK13">
        <f t="shared" si="19"/>
        <v>2</v>
      </c>
      <c r="CL13">
        <f t="shared" si="20"/>
        <v>2</v>
      </c>
      <c r="CN13" s="60">
        <f>COUNTIF(CH$2:CH13,TRUE)</f>
        <v>9</v>
      </c>
      <c r="CO13" s="66" t="b">
        <v>1</v>
      </c>
      <c r="CP13" s="73">
        <f>COUNTIF('Accidents_2009-2013'!$M:$M,"="&amp;$A13)</f>
        <v>1</v>
      </c>
      <c r="CQ13" s="73">
        <v>0</v>
      </c>
      <c r="CR13" s="2">
        <f t="shared" si="21"/>
        <v>0</v>
      </c>
      <c r="CS13" s="2">
        <f t="shared" si="22"/>
        <v>0</v>
      </c>
      <c r="CT13" s="2">
        <f t="shared" si="23"/>
        <v>0</v>
      </c>
      <c r="CU13" s="2">
        <f t="shared" si="24"/>
        <v>0</v>
      </c>
    </row>
    <row r="14" spans="1:101" ht="12.75" customHeight="1" x14ac:dyDescent="0.2">
      <c r="A14" s="33">
        <v>113</v>
      </c>
      <c r="B14" s="37" t="s">
        <v>80</v>
      </c>
      <c r="C14" s="33" t="s">
        <v>11</v>
      </c>
      <c r="D14" s="14">
        <v>1</v>
      </c>
      <c r="E14" s="34">
        <v>1</v>
      </c>
      <c r="F14" s="34"/>
      <c r="G14" s="34">
        <v>1</v>
      </c>
      <c r="H14" s="34"/>
      <c r="I14" s="34">
        <v>1</v>
      </c>
      <c r="J14" s="34">
        <v>0</v>
      </c>
      <c r="K14" s="34">
        <v>3</v>
      </c>
      <c r="L14" s="34">
        <v>3</v>
      </c>
      <c r="M14" s="14">
        <v>1</v>
      </c>
      <c r="N14" s="14">
        <f t="shared" si="25"/>
        <v>1</v>
      </c>
      <c r="O14" s="14">
        <v>3</v>
      </c>
      <c r="P14" s="14">
        <v>0</v>
      </c>
      <c r="Q14" s="111">
        <f t="shared" si="26"/>
        <v>27094</v>
      </c>
      <c r="R14" s="111">
        <f t="shared" si="3"/>
        <v>27094</v>
      </c>
      <c r="S14" s="111">
        <f t="shared" si="4"/>
        <v>3036</v>
      </c>
      <c r="T14" s="15">
        <v>33.414645</v>
      </c>
      <c r="U14" s="15">
        <v>-111.93979899999999</v>
      </c>
      <c r="V14" s="14"/>
      <c r="W14" s="14"/>
      <c r="X14" s="14"/>
      <c r="Y14" s="14"/>
      <c r="Z14" t="str">
        <f t="shared" si="32"/>
        <v>13th &amp; Mill</v>
      </c>
      <c r="AA14" s="23" t="s">
        <v>61</v>
      </c>
      <c r="AB14" s="6" t="str">
        <f t="shared" si="31"/>
        <v>Mill</v>
      </c>
      <c r="AC14" s="80">
        <f>IF(LEN(BB14)&gt;0,IF(NOT(ISERROR(MATCH(BB14,[1]!TC_concat,0))),MOD(MATCH(BB14,[1]!TC_concat,0)-1,1+MAX([1]TCID!$A:$A)),""),"")</f>
        <v>58</v>
      </c>
      <c r="AD14" s="45">
        <v>49</v>
      </c>
      <c r="AE14" s="45">
        <v>59</v>
      </c>
      <c r="AF14" s="80" t="str">
        <f>IF(LEN(BE14)&gt;0,IF(NOT(ISERROR(MATCH(BE14,[1]!TC_concat,0))),MOD(MATCH(BE14,[1]!TC_concat,0)-1,1+MAX([1]TCID!$A:$A)),""),"")</f>
        <v/>
      </c>
      <c r="AG14" s="102"/>
      <c r="AH14" s="8"/>
      <c r="AI14" s="14">
        <v>1</v>
      </c>
      <c r="AJ14" s="14"/>
      <c r="AK14" s="58">
        <f t="shared" si="27"/>
        <v>27094</v>
      </c>
      <c r="AL14" s="58">
        <f t="shared" si="28"/>
        <v>27094</v>
      </c>
      <c r="AM14" s="58">
        <f t="shared" si="29"/>
        <v>3036</v>
      </c>
      <c r="AN14" s="75" t="b">
        <f t="shared" si="6"/>
        <v>1</v>
      </c>
      <c r="AO14" s="75" t="b">
        <f t="shared" si="7"/>
        <v>1</v>
      </c>
      <c r="AP14" s="58">
        <f>IF(LEN(AC14)&gt;0,INDEX([1]!TC_Dir,AC14+1)*BG14,"")</f>
        <v>0</v>
      </c>
      <c r="AQ14" s="58">
        <f>IF(LEN(AD14)&gt;0,INDEX([1]!TC_Dir,AD14+1)*BH14,"")</f>
        <v>27094</v>
      </c>
      <c r="AR14" s="58">
        <f>IF(LEN(AE14)&gt;0,INDEX([1]!TC_Dir,AE14+1)*BI14,"")</f>
        <v>25881</v>
      </c>
      <c r="AS14" s="58" t="str">
        <f>IF(LEN(AF14)&gt;0,INDEX([1]!TC_Dir,AF14+1)*BJ14,"")</f>
        <v/>
      </c>
      <c r="AT14" s="58">
        <f>IF(LEN(AC14)&gt;0,NOT(INDEX([1]!TC_Dir,AC14+1))*BG14,"")</f>
        <v>3036</v>
      </c>
      <c r="AU14" s="58">
        <f>IF(LEN(AD14)&gt;0,NOT(INDEX([1]!TC_Dir,AD14+1))*BH14,"")</f>
        <v>0</v>
      </c>
      <c r="AV14" s="58">
        <f>IF(LEN(AE14)&gt;0,NOT(INDEX([1]!TC_Dir,AE14+1))*BI14,"")</f>
        <v>0</v>
      </c>
      <c r="AW14" s="58" t="str">
        <f>IF(LEN(AF14)&gt;0,NOT(INDEX([1]!TC_Dir,AF14+1))*BJ14,"")</f>
        <v/>
      </c>
      <c r="AX14" s="60" t="str">
        <f t="shared" si="8"/>
        <v>13th St</v>
      </c>
      <c r="AY14" s="60" t="str">
        <f t="shared" si="9"/>
        <v>Mill Ave</v>
      </c>
      <c r="AZ14" s="60" t="str">
        <f t="shared" si="10"/>
        <v>13th St &amp; Mill Ave</v>
      </c>
      <c r="BA14" s="59">
        <f>COUNTIF([1]!ConcFrom,AZ14)+COUNTIF([1]!ConcTo,AZ14)</f>
        <v>1</v>
      </c>
      <c r="BB14" s="60" t="str">
        <f t="shared" si="11"/>
        <v>13th St &amp; Mill Ave_1</v>
      </c>
      <c r="BC14" s="60" t="str">
        <f t="shared" si="11"/>
        <v/>
      </c>
      <c r="BD14" s="60" t="str">
        <f t="shared" si="11"/>
        <v/>
      </c>
      <c r="BE14" s="60" t="str">
        <f t="shared" si="11"/>
        <v/>
      </c>
      <c r="BG14" s="60">
        <f>IF(ISNUMBER(AC14),INDEX([1]!TrfCnt,AC14+1),"")</f>
        <v>3036</v>
      </c>
      <c r="BH14" s="60">
        <f>IF(ISNUMBER(AD14),INDEX([1]!TrfCnt,AD14+1),"")</f>
        <v>27094</v>
      </c>
      <c r="BI14" s="60">
        <f>IF(ISNUMBER(AE14),INDEX([1]!TrfCnt,AE14+1),"")</f>
        <v>25881</v>
      </c>
      <c r="BJ14" s="60" t="str">
        <f>IF(ISNUMBER(AF14),INDEX([1]!TrfCnt,AF14+1),"")</f>
        <v/>
      </c>
      <c r="BK14" s="58">
        <f t="shared" si="0"/>
        <v>113</v>
      </c>
      <c r="BL14" s="110" t="str">
        <f t="shared" si="1"/>
        <v>13th St</v>
      </c>
      <c r="BM14" s="110" t="str">
        <f t="shared" si="2"/>
        <v>Mill Ave</v>
      </c>
      <c r="BN14" s="55"/>
      <c r="BO14" s="55">
        <v>33.5</v>
      </c>
      <c r="BP14" s="55">
        <v>58.125</v>
      </c>
      <c r="BQ14" s="55">
        <v>52.625</v>
      </c>
      <c r="BR14" s="55">
        <v>56</v>
      </c>
      <c r="BS14" s="55">
        <v>31.5</v>
      </c>
      <c r="BT14" s="55">
        <v>49</v>
      </c>
      <c r="BU14" s="55"/>
      <c r="BV14" s="55"/>
      <c r="BW14" s="55">
        <v>15</v>
      </c>
      <c r="BX14" s="55">
        <v>52.625</v>
      </c>
      <c r="BY14" s="55">
        <v>56</v>
      </c>
      <c r="BZ14" s="55">
        <v>31.5</v>
      </c>
      <c r="CA14" s="55">
        <v>49</v>
      </c>
      <c r="CB14" s="66" t="b">
        <f t="shared" si="30"/>
        <v>1</v>
      </c>
      <c r="CC14" s="66" t="b">
        <f t="shared" si="12"/>
        <v>1</v>
      </c>
      <c r="CD14" s="66" t="b">
        <f t="shared" si="13"/>
        <v>1</v>
      </c>
      <c r="CE14" s="66" t="b">
        <f t="shared" si="14"/>
        <v>1</v>
      </c>
      <c r="CF14" s="66" t="b">
        <f t="shared" si="15"/>
        <v>1</v>
      </c>
      <c r="CG14" s="66" t="b">
        <f t="shared" si="16"/>
        <v>1</v>
      </c>
      <c r="CH14" s="66" t="b">
        <f t="shared" si="17"/>
        <v>1</v>
      </c>
      <c r="CI14" s="66" t="b">
        <f t="shared" si="18"/>
        <v>1</v>
      </c>
      <c r="CK14">
        <f t="shared" si="19"/>
        <v>0</v>
      </c>
      <c r="CL14">
        <f t="shared" si="20"/>
        <v>0</v>
      </c>
      <c r="CN14" s="60">
        <f>COUNTIF(CH$2:CH14,TRUE)</f>
        <v>10</v>
      </c>
      <c r="CO14" s="66" t="b">
        <v>1</v>
      </c>
      <c r="CP14" s="73">
        <f>COUNTIF('Accidents_2009-2013'!$M:$M,"="&amp;$A14)</f>
        <v>9</v>
      </c>
      <c r="CQ14" s="73">
        <v>1</v>
      </c>
      <c r="CR14" s="2">
        <f t="shared" si="21"/>
        <v>1</v>
      </c>
      <c r="CS14" s="2">
        <f t="shared" si="22"/>
        <v>1</v>
      </c>
      <c r="CT14" s="2">
        <f t="shared" si="23"/>
        <v>1</v>
      </c>
      <c r="CU14" s="2">
        <f t="shared" si="24"/>
        <v>1</v>
      </c>
    </row>
    <row r="15" spans="1:101" ht="12.75" customHeight="1" x14ac:dyDescent="0.2">
      <c r="A15" s="33">
        <v>114</v>
      </c>
      <c r="B15" s="37" t="s">
        <v>80</v>
      </c>
      <c r="C15" s="33" t="s">
        <v>10</v>
      </c>
      <c r="D15" s="14">
        <v>0</v>
      </c>
      <c r="E15" s="34"/>
      <c r="F15" s="34"/>
      <c r="G15" s="34"/>
      <c r="H15" s="34"/>
      <c r="I15" s="34">
        <v>3</v>
      </c>
      <c r="J15" s="34">
        <v>3</v>
      </c>
      <c r="K15" s="34">
        <v>3</v>
      </c>
      <c r="L15" s="34">
        <v>3</v>
      </c>
      <c r="M15" s="14">
        <v>1</v>
      </c>
      <c r="N15" s="14">
        <f t="shared" si="25"/>
        <v>1</v>
      </c>
      <c r="O15" s="14"/>
      <c r="P15" s="14">
        <v>0.72</v>
      </c>
      <c r="Q15" s="111">
        <f t="shared" si="26"/>
        <v>8840</v>
      </c>
      <c r="R15" s="111">
        <f t="shared" si="3"/>
        <v>8840</v>
      </c>
      <c r="S15" s="111">
        <f t="shared" si="4"/>
        <v>3036</v>
      </c>
      <c r="T15" s="15">
        <v>33.414645</v>
      </c>
      <c r="U15" s="15">
        <v>-111.951999</v>
      </c>
      <c r="V15" s="14"/>
      <c r="W15" s="14"/>
      <c r="X15" s="14"/>
      <c r="Y15" s="14"/>
      <c r="Z15" t="str">
        <f t="shared" si="32"/>
        <v>13th &amp; Hardy</v>
      </c>
      <c r="AA15" s="23" t="s">
        <v>61</v>
      </c>
      <c r="AB15" s="6" t="str">
        <f t="shared" si="31"/>
        <v>Hardy</v>
      </c>
      <c r="AC15" s="80">
        <f>IF(LEN(BB15)&gt;0,IF(NOT(ISERROR(MATCH(BB15,[1]!TC_concat,0))),MOD(MATCH(BB15,[1]!TC_concat,0)-1,1+MAX([1]TCID!$A:$A)),""),"")</f>
        <v>58</v>
      </c>
      <c r="AD15" s="80">
        <f>IF(LEN(BC15)&gt;0,IF(NOT(ISERROR(MATCH(BC15,[1]!TC_concat,0))),MOD(MATCH(BC15,[1]!TC_concat,0)-1,1+MAX([1]TCID!$A:$A)),""),"")</f>
        <v>51</v>
      </c>
      <c r="AE15" s="45">
        <v>50</v>
      </c>
      <c r="AF15" s="80" t="str">
        <f>IF(LEN(BE15)&gt;0,IF(NOT(ISERROR(MATCH(BE15,[1]!TC_concat,0))),MOD(MATCH(BE15,[1]!TC_concat,0)-1,1+MAX([1]TCID!$A:$A)),""),"")</f>
        <v/>
      </c>
      <c r="AG15" s="102"/>
      <c r="AH15" s="8"/>
      <c r="AI15" s="14">
        <v>1</v>
      </c>
      <c r="AJ15" s="14"/>
      <c r="AK15" s="58">
        <f t="shared" si="27"/>
        <v>8840</v>
      </c>
      <c r="AL15" s="58">
        <f t="shared" si="28"/>
        <v>8840</v>
      </c>
      <c r="AM15" s="58">
        <f t="shared" si="29"/>
        <v>3036</v>
      </c>
      <c r="AN15" s="75" t="b">
        <f t="shared" si="6"/>
        <v>1</v>
      </c>
      <c r="AO15" s="75" t="b">
        <f t="shared" si="7"/>
        <v>1</v>
      </c>
      <c r="AP15" s="58">
        <f>IF(LEN(AC15)&gt;0,INDEX([1]!TC_Dir,AC15+1)*BG15,"")</f>
        <v>0</v>
      </c>
      <c r="AQ15" s="58">
        <f>IF(LEN(AD15)&gt;0,INDEX([1]!TC_Dir,AD15+1)*BH15,"")</f>
        <v>0</v>
      </c>
      <c r="AR15" s="58">
        <f>IF(LEN(AE15)&gt;0,INDEX([1]!TC_Dir,AE15+1)*BI15,"")</f>
        <v>8840</v>
      </c>
      <c r="AS15" s="58" t="str">
        <f>IF(LEN(AF15)&gt;0,INDEX([1]!TC_Dir,AF15+1)*BJ15,"")</f>
        <v/>
      </c>
      <c r="AT15" s="58">
        <f>IF(LEN(AC15)&gt;0,NOT(INDEX([1]!TC_Dir,AC15+1))*BG15,"")</f>
        <v>3036</v>
      </c>
      <c r="AU15" s="58">
        <f>IF(LEN(AD15)&gt;0,NOT(INDEX([1]!TC_Dir,AD15+1))*BH15,"")</f>
        <v>2287</v>
      </c>
      <c r="AV15" s="58">
        <f>IF(LEN(AE15)&gt;0,NOT(INDEX([1]!TC_Dir,AE15+1))*BI15,"")</f>
        <v>0</v>
      </c>
      <c r="AW15" s="58" t="str">
        <f>IF(LEN(AF15)&gt;0,NOT(INDEX([1]!TC_Dir,AF15+1))*BJ15,"")</f>
        <v/>
      </c>
      <c r="AX15" s="60" t="str">
        <f t="shared" si="8"/>
        <v>13th St</v>
      </c>
      <c r="AY15" s="60" t="str">
        <f t="shared" si="9"/>
        <v>Hardy Dr</v>
      </c>
      <c r="AZ15" s="60" t="str">
        <f t="shared" si="10"/>
        <v>13th St &amp; Hardy Dr</v>
      </c>
      <c r="BA15" s="59">
        <f>COUNTIF([1]!ConcFrom,AZ15)+COUNTIF([1]!ConcTo,AZ15)</f>
        <v>2</v>
      </c>
      <c r="BB15" s="60" t="str">
        <f t="shared" si="11"/>
        <v>13th St &amp; Hardy Dr_1</v>
      </c>
      <c r="BC15" s="60" t="str">
        <f t="shared" si="11"/>
        <v>13th St &amp; Hardy Dr_2</v>
      </c>
      <c r="BD15" s="60" t="str">
        <f t="shared" si="11"/>
        <v/>
      </c>
      <c r="BE15" s="60" t="str">
        <f t="shared" si="11"/>
        <v/>
      </c>
      <c r="BG15" s="60">
        <f>IF(ISNUMBER(AC15),INDEX([1]!TrfCnt,AC15+1),"")</f>
        <v>3036</v>
      </c>
      <c r="BH15" s="60">
        <f>IF(ISNUMBER(AD15),INDEX([1]!TrfCnt,AD15+1),"")</f>
        <v>2287</v>
      </c>
      <c r="BI15" s="60">
        <f>IF(ISNUMBER(AE15),INDEX([1]!TrfCnt,AE15+1),"")</f>
        <v>8840</v>
      </c>
      <c r="BJ15" s="60" t="str">
        <f>IF(ISNUMBER(AF15),INDEX([1]!TrfCnt,AF15+1),"")</f>
        <v/>
      </c>
      <c r="BK15" s="58">
        <f t="shared" si="0"/>
        <v>114</v>
      </c>
      <c r="BL15" s="110" t="str">
        <f t="shared" si="1"/>
        <v>13th St</v>
      </c>
      <c r="BM15" s="110" t="str">
        <f t="shared" si="2"/>
        <v>Hardy Dr</v>
      </c>
      <c r="BN15" s="55"/>
      <c r="BO15" s="55">
        <v>45</v>
      </c>
      <c r="BP15" s="55">
        <v>42.5</v>
      </c>
      <c r="BQ15" s="55">
        <v>40</v>
      </c>
      <c r="BR15" s="55">
        <v>50.25</v>
      </c>
      <c r="BS15" s="55" t="s">
        <v>97</v>
      </c>
      <c r="BT15" s="55" t="s">
        <v>97</v>
      </c>
      <c r="BU15" s="55"/>
      <c r="BV15" s="55"/>
      <c r="BW15" s="55">
        <v>21.25</v>
      </c>
      <c r="BX15" s="55">
        <v>40</v>
      </c>
      <c r="BY15" s="55">
        <v>50.25</v>
      </c>
      <c r="BZ15" s="55" t="s">
        <v>97</v>
      </c>
      <c r="CA15" s="55" t="s">
        <v>97</v>
      </c>
      <c r="CB15" s="66" t="b">
        <f t="shared" si="30"/>
        <v>0</v>
      </c>
      <c r="CC15" s="66" t="b">
        <f t="shared" si="12"/>
        <v>1</v>
      </c>
      <c r="CD15" s="66" t="b">
        <f t="shared" si="13"/>
        <v>1</v>
      </c>
      <c r="CE15" s="66" t="b">
        <f t="shared" si="14"/>
        <v>1</v>
      </c>
      <c r="CF15" s="66" t="b">
        <f t="shared" si="15"/>
        <v>1</v>
      </c>
      <c r="CG15" s="66" t="b">
        <f t="shared" si="16"/>
        <v>0</v>
      </c>
      <c r="CH15" s="66" t="b">
        <f t="shared" si="17"/>
        <v>0</v>
      </c>
      <c r="CI15" s="66" t="b">
        <f t="shared" si="18"/>
        <v>1</v>
      </c>
      <c r="CK15">
        <f t="shared" si="19"/>
        <v>0.72</v>
      </c>
      <c r="CL15">
        <f t="shared" si="20"/>
        <v>0.72</v>
      </c>
      <c r="CN15" s="60">
        <f>COUNTIF(CH$2:CH15,TRUE)</f>
        <v>10</v>
      </c>
      <c r="CO15" s="66" t="b">
        <v>0</v>
      </c>
      <c r="CP15" s="73">
        <f>COUNTIF('Accidents_2009-2013'!$M:$M,"="&amp;$A15)</f>
        <v>5</v>
      </c>
      <c r="CQ15" s="73">
        <v>0</v>
      </c>
      <c r="CR15" s="2">
        <f t="shared" si="21"/>
        <v>1</v>
      </c>
      <c r="CS15" s="2">
        <f t="shared" si="22"/>
        <v>1</v>
      </c>
      <c r="CT15" s="2">
        <f t="shared" si="23"/>
        <v>1</v>
      </c>
      <c r="CU15" s="2">
        <f t="shared" si="24"/>
        <v>1</v>
      </c>
    </row>
    <row r="16" spans="1:101" ht="12.75" customHeight="1" x14ac:dyDescent="0.2">
      <c r="A16" s="33">
        <v>115</v>
      </c>
      <c r="B16" s="38" t="s">
        <v>44</v>
      </c>
      <c r="C16" s="33" t="s">
        <v>7</v>
      </c>
      <c r="D16" s="39">
        <v>0</v>
      </c>
      <c r="E16" s="34"/>
      <c r="F16" s="34"/>
      <c r="G16" s="34"/>
      <c r="H16" s="34"/>
      <c r="I16" s="34">
        <v>5</v>
      </c>
      <c r="J16" s="34">
        <v>3</v>
      </c>
      <c r="K16" s="34">
        <v>3</v>
      </c>
      <c r="L16" s="34">
        <v>3</v>
      </c>
      <c r="M16" s="14">
        <v>1</v>
      </c>
      <c r="N16" s="14">
        <f t="shared" si="25"/>
        <v>1</v>
      </c>
      <c r="O16" s="14"/>
      <c r="P16" s="14">
        <v>0</v>
      </c>
      <c r="Q16" s="111">
        <f t="shared" si="26"/>
        <v>36499</v>
      </c>
      <c r="R16" s="111">
        <f t="shared" si="3"/>
        <v>4611</v>
      </c>
      <c r="S16" s="111">
        <f t="shared" si="4"/>
        <v>36499</v>
      </c>
      <c r="T16" s="15">
        <v>33.421844999999998</v>
      </c>
      <c r="U16" s="15">
        <v>-111.934799</v>
      </c>
      <c r="V16" s="14">
        <v>1</v>
      </c>
      <c r="W16" s="14"/>
      <c r="X16" s="14"/>
      <c r="Y16" s="14"/>
      <c r="Z16" t="str">
        <f t="shared" si="32"/>
        <v>Univ &amp; College</v>
      </c>
      <c r="AA16" s="23" t="s">
        <v>62</v>
      </c>
      <c r="AB16" s="6" t="str">
        <f t="shared" si="31"/>
        <v>College</v>
      </c>
      <c r="AC16" s="80">
        <f>IF(LEN(BB16)&gt;0,IF(NOT(ISERROR(MATCH(BB16,[1]!TC_concat,0))),MOD(MATCH(BB16,[1]!TC_concat,0)-1,1+MAX([1]TCID!$A:$A)),""),"")</f>
        <v>33</v>
      </c>
      <c r="AD16" s="46">
        <v>38</v>
      </c>
      <c r="AE16" s="80" t="str">
        <f>IF(LEN(BD16)&gt;0,IF(NOT(ISERROR(MATCH(BD16,[1]!TC_concat,0))),MOD(MATCH(BD16,[1]!TC_concat,0)-1,1+MAX([1]TCID!$A:$A)),""),"")</f>
        <v/>
      </c>
      <c r="AF16" s="80" t="str">
        <f>IF(LEN(BE16)&gt;0,IF(NOT(ISERROR(MATCH(BE16,[1]!TC_concat,0))),MOD(MATCH(BE16,[1]!TC_concat,0)-1,1+MAX([1]TCID!$A:$A)),""),"")</f>
        <v/>
      </c>
      <c r="AG16" s="102"/>
      <c r="AH16" s="8"/>
      <c r="AI16" s="14">
        <v>2</v>
      </c>
      <c r="AJ16" s="14"/>
      <c r="AK16" s="58">
        <f t="shared" si="27"/>
        <v>36499</v>
      </c>
      <c r="AL16" s="58">
        <f t="shared" si="28"/>
        <v>4611</v>
      </c>
      <c r="AM16" s="58">
        <f t="shared" si="29"/>
        <v>36499</v>
      </c>
      <c r="AN16" s="75" t="b">
        <f t="shared" si="6"/>
        <v>1</v>
      </c>
      <c r="AO16" s="75" t="b">
        <f t="shared" si="7"/>
        <v>1</v>
      </c>
      <c r="AP16" s="58">
        <f>IF(LEN(AC16)&gt;0,INDEX([1]!TC_Dir,AC16+1)*BG16,"")</f>
        <v>4611</v>
      </c>
      <c r="AQ16" s="58">
        <f>IF(LEN(AD16)&gt;0,INDEX([1]!TC_Dir,AD16+1)*BH16,"")</f>
        <v>0</v>
      </c>
      <c r="AR16" s="58" t="str">
        <f>IF(LEN(AE16)&gt;0,INDEX([1]!TC_Dir,AE16+1)*BI16,"")</f>
        <v/>
      </c>
      <c r="AS16" s="58" t="str">
        <f>IF(LEN(AF16)&gt;0,INDEX([1]!TC_Dir,AF16+1)*BJ16,"")</f>
        <v/>
      </c>
      <c r="AT16" s="58">
        <f>IF(LEN(AC16)&gt;0,NOT(INDEX([1]!TC_Dir,AC16+1))*BG16,"")</f>
        <v>0</v>
      </c>
      <c r="AU16" s="58">
        <f>IF(LEN(AD16)&gt;0,NOT(INDEX([1]!TC_Dir,AD16+1))*BH16,"")</f>
        <v>36499</v>
      </c>
      <c r="AV16" s="58" t="str">
        <f>IF(LEN(AE16)&gt;0,NOT(INDEX([1]!TC_Dir,AE16+1))*BI16,"")</f>
        <v/>
      </c>
      <c r="AW16" s="58" t="str">
        <f>IF(LEN(AF16)&gt;0,NOT(INDEX([1]!TC_Dir,AF16+1))*BJ16,"")</f>
        <v/>
      </c>
      <c r="AX16" s="60" t="str">
        <f t="shared" si="8"/>
        <v>University Dr</v>
      </c>
      <c r="AY16" s="60" t="str">
        <f t="shared" si="9"/>
        <v>College Ave</v>
      </c>
      <c r="AZ16" s="60" t="str">
        <f t="shared" si="10"/>
        <v>University Dr &amp; College Ave</v>
      </c>
      <c r="BA16" s="59">
        <f>COUNTIF([1]!ConcFrom,AZ16)+COUNTIF([1]!ConcTo,AZ16)</f>
        <v>1</v>
      </c>
      <c r="BB16" s="60" t="str">
        <f t="shared" si="11"/>
        <v>University Dr &amp; College Ave_1</v>
      </c>
      <c r="BC16" s="60" t="str">
        <f t="shared" si="11"/>
        <v/>
      </c>
      <c r="BD16" s="60" t="str">
        <f t="shared" si="11"/>
        <v/>
      </c>
      <c r="BE16" s="60" t="str">
        <f t="shared" si="11"/>
        <v/>
      </c>
      <c r="BG16" s="60">
        <f>IF(ISNUMBER(AC16),INDEX([1]!TrfCnt,AC16+1),"")</f>
        <v>4611</v>
      </c>
      <c r="BH16" s="60">
        <f>IF(ISNUMBER(AD16),INDEX([1]!TrfCnt,AD16+1),"")</f>
        <v>36499</v>
      </c>
      <c r="BI16" s="60" t="str">
        <f>IF(ISNUMBER(AE16),INDEX([1]!TrfCnt,AE16+1),"")</f>
        <v/>
      </c>
      <c r="BJ16" s="60" t="str">
        <f>IF(ISNUMBER(AF16),INDEX([1]!TrfCnt,AF16+1),"")</f>
        <v/>
      </c>
      <c r="BK16" s="58">
        <f t="shared" si="0"/>
        <v>115</v>
      </c>
      <c r="BL16" s="110" t="str">
        <f t="shared" si="1"/>
        <v>University Dr</v>
      </c>
      <c r="BM16" s="110" t="str">
        <f t="shared" si="2"/>
        <v>College Ave</v>
      </c>
      <c r="BN16" s="55"/>
      <c r="BO16" s="55">
        <v>242.25</v>
      </c>
      <c r="BP16" s="55">
        <v>309.5</v>
      </c>
      <c r="BQ16" s="55">
        <v>216.25</v>
      </c>
      <c r="BR16" s="55">
        <v>220</v>
      </c>
      <c r="BS16" s="55">
        <v>173.5</v>
      </c>
      <c r="BT16" s="55">
        <v>452</v>
      </c>
      <c r="BU16" s="55"/>
      <c r="BV16" s="55"/>
      <c r="BW16" s="55">
        <v>124</v>
      </c>
      <c r="BX16" s="55">
        <v>216.25</v>
      </c>
      <c r="BY16" s="55">
        <v>220</v>
      </c>
      <c r="BZ16" s="55">
        <v>173.5</v>
      </c>
      <c r="CA16" s="55">
        <v>452</v>
      </c>
      <c r="CB16" s="66" t="b">
        <f t="shared" si="30"/>
        <v>1</v>
      </c>
      <c r="CC16" s="66" t="b">
        <f t="shared" si="12"/>
        <v>1</v>
      </c>
      <c r="CD16" s="66" t="b">
        <f t="shared" si="13"/>
        <v>1</v>
      </c>
      <c r="CE16" s="66" t="b">
        <f t="shared" si="14"/>
        <v>1</v>
      </c>
      <c r="CF16" s="66" t="b">
        <f t="shared" si="15"/>
        <v>1</v>
      </c>
      <c r="CG16" s="66" t="b">
        <f t="shared" si="16"/>
        <v>1</v>
      </c>
      <c r="CH16" s="66" t="b">
        <f t="shared" si="17"/>
        <v>1</v>
      </c>
      <c r="CI16" s="66" t="b">
        <f t="shared" si="18"/>
        <v>1</v>
      </c>
      <c r="CK16">
        <f t="shared" si="19"/>
        <v>0</v>
      </c>
      <c r="CL16">
        <f t="shared" si="20"/>
        <v>0</v>
      </c>
      <c r="CN16" s="60">
        <f>COUNTIF(CH$2:CH16,TRUE)</f>
        <v>11</v>
      </c>
      <c r="CO16" s="66" t="b">
        <v>1</v>
      </c>
      <c r="CP16" s="73">
        <f>COUNTIF('Accidents_2009-2013'!$M:$M,"="&amp;$A16)</f>
        <v>13</v>
      </c>
      <c r="CQ16" s="73">
        <v>0</v>
      </c>
      <c r="CR16" s="2">
        <f t="shared" si="21"/>
        <v>0</v>
      </c>
      <c r="CS16" s="2">
        <f t="shared" si="22"/>
        <v>1</v>
      </c>
      <c r="CT16" s="2">
        <f t="shared" si="23"/>
        <v>1</v>
      </c>
      <c r="CU16" s="2">
        <f t="shared" si="24"/>
        <v>1</v>
      </c>
    </row>
    <row r="17" spans="1:99" ht="12.75" customHeight="1" x14ac:dyDescent="0.2">
      <c r="A17" s="33">
        <v>116</v>
      </c>
      <c r="B17" s="38" t="s">
        <v>44</v>
      </c>
      <c r="C17" s="33" t="s">
        <v>20</v>
      </c>
      <c r="D17" s="14">
        <v>0</v>
      </c>
      <c r="E17" s="34"/>
      <c r="F17" s="34"/>
      <c r="G17" s="34"/>
      <c r="H17" s="34"/>
      <c r="I17" s="34">
        <v>2</v>
      </c>
      <c r="J17" s="34">
        <v>0</v>
      </c>
      <c r="K17" s="34">
        <v>3</v>
      </c>
      <c r="L17" s="34">
        <v>3</v>
      </c>
      <c r="M17" s="14">
        <v>1</v>
      </c>
      <c r="N17" s="14">
        <f t="shared" si="25"/>
        <v>1</v>
      </c>
      <c r="O17" s="14"/>
      <c r="P17" s="14">
        <v>0.5</v>
      </c>
      <c r="Q17" s="111">
        <f t="shared" si="26"/>
        <v>34703</v>
      </c>
      <c r="R17" s="111" t="str">
        <f t="shared" si="3"/>
        <v>NA</v>
      </c>
      <c r="S17" s="111">
        <f t="shared" si="4"/>
        <v>34703</v>
      </c>
      <c r="T17" s="77">
        <v>33.422020000000003</v>
      </c>
      <c r="U17" s="77">
        <v>-111.91768</v>
      </c>
      <c r="V17" s="14"/>
      <c r="W17" s="14"/>
      <c r="X17" s="14"/>
      <c r="Y17" s="14"/>
      <c r="Z17" t="str">
        <f t="shared" si="32"/>
        <v>Univ &amp; Dorsey</v>
      </c>
      <c r="AA17" s="23" t="s">
        <v>62</v>
      </c>
      <c r="AB17" s="6" t="str">
        <f t="shared" si="31"/>
        <v>Dorsey</v>
      </c>
      <c r="AC17" s="45">
        <v>32</v>
      </c>
      <c r="AD17" s="80" t="str">
        <f>IF(LEN(BC17)&gt;0,IF(NOT(ISERROR(MATCH(BC17,[1]!TC_concat,0))),MOD(MATCH(BC17,[1]!TC_concat,0)-1,1+MAX([1]TCID!$A:$A)),""),"")</f>
        <v/>
      </c>
      <c r="AE17" s="80" t="str">
        <f>IF(LEN(BD17)&gt;0,IF(NOT(ISERROR(MATCH(BD17,[1]!TC_concat,0))),MOD(MATCH(BD17,[1]!TC_concat,0)-1,1+MAX([1]TCID!$A:$A)),""),"")</f>
        <v/>
      </c>
      <c r="AF17" s="80" t="str">
        <f>IF(LEN(BE17)&gt;0,IF(NOT(ISERROR(MATCH(BE17,[1]!TC_concat,0))),MOD(MATCH(BE17,[1]!TC_concat,0)-1,1+MAX([1]TCID!$A:$A)),""),"")</f>
        <v/>
      </c>
      <c r="AG17" s="102"/>
      <c r="AH17" s="8"/>
      <c r="AI17" s="14">
        <v>1</v>
      </c>
      <c r="AJ17" s="14"/>
      <c r="AK17" s="58">
        <f t="shared" si="27"/>
        <v>34703</v>
      </c>
      <c r="AL17" s="58" t="e">
        <f t="shared" si="28"/>
        <v>#N/A</v>
      </c>
      <c r="AM17" s="58">
        <f t="shared" si="29"/>
        <v>34703</v>
      </c>
      <c r="AN17" s="75" t="b">
        <f t="shared" si="6"/>
        <v>1</v>
      </c>
      <c r="AO17" s="75" t="b">
        <f t="shared" si="7"/>
        <v>1</v>
      </c>
      <c r="AP17" s="58">
        <f>IF(LEN(AC17)&gt;0,INDEX([1]!TC_Dir,AC17+1)*BG17,"")</f>
        <v>0</v>
      </c>
      <c r="AQ17" s="58" t="str">
        <f>IF(LEN(AD17)&gt;0,INDEX([1]!TC_Dir,AD17+1)*BH17,"")</f>
        <v/>
      </c>
      <c r="AR17" s="58" t="str">
        <f>IF(LEN(AE17)&gt;0,INDEX([1]!TC_Dir,AE17+1)*BI17,"")</f>
        <v/>
      </c>
      <c r="AS17" s="58" t="str">
        <f>IF(LEN(AF17)&gt;0,INDEX([1]!TC_Dir,AF17+1)*BJ17,"")</f>
        <v/>
      </c>
      <c r="AT17" s="58">
        <f>IF(LEN(AC17)&gt;0,NOT(INDEX([1]!TC_Dir,AC17+1))*BG17,"")</f>
        <v>34703</v>
      </c>
      <c r="AU17" s="58" t="str">
        <f>IF(LEN(AD17)&gt;0,NOT(INDEX([1]!TC_Dir,AD17+1))*BH17,"")</f>
        <v/>
      </c>
      <c r="AV17" s="58" t="str">
        <f>IF(LEN(AE17)&gt;0,NOT(INDEX([1]!TC_Dir,AE17+1))*BI17,"")</f>
        <v/>
      </c>
      <c r="AW17" s="58" t="str">
        <f>IF(LEN(AF17)&gt;0,NOT(INDEX([1]!TC_Dir,AF17+1))*BJ17,"")</f>
        <v/>
      </c>
      <c r="AX17" s="60" t="str">
        <f t="shared" si="8"/>
        <v>University Dr</v>
      </c>
      <c r="AY17" s="60" t="str">
        <f t="shared" si="9"/>
        <v>Dorsey Ln</v>
      </c>
      <c r="AZ17" s="60" t="str">
        <f t="shared" si="10"/>
        <v>University Dr &amp; Dorsey Ln</v>
      </c>
      <c r="BA17" s="59">
        <f>COUNTIF([1]!ConcFrom,AZ17)+COUNTIF([1]!ConcTo,AZ17)</f>
        <v>0</v>
      </c>
      <c r="BB17" s="60" t="str">
        <f t="shared" si="11"/>
        <v/>
      </c>
      <c r="BC17" s="60" t="str">
        <f t="shared" si="11"/>
        <v/>
      </c>
      <c r="BD17" s="60" t="str">
        <f t="shared" si="11"/>
        <v/>
      </c>
      <c r="BE17" s="60" t="str">
        <f t="shared" si="11"/>
        <v/>
      </c>
      <c r="BG17" s="60">
        <f>IF(ISNUMBER(AC17),INDEX([1]!TrfCnt,AC17+1),"")</f>
        <v>34703</v>
      </c>
      <c r="BH17" s="60" t="str">
        <f>IF(ISNUMBER(AD17),INDEX([1]!TrfCnt,AD17+1),"")</f>
        <v/>
      </c>
      <c r="BI17" s="60" t="str">
        <f>IF(ISNUMBER(AE17),INDEX([1]!TrfCnt,AE17+1),"")</f>
        <v/>
      </c>
      <c r="BJ17" s="60" t="str">
        <f>IF(ISNUMBER(AF17),INDEX([1]!TrfCnt,AF17+1),"")</f>
        <v/>
      </c>
      <c r="BK17" s="58">
        <f t="shared" si="0"/>
        <v>116</v>
      </c>
      <c r="BL17" s="110" t="str">
        <f t="shared" si="1"/>
        <v>University Dr</v>
      </c>
      <c r="BM17" s="110" t="str">
        <f t="shared" si="2"/>
        <v>Dorsey Ln</v>
      </c>
      <c r="BN17" s="55"/>
      <c r="BO17" s="55">
        <v>69.25</v>
      </c>
      <c r="BP17" s="55">
        <v>87.875</v>
      </c>
      <c r="BQ17" s="55">
        <v>72.75</v>
      </c>
      <c r="BR17" s="55">
        <v>61.75</v>
      </c>
      <c r="BS17" s="55" t="s">
        <v>97</v>
      </c>
      <c r="BT17" s="55">
        <v>65.5</v>
      </c>
      <c r="BU17" s="55"/>
      <c r="BV17" s="55"/>
      <c r="BW17" s="55">
        <v>10.75</v>
      </c>
      <c r="BX17" s="55">
        <v>72.75</v>
      </c>
      <c r="BY17" s="55">
        <v>61.75</v>
      </c>
      <c r="BZ17" s="55" t="s">
        <v>97</v>
      </c>
      <c r="CA17" s="55">
        <v>65.5</v>
      </c>
      <c r="CB17" s="66" t="b">
        <f t="shared" si="30"/>
        <v>0</v>
      </c>
      <c r="CC17" s="66" t="b">
        <f t="shared" si="12"/>
        <v>1</v>
      </c>
      <c r="CD17" s="66" t="b">
        <f t="shared" si="13"/>
        <v>1</v>
      </c>
      <c r="CE17" s="66" t="b">
        <f t="shared" si="14"/>
        <v>1</v>
      </c>
      <c r="CF17" s="66" t="b">
        <f t="shared" si="15"/>
        <v>1</v>
      </c>
      <c r="CG17" s="66" t="b">
        <f t="shared" si="16"/>
        <v>0</v>
      </c>
      <c r="CH17" s="66" t="b">
        <f t="shared" si="17"/>
        <v>1</v>
      </c>
      <c r="CI17" s="66" t="b">
        <f t="shared" si="18"/>
        <v>1</v>
      </c>
      <c r="CK17">
        <f t="shared" si="19"/>
        <v>0.5</v>
      </c>
      <c r="CL17">
        <f t="shared" si="20"/>
        <v>0.5</v>
      </c>
      <c r="CN17" s="60">
        <f>COUNTIF(CH$2:CH17,TRUE)</f>
        <v>12</v>
      </c>
      <c r="CO17" s="66" t="b">
        <v>1</v>
      </c>
      <c r="CP17" s="73">
        <f>COUNTIF('Accidents_2009-2013'!$M:$M,"="&amp;$A17)</f>
        <v>15</v>
      </c>
      <c r="CQ17" s="73">
        <v>4</v>
      </c>
      <c r="CR17" s="2">
        <f t="shared" si="21"/>
        <v>1</v>
      </c>
      <c r="CS17" s="2">
        <f t="shared" si="22"/>
        <v>1</v>
      </c>
      <c r="CT17" s="2">
        <f t="shared" si="23"/>
        <v>1</v>
      </c>
      <c r="CU17" s="2">
        <f t="shared" si="24"/>
        <v>1</v>
      </c>
    </row>
    <row r="18" spans="1:99" ht="12.75" customHeight="1" x14ac:dyDescent="0.2">
      <c r="A18" s="33">
        <v>117</v>
      </c>
      <c r="B18" s="38" t="s">
        <v>44</v>
      </c>
      <c r="C18" s="38" t="s">
        <v>9</v>
      </c>
      <c r="D18" s="14">
        <v>1</v>
      </c>
      <c r="E18" s="34"/>
      <c r="F18" s="34"/>
      <c r="G18" s="34"/>
      <c r="H18" s="34">
        <v>1</v>
      </c>
      <c r="I18" s="34">
        <v>0</v>
      </c>
      <c r="J18" s="34">
        <v>0</v>
      </c>
      <c r="K18" s="34">
        <v>3</v>
      </c>
      <c r="L18" s="34">
        <v>3</v>
      </c>
      <c r="M18" s="14">
        <v>1</v>
      </c>
      <c r="N18" s="14">
        <f t="shared" si="25"/>
        <v>1</v>
      </c>
      <c r="O18" s="14">
        <v>2</v>
      </c>
      <c r="P18" s="14">
        <v>0</v>
      </c>
      <c r="Q18" s="111">
        <f t="shared" si="26"/>
        <v>38744</v>
      </c>
      <c r="R18" s="111">
        <f t="shared" si="3"/>
        <v>38744</v>
      </c>
      <c r="S18" s="111">
        <f t="shared" si="4"/>
        <v>36499</v>
      </c>
      <c r="T18" s="15">
        <v>33.422044999999997</v>
      </c>
      <c r="U18" s="15">
        <v>-111.926299</v>
      </c>
      <c r="V18" s="14"/>
      <c r="W18" s="14"/>
      <c r="X18" s="14"/>
      <c r="Y18" s="14"/>
      <c r="Z18" t="str">
        <f t="shared" si="32"/>
        <v>Univ &amp; Rural</v>
      </c>
      <c r="AA18" s="23" t="s">
        <v>62</v>
      </c>
      <c r="AB18" s="6" t="str">
        <f t="shared" si="31"/>
        <v>Rural</v>
      </c>
      <c r="AC18" s="80">
        <f>IF(LEN(BB18)&gt;0,IF(NOT(ISERROR(MATCH(BB18,[1]!TC_concat,0))),MOD(MATCH(BB18,[1]!TC_concat,0)-1,1+MAX([1]TCID!$A:$A)),""),"")</f>
        <v>32</v>
      </c>
      <c r="AD18" s="80">
        <f>IF(LEN(BC18)&gt;0,IF(NOT(ISERROR(MATCH(BC18,[1]!TC_concat,0))),MOD(MATCH(BC18,[1]!TC_concat,0)-1,1+MAX([1]TCID!$A:$A)),""),"")</f>
        <v>46</v>
      </c>
      <c r="AE18" s="80">
        <f>IF(LEN(BD18)&gt;0,IF(NOT(ISERROR(MATCH(BD18,[1]!TC_concat,0))),MOD(MATCH(BD18,[1]!TC_concat,0)-1,1+MAX([1]TCID!$A:$A)),""),"")</f>
        <v>26</v>
      </c>
      <c r="AF18" s="80">
        <f>IF(LEN(BE18)&gt;0,IF(NOT(ISERROR(MATCH(BE18,[1]!TC_concat,0))),MOD(MATCH(BE18,[1]!TC_concat,0)-1,1+MAX([1]TCID!$A:$A)),""),"")</f>
        <v>38</v>
      </c>
      <c r="AG18" s="102"/>
      <c r="AH18" s="8"/>
      <c r="AI18" s="14">
        <v>2</v>
      </c>
      <c r="AJ18" s="14"/>
      <c r="AK18" s="58">
        <f t="shared" si="27"/>
        <v>38744</v>
      </c>
      <c r="AL18" s="58">
        <f t="shared" si="28"/>
        <v>38744</v>
      </c>
      <c r="AM18" s="58">
        <f t="shared" si="29"/>
        <v>36499</v>
      </c>
      <c r="AN18" s="75" t="b">
        <f t="shared" si="6"/>
        <v>0</v>
      </c>
      <c r="AO18" s="75" t="b">
        <f t="shared" si="7"/>
        <v>1</v>
      </c>
      <c r="AP18" s="58">
        <f>IF(LEN(AC18)&gt;0,INDEX([1]!TC_Dir,AC18+1)*BG18,"")</f>
        <v>0</v>
      </c>
      <c r="AQ18" s="58">
        <f>IF(LEN(AD18)&gt;0,INDEX([1]!TC_Dir,AD18+1)*BH18,"")</f>
        <v>38694</v>
      </c>
      <c r="AR18" s="58">
        <f>IF(LEN(AE18)&gt;0,INDEX([1]!TC_Dir,AE18+1)*BI18,"")</f>
        <v>38744</v>
      </c>
      <c r="AS18" s="58">
        <f>IF(LEN(AF18)&gt;0,INDEX([1]!TC_Dir,AF18+1)*BJ18,"")</f>
        <v>0</v>
      </c>
      <c r="AT18" s="58">
        <f>IF(LEN(AC18)&gt;0,NOT(INDEX([1]!TC_Dir,AC18+1))*BG18,"")</f>
        <v>34703</v>
      </c>
      <c r="AU18" s="58">
        <f>IF(LEN(AD18)&gt;0,NOT(INDEX([1]!TC_Dir,AD18+1))*BH18,"")</f>
        <v>0</v>
      </c>
      <c r="AV18" s="58">
        <f>IF(LEN(AE18)&gt;0,NOT(INDEX([1]!TC_Dir,AE18+1))*BI18,"")</f>
        <v>0</v>
      </c>
      <c r="AW18" s="58">
        <f>IF(LEN(AF18)&gt;0,NOT(INDEX([1]!TC_Dir,AF18+1))*BJ18,"")</f>
        <v>36499</v>
      </c>
      <c r="AX18" s="60" t="str">
        <f t="shared" si="8"/>
        <v>University Dr</v>
      </c>
      <c r="AY18" s="60" t="str">
        <f t="shared" si="9"/>
        <v>Rural Rd</v>
      </c>
      <c r="AZ18" s="60" t="str">
        <f t="shared" si="10"/>
        <v>University Dr &amp; Rural Rd</v>
      </c>
      <c r="BA18" s="59">
        <f>COUNTIF([1]!ConcFrom,AZ18)+COUNTIF([1]!ConcTo,AZ18)</f>
        <v>4</v>
      </c>
      <c r="BB18" s="60" t="str">
        <f t="shared" si="11"/>
        <v>University Dr &amp; Rural Rd_1</v>
      </c>
      <c r="BC18" s="60" t="str">
        <f t="shared" si="11"/>
        <v>University Dr &amp; Rural Rd_2</v>
      </c>
      <c r="BD18" s="60" t="str">
        <f t="shared" si="11"/>
        <v>University Dr &amp; Rural Rd_3</v>
      </c>
      <c r="BE18" s="60" t="str">
        <f t="shared" si="11"/>
        <v>University Dr &amp; Rural Rd_4</v>
      </c>
      <c r="BG18" s="60">
        <f>IF(ISNUMBER(AC18),INDEX([1]!TrfCnt,AC18+1),"")</f>
        <v>34703</v>
      </c>
      <c r="BH18" s="60">
        <f>IF(ISNUMBER(AD18),INDEX([1]!TrfCnt,AD18+1),"")</f>
        <v>38694</v>
      </c>
      <c r="BI18" s="60">
        <f>IF(ISNUMBER(AE18),INDEX([1]!TrfCnt,AE18+1),"")</f>
        <v>38744</v>
      </c>
      <c r="BJ18" s="60">
        <f>IF(ISNUMBER(AF18),INDEX([1]!TrfCnt,AF18+1),"")</f>
        <v>36499</v>
      </c>
      <c r="BK18" s="58">
        <f t="shared" si="0"/>
        <v>117</v>
      </c>
      <c r="BL18" s="110" t="str">
        <f t="shared" si="1"/>
        <v>University Dr</v>
      </c>
      <c r="BM18" s="110" t="str">
        <f t="shared" si="2"/>
        <v>Rural Rd</v>
      </c>
      <c r="BN18" s="55"/>
      <c r="BO18" s="55">
        <v>187.25</v>
      </c>
      <c r="BP18" s="55">
        <v>197.25</v>
      </c>
      <c r="BQ18" s="55">
        <v>145.25</v>
      </c>
      <c r="BR18" s="55">
        <v>143</v>
      </c>
      <c r="BS18" s="55">
        <v>181</v>
      </c>
      <c r="BT18" s="55">
        <v>116</v>
      </c>
      <c r="BU18" s="55"/>
      <c r="BV18" s="55"/>
      <c r="BW18" s="55">
        <v>52.5</v>
      </c>
      <c r="BX18" s="55">
        <v>145.25</v>
      </c>
      <c r="BY18" s="55">
        <v>143</v>
      </c>
      <c r="BZ18" s="55">
        <v>181</v>
      </c>
      <c r="CA18" s="55">
        <v>116</v>
      </c>
      <c r="CB18" s="66" t="b">
        <f t="shared" si="30"/>
        <v>1</v>
      </c>
      <c r="CC18" s="66" t="b">
        <f t="shared" si="12"/>
        <v>1</v>
      </c>
      <c r="CD18" s="66" t="b">
        <f t="shared" si="13"/>
        <v>1</v>
      </c>
      <c r="CE18" s="66" t="b">
        <f t="shared" si="14"/>
        <v>1</v>
      </c>
      <c r="CF18" s="66" t="b">
        <f t="shared" si="15"/>
        <v>1</v>
      </c>
      <c r="CG18" s="66" t="b">
        <f t="shared" si="16"/>
        <v>1</v>
      </c>
      <c r="CH18" s="66" t="b">
        <f t="shared" si="17"/>
        <v>1</v>
      </c>
      <c r="CI18" s="66" t="b">
        <f t="shared" si="18"/>
        <v>1</v>
      </c>
      <c r="CK18">
        <f t="shared" si="19"/>
        <v>0</v>
      </c>
      <c r="CL18">
        <f t="shared" si="20"/>
        <v>0</v>
      </c>
      <c r="CN18" s="60">
        <f>COUNTIF(CH$2:CH18,TRUE)</f>
        <v>13</v>
      </c>
      <c r="CO18" s="66" t="b">
        <v>1</v>
      </c>
      <c r="CP18" s="73">
        <f>COUNTIF('Accidents_2009-2013'!$M:$M,"="&amp;$A18)</f>
        <v>58</v>
      </c>
      <c r="CQ18" s="73">
        <v>7</v>
      </c>
      <c r="CR18" s="2">
        <f t="shared" si="21"/>
        <v>1</v>
      </c>
      <c r="CS18" s="2">
        <f t="shared" si="22"/>
        <v>1</v>
      </c>
      <c r="CT18" s="2">
        <f t="shared" si="23"/>
        <v>1</v>
      </c>
      <c r="CU18" s="2">
        <f t="shared" si="24"/>
        <v>1</v>
      </c>
    </row>
    <row r="19" spans="1:99" ht="12.75" customHeight="1" x14ac:dyDescent="0.2">
      <c r="A19" s="33">
        <v>118</v>
      </c>
      <c r="B19" s="38" t="s">
        <v>44</v>
      </c>
      <c r="C19" s="33" t="s">
        <v>11</v>
      </c>
      <c r="D19" s="14">
        <v>1</v>
      </c>
      <c r="E19" s="34"/>
      <c r="F19" s="34"/>
      <c r="G19" s="34">
        <v>1</v>
      </c>
      <c r="H19" s="34"/>
      <c r="I19" s="34">
        <v>0</v>
      </c>
      <c r="J19" s="34">
        <v>3</v>
      </c>
      <c r="K19" s="34">
        <v>3</v>
      </c>
      <c r="L19" s="34">
        <v>3</v>
      </c>
      <c r="M19" s="14">
        <v>1</v>
      </c>
      <c r="N19" s="14">
        <f t="shared" si="25"/>
        <v>1</v>
      </c>
      <c r="O19" s="14">
        <v>3</v>
      </c>
      <c r="P19" s="14">
        <v>0</v>
      </c>
      <c r="Q19" s="111">
        <f t="shared" si="26"/>
        <v>36499</v>
      </c>
      <c r="R19" s="111">
        <f t="shared" si="3"/>
        <v>27094</v>
      </c>
      <c r="S19" s="111">
        <f t="shared" si="4"/>
        <v>36499</v>
      </c>
      <c r="T19" s="15">
        <v>33.421945000000001</v>
      </c>
      <c r="U19" s="15">
        <v>-111.93979899999999</v>
      </c>
      <c r="V19" s="14"/>
      <c r="W19" s="14"/>
      <c r="X19" s="14"/>
      <c r="Y19" s="14"/>
      <c r="Z19" t="str">
        <f t="shared" si="32"/>
        <v>Univ &amp; Mill</v>
      </c>
      <c r="AA19" s="23" t="s">
        <v>62</v>
      </c>
      <c r="AB19" s="6" t="str">
        <f t="shared" si="31"/>
        <v>Mill</v>
      </c>
      <c r="AC19" s="80">
        <f>IF(LEN(BB19)&gt;0,IF(NOT(ISERROR(MATCH(BB19,[1]!TC_concat,0))),MOD(MATCH(BB19,[1]!TC_concat,0)-1,1+MAX([1]TCID!$A:$A)),""),"")</f>
        <v>38</v>
      </c>
      <c r="AD19" s="80">
        <f>IF(LEN(BC19)&gt;0,IF(NOT(ISERROR(MATCH(BC19,[1]!TC_concat,0))),MOD(MATCH(BC19,[1]!TC_concat,0)-1,1+MAX([1]TCID!$A:$A)),""),"")</f>
        <v>49</v>
      </c>
      <c r="AE19" s="80">
        <f>IF(LEN(BD19)&gt;0,IF(NOT(ISERROR(MATCH(BD19,[1]!TC_concat,0))),MOD(MATCH(BD19,[1]!TC_concat,0)-1,1+MAX([1]TCID!$A:$A)),""),"")</f>
        <v>17</v>
      </c>
      <c r="AF19" s="80">
        <f>IF(LEN(BE19)&gt;0,IF(NOT(ISERROR(MATCH(BE19,[1]!TC_concat,0))),MOD(MATCH(BE19,[1]!TC_concat,0)-1,1+MAX([1]TCID!$A:$A)),""),"")</f>
        <v>37</v>
      </c>
      <c r="AG19" s="102"/>
      <c r="AH19" s="8"/>
      <c r="AI19" s="14">
        <v>2</v>
      </c>
      <c r="AJ19" s="14"/>
      <c r="AK19" s="58">
        <f t="shared" si="27"/>
        <v>36499</v>
      </c>
      <c r="AL19" s="58">
        <f t="shared" si="28"/>
        <v>27094</v>
      </c>
      <c r="AM19" s="58">
        <f t="shared" si="29"/>
        <v>36499</v>
      </c>
      <c r="AN19" s="75" t="b">
        <f t="shared" si="6"/>
        <v>1</v>
      </c>
      <c r="AO19" s="75" t="b">
        <f t="shared" si="7"/>
        <v>1</v>
      </c>
      <c r="AP19" s="58">
        <f>IF(LEN(AC19)&gt;0,INDEX([1]!TC_Dir,AC19+1)*BG19,"")</f>
        <v>0</v>
      </c>
      <c r="AQ19" s="58">
        <f>IF(LEN(AD19)&gt;0,INDEX([1]!TC_Dir,AD19+1)*BH19,"")</f>
        <v>27094</v>
      </c>
      <c r="AR19" s="58">
        <f>IF(LEN(AE19)&gt;0,INDEX([1]!TC_Dir,AE19+1)*BI19,"")</f>
        <v>16813</v>
      </c>
      <c r="AS19" s="58">
        <f>IF(LEN(AF19)&gt;0,INDEX([1]!TC_Dir,AF19+1)*BJ19,"")</f>
        <v>0</v>
      </c>
      <c r="AT19" s="58">
        <f>IF(LEN(AC19)&gt;0,NOT(INDEX([1]!TC_Dir,AC19+1))*BG19,"")</f>
        <v>36499</v>
      </c>
      <c r="AU19" s="58">
        <f>IF(LEN(AD19)&gt;0,NOT(INDEX([1]!TC_Dir,AD19+1))*BH19,"")</f>
        <v>0</v>
      </c>
      <c r="AV19" s="58">
        <f>IF(LEN(AE19)&gt;0,NOT(INDEX([1]!TC_Dir,AE19+1))*BI19,"")</f>
        <v>0</v>
      </c>
      <c r="AW19" s="58">
        <f>IF(LEN(AF19)&gt;0,NOT(INDEX([1]!TC_Dir,AF19+1))*BJ19,"")</f>
        <v>32345</v>
      </c>
      <c r="AX19" s="60" t="str">
        <f t="shared" si="8"/>
        <v>University Dr</v>
      </c>
      <c r="AY19" s="60" t="str">
        <f t="shared" si="9"/>
        <v>Mill Ave</v>
      </c>
      <c r="AZ19" s="60" t="str">
        <f t="shared" si="10"/>
        <v>University Dr &amp; Mill Ave</v>
      </c>
      <c r="BA19" s="59">
        <f>COUNTIF([1]!ConcFrom,AZ19)+COUNTIF([1]!ConcTo,AZ19)</f>
        <v>4</v>
      </c>
      <c r="BB19" s="60" t="str">
        <f t="shared" si="11"/>
        <v>University Dr &amp; Mill Ave_1</v>
      </c>
      <c r="BC19" s="60" t="str">
        <f t="shared" si="11"/>
        <v>University Dr &amp; Mill Ave_2</v>
      </c>
      <c r="BD19" s="60" t="str">
        <f t="shared" si="11"/>
        <v>University Dr &amp; Mill Ave_3</v>
      </c>
      <c r="BE19" s="60" t="str">
        <f t="shared" si="11"/>
        <v>University Dr &amp; Mill Ave_4</v>
      </c>
      <c r="BG19" s="60">
        <f>IF(ISNUMBER(AC19),INDEX([1]!TrfCnt,AC19+1),"")</f>
        <v>36499</v>
      </c>
      <c r="BH19" s="60">
        <f>IF(ISNUMBER(AD19),INDEX([1]!TrfCnt,AD19+1),"")</f>
        <v>27094</v>
      </c>
      <c r="BI19" s="60">
        <f>IF(ISNUMBER(AE19),INDEX([1]!TrfCnt,AE19+1),"")</f>
        <v>16813</v>
      </c>
      <c r="BJ19" s="60">
        <f>IF(ISNUMBER(AF19),INDEX([1]!TrfCnt,AF19+1),"")</f>
        <v>32345</v>
      </c>
      <c r="BK19" s="58">
        <f t="shared" si="0"/>
        <v>118</v>
      </c>
      <c r="BL19" s="110" t="str">
        <f t="shared" si="1"/>
        <v>University Dr</v>
      </c>
      <c r="BM19" s="110" t="str">
        <f t="shared" si="2"/>
        <v>Mill Ave</v>
      </c>
      <c r="BN19" s="55"/>
      <c r="BO19" s="55">
        <v>154.5</v>
      </c>
      <c r="BP19" s="55">
        <v>153.75</v>
      </c>
      <c r="BQ19" s="55">
        <v>141.25</v>
      </c>
      <c r="BR19" s="55">
        <v>123.375</v>
      </c>
      <c r="BS19" s="55">
        <v>116.75</v>
      </c>
      <c r="BT19" s="55">
        <v>93.25</v>
      </c>
      <c r="BU19" s="55"/>
      <c r="BV19" s="55"/>
      <c r="BW19" s="55">
        <v>61.75</v>
      </c>
      <c r="BX19" s="55">
        <v>141.25</v>
      </c>
      <c r="BY19" s="55">
        <v>123.375</v>
      </c>
      <c r="BZ19" s="55">
        <v>116.75</v>
      </c>
      <c r="CA19" s="55">
        <v>93.25</v>
      </c>
      <c r="CB19" s="66" t="b">
        <f t="shared" si="30"/>
        <v>1</v>
      </c>
      <c r="CC19" s="66" t="b">
        <f>LEN(BO19)&gt;0</f>
        <v>1</v>
      </c>
      <c r="CD19" s="66" t="b">
        <f t="shared" si="13"/>
        <v>1</v>
      </c>
      <c r="CE19" s="66" t="b">
        <f t="shared" si="14"/>
        <v>1</v>
      </c>
      <c r="CF19" s="66" t="b">
        <f t="shared" si="15"/>
        <v>1</v>
      </c>
      <c r="CG19" s="66" t="b">
        <f t="shared" si="16"/>
        <v>1</v>
      </c>
      <c r="CH19" s="66" t="b">
        <f t="shared" si="17"/>
        <v>1</v>
      </c>
      <c r="CI19" s="66" t="b">
        <f t="shared" si="18"/>
        <v>1</v>
      </c>
      <c r="CK19">
        <f t="shared" si="19"/>
        <v>0</v>
      </c>
      <c r="CL19">
        <f t="shared" si="20"/>
        <v>0</v>
      </c>
      <c r="CN19" s="60">
        <f>COUNTIF(CH$2:CH19,TRUE)</f>
        <v>14</v>
      </c>
      <c r="CO19" s="66" t="b">
        <v>1</v>
      </c>
      <c r="CP19" s="73">
        <f>COUNTIF('Accidents_2009-2013'!$M:$M,"="&amp;$A19)</f>
        <v>8</v>
      </c>
      <c r="CQ19" s="73">
        <v>1</v>
      </c>
      <c r="CR19" s="2">
        <f t="shared" si="21"/>
        <v>1</v>
      </c>
      <c r="CS19" s="2">
        <f t="shared" si="22"/>
        <v>1</v>
      </c>
      <c r="CT19" s="2">
        <f t="shared" si="23"/>
        <v>1</v>
      </c>
      <c r="CU19" s="2">
        <f t="shared" si="24"/>
        <v>1</v>
      </c>
    </row>
    <row r="20" spans="1:99" ht="12.75" customHeight="1" x14ac:dyDescent="0.2">
      <c r="A20" s="33">
        <v>119</v>
      </c>
      <c r="B20" s="38" t="s">
        <v>44</v>
      </c>
      <c r="C20" s="33" t="s">
        <v>17</v>
      </c>
      <c r="D20" s="39">
        <v>0</v>
      </c>
      <c r="E20" s="34"/>
      <c r="F20" s="34"/>
      <c r="G20" s="34"/>
      <c r="H20" s="34"/>
      <c r="I20" s="34">
        <v>0</v>
      </c>
      <c r="J20" s="34">
        <v>3</v>
      </c>
      <c r="K20" s="34">
        <v>3</v>
      </c>
      <c r="L20" s="34">
        <v>3</v>
      </c>
      <c r="M20" s="14">
        <v>1</v>
      </c>
      <c r="N20" s="14">
        <f t="shared" si="25"/>
        <v>1</v>
      </c>
      <c r="O20" s="14"/>
      <c r="P20" s="14">
        <v>0.11</v>
      </c>
      <c r="Q20" s="111">
        <f t="shared" si="26"/>
        <v>32345</v>
      </c>
      <c r="R20" s="111" t="str">
        <f t="shared" si="3"/>
        <v>NA</v>
      </c>
      <c r="S20" s="111">
        <f t="shared" si="4"/>
        <v>32345</v>
      </c>
      <c r="T20" s="15">
        <v>33.421945000000001</v>
      </c>
      <c r="U20" s="15">
        <v>-111.942199</v>
      </c>
      <c r="V20" s="14"/>
      <c r="W20" s="14"/>
      <c r="X20" s="14"/>
      <c r="Y20" s="14"/>
      <c r="Z20" t="str">
        <f t="shared" si="32"/>
        <v>Univ &amp; Ash</v>
      </c>
      <c r="AA20" s="23" t="s">
        <v>62</v>
      </c>
      <c r="AB20" s="6" t="str">
        <f t="shared" si="31"/>
        <v>Ash</v>
      </c>
      <c r="AC20" s="46">
        <v>37</v>
      </c>
      <c r="AD20" s="80" t="str">
        <f>IF(LEN(BC20)&gt;0,IF(NOT(ISERROR(MATCH(BC20,[1]!TC_concat,0))),MOD(MATCH(BC20,[1]!TC_concat,0)-1,1+MAX([1]TCID!$A:$A)),""),"")</f>
        <v/>
      </c>
      <c r="AE20" s="80" t="str">
        <f>IF(LEN(BD20)&gt;0,IF(NOT(ISERROR(MATCH(BD20,[1]!TC_concat,0))),MOD(MATCH(BD20,[1]!TC_concat,0)-1,1+MAX([1]TCID!$A:$A)),""),"")</f>
        <v/>
      </c>
      <c r="AF20" s="80" t="str">
        <f>IF(LEN(BE20)&gt;0,IF(NOT(ISERROR(MATCH(BE20,[1]!TC_concat,0))),MOD(MATCH(BE20,[1]!TC_concat,0)-1,1+MAX([1]TCID!$A:$A)),""),"")</f>
        <v/>
      </c>
      <c r="AG20" s="102"/>
      <c r="AH20" s="8"/>
      <c r="AI20" s="14">
        <v>1</v>
      </c>
      <c r="AJ20" s="14"/>
      <c r="AK20" s="58">
        <f t="shared" si="27"/>
        <v>32345</v>
      </c>
      <c r="AL20" s="58" t="e">
        <f t="shared" si="28"/>
        <v>#N/A</v>
      </c>
      <c r="AM20" s="58">
        <f t="shared" si="29"/>
        <v>32345</v>
      </c>
      <c r="AN20" s="75" t="b">
        <f t="shared" si="6"/>
        <v>1</v>
      </c>
      <c r="AO20" s="75" t="b">
        <f t="shared" si="7"/>
        <v>1</v>
      </c>
      <c r="AP20" s="58">
        <f>IF(LEN(AC20)&gt;0,INDEX([1]!TC_Dir,AC20+1)*BG20,"")</f>
        <v>0</v>
      </c>
      <c r="AQ20" s="58" t="str">
        <f>IF(LEN(AD20)&gt;0,INDEX([1]!TC_Dir,AD20+1)*BH20,"")</f>
        <v/>
      </c>
      <c r="AR20" s="58" t="str">
        <f>IF(LEN(AE20)&gt;0,INDEX([1]!TC_Dir,AE20+1)*BI20,"")</f>
        <v/>
      </c>
      <c r="AS20" s="58" t="str">
        <f>IF(LEN(AF20)&gt;0,INDEX([1]!TC_Dir,AF20+1)*BJ20,"")</f>
        <v/>
      </c>
      <c r="AT20" s="58">
        <f>IF(LEN(AC20)&gt;0,NOT(INDEX([1]!TC_Dir,AC20+1))*BG20,"")</f>
        <v>32345</v>
      </c>
      <c r="AU20" s="58" t="str">
        <f>IF(LEN(AD20)&gt;0,NOT(INDEX([1]!TC_Dir,AD20+1))*BH20,"")</f>
        <v/>
      </c>
      <c r="AV20" s="58" t="str">
        <f>IF(LEN(AE20)&gt;0,NOT(INDEX([1]!TC_Dir,AE20+1))*BI20,"")</f>
        <v/>
      </c>
      <c r="AW20" s="58" t="str">
        <f>IF(LEN(AF20)&gt;0,NOT(INDEX([1]!TC_Dir,AF20+1))*BJ20,"")</f>
        <v/>
      </c>
      <c r="AX20" s="60" t="str">
        <f t="shared" si="8"/>
        <v>University Dr</v>
      </c>
      <c r="AY20" s="60" t="str">
        <f t="shared" si="9"/>
        <v>Ash Ave</v>
      </c>
      <c r="AZ20" s="60" t="str">
        <f t="shared" si="10"/>
        <v>University Dr &amp; Ash Ave</v>
      </c>
      <c r="BA20" s="59">
        <f>COUNTIF([1]!ConcFrom,AZ20)+COUNTIF([1]!ConcTo,AZ20)</f>
        <v>0</v>
      </c>
      <c r="BB20" s="60" t="str">
        <f t="shared" si="11"/>
        <v/>
      </c>
      <c r="BC20" s="60" t="str">
        <f t="shared" si="11"/>
        <v/>
      </c>
      <c r="BD20" s="60" t="str">
        <f t="shared" si="11"/>
        <v/>
      </c>
      <c r="BE20" s="60" t="str">
        <f t="shared" si="11"/>
        <v/>
      </c>
      <c r="BG20" s="60">
        <f>IF(ISNUMBER(AC20),INDEX([1]!TrfCnt,AC20+1),"")</f>
        <v>32345</v>
      </c>
      <c r="BH20" s="60" t="str">
        <f>IF(ISNUMBER(AD20),INDEX([1]!TrfCnt,AD20+1),"")</f>
        <v/>
      </c>
      <c r="BI20" s="60" t="str">
        <f>IF(ISNUMBER(AE20),INDEX([1]!TrfCnt,AE20+1),"")</f>
        <v/>
      </c>
      <c r="BJ20" s="60" t="str">
        <f>IF(ISNUMBER(AF20),INDEX([1]!TrfCnt,AF20+1),"")</f>
        <v/>
      </c>
      <c r="BK20" s="58">
        <f t="shared" si="0"/>
        <v>119</v>
      </c>
      <c r="BL20" s="110" t="str">
        <f t="shared" si="1"/>
        <v>University Dr</v>
      </c>
      <c r="BM20" s="110" t="str">
        <f t="shared" si="2"/>
        <v>Ash Ave</v>
      </c>
      <c r="BN20" s="55"/>
      <c r="BO20" s="55">
        <v>65.5</v>
      </c>
      <c r="BP20" s="55">
        <v>91.75</v>
      </c>
      <c r="BQ20" s="55">
        <v>95.5</v>
      </c>
      <c r="BR20" s="55">
        <v>95.25</v>
      </c>
      <c r="BS20" s="55">
        <v>60.5</v>
      </c>
      <c r="BT20" s="55">
        <v>87.5</v>
      </c>
      <c r="BU20" s="55"/>
      <c r="BV20" s="55"/>
      <c r="BW20" s="55">
        <v>13</v>
      </c>
      <c r="BX20" s="55">
        <v>95.5</v>
      </c>
      <c r="BY20" s="55">
        <v>95.25</v>
      </c>
      <c r="BZ20" s="55">
        <v>60.5</v>
      </c>
      <c r="CA20" s="55">
        <v>87.5</v>
      </c>
      <c r="CB20" s="66" t="b">
        <f t="shared" si="30"/>
        <v>1</v>
      </c>
      <c r="CC20" s="66" t="b">
        <f t="shared" ref="CC20:CC87" si="33">LEN(BO20)&gt;0</f>
        <v>1</v>
      </c>
      <c r="CD20" s="66" t="b">
        <f t="shared" si="13"/>
        <v>1</v>
      </c>
      <c r="CE20" s="66" t="b">
        <f t="shared" si="14"/>
        <v>1</v>
      </c>
      <c r="CF20" s="66" t="b">
        <f t="shared" si="15"/>
        <v>1</v>
      </c>
      <c r="CG20" s="66" t="b">
        <f t="shared" si="16"/>
        <v>1</v>
      </c>
      <c r="CH20" s="66" t="b">
        <f t="shared" si="17"/>
        <v>1</v>
      </c>
      <c r="CI20" s="66" t="b">
        <f t="shared" si="18"/>
        <v>1</v>
      </c>
      <c r="CK20">
        <f t="shared" si="19"/>
        <v>0.11</v>
      </c>
      <c r="CL20">
        <f t="shared" si="20"/>
        <v>0.11</v>
      </c>
      <c r="CN20" s="60">
        <f>COUNTIF(CH$2:CH20,TRUE)</f>
        <v>15</v>
      </c>
      <c r="CO20" s="66" t="b">
        <v>1</v>
      </c>
      <c r="CP20" s="73">
        <f>COUNTIF('Accidents_2009-2013'!$M:$M,"="&amp;$A20)</f>
        <v>21</v>
      </c>
      <c r="CQ20" s="73">
        <v>4</v>
      </c>
      <c r="CR20" s="2">
        <f t="shared" si="21"/>
        <v>1</v>
      </c>
      <c r="CS20" s="2">
        <f t="shared" si="22"/>
        <v>1</v>
      </c>
      <c r="CT20" s="2">
        <f t="shared" si="23"/>
        <v>1</v>
      </c>
      <c r="CU20" s="2">
        <f t="shared" si="24"/>
        <v>1</v>
      </c>
    </row>
    <row r="21" spans="1:99" ht="12.75" customHeight="1" x14ac:dyDescent="0.2">
      <c r="A21" s="33">
        <v>120</v>
      </c>
      <c r="B21" s="38" t="s">
        <v>44</v>
      </c>
      <c r="C21" s="37" t="s">
        <v>81</v>
      </c>
      <c r="D21" s="14">
        <v>0</v>
      </c>
      <c r="E21" s="34"/>
      <c r="F21" s="34"/>
      <c r="G21" s="34"/>
      <c r="H21" s="34"/>
      <c r="I21" s="34">
        <v>3</v>
      </c>
      <c r="J21" s="34">
        <v>2</v>
      </c>
      <c r="K21" s="34">
        <v>3</v>
      </c>
      <c r="L21" s="34">
        <v>3</v>
      </c>
      <c r="M21" s="14">
        <v>1</v>
      </c>
      <c r="N21" s="14">
        <f t="shared" si="25"/>
        <v>1</v>
      </c>
      <c r="O21" s="14"/>
      <c r="P21" s="14">
        <v>0.43</v>
      </c>
      <c r="Q21" s="111">
        <f t="shared" si="26"/>
        <v>32345</v>
      </c>
      <c r="R21" s="111" t="str">
        <f t="shared" si="3"/>
        <v>NA</v>
      </c>
      <c r="S21" s="111">
        <f t="shared" si="4"/>
        <v>32345</v>
      </c>
      <c r="T21" s="77">
        <v>33.421900000000001</v>
      </c>
      <c r="U21" s="77">
        <v>-111.94727</v>
      </c>
      <c r="V21" s="14"/>
      <c r="W21" s="14"/>
      <c r="X21" s="14"/>
      <c r="Y21" s="14"/>
      <c r="Z21" t="str">
        <f t="shared" si="32"/>
        <v>Univ &amp; Rsvlt</v>
      </c>
      <c r="AA21" s="23" t="s">
        <v>62</v>
      </c>
      <c r="AB21" s="25" t="s">
        <v>135</v>
      </c>
      <c r="AC21" s="46">
        <v>37</v>
      </c>
      <c r="AD21" s="80" t="str">
        <f>IF(LEN(BC21)&gt;0,IF(NOT(ISERROR(MATCH(BC21,[1]!TC_concat,0))),MOD(MATCH(BC21,[1]!TC_concat,0)-1,1+MAX([1]TCID!$A:$A)),""),"")</f>
        <v/>
      </c>
      <c r="AE21" s="80" t="str">
        <f>IF(LEN(BD21)&gt;0,IF(NOT(ISERROR(MATCH(BD21,[1]!TC_concat,0))),MOD(MATCH(BD21,[1]!TC_concat,0)-1,1+MAX([1]TCID!$A:$A)),""),"")</f>
        <v/>
      </c>
      <c r="AF21" s="80" t="str">
        <f>IF(LEN(BE21)&gt;0,IF(NOT(ISERROR(MATCH(BE21,[1]!TC_concat,0))),MOD(MATCH(BE21,[1]!TC_concat,0)-1,1+MAX([1]TCID!$A:$A)),""),"")</f>
        <v/>
      </c>
      <c r="AG21" s="102"/>
      <c r="AH21" s="8"/>
      <c r="AI21" s="14">
        <v>1</v>
      </c>
      <c r="AJ21" s="14"/>
      <c r="AK21" s="58">
        <f t="shared" si="27"/>
        <v>32345</v>
      </c>
      <c r="AL21" s="58" t="e">
        <f t="shared" si="28"/>
        <v>#N/A</v>
      </c>
      <c r="AM21" s="58">
        <f t="shared" si="29"/>
        <v>32345</v>
      </c>
      <c r="AN21" s="75" t="b">
        <f t="shared" si="6"/>
        <v>1</v>
      </c>
      <c r="AO21" s="75" t="b">
        <f t="shared" si="7"/>
        <v>1</v>
      </c>
      <c r="AP21" s="58">
        <f>IF(LEN(AC21)&gt;0,INDEX([1]!TC_Dir,AC21+1)*BG21,"")</f>
        <v>0</v>
      </c>
      <c r="AQ21" s="58" t="str">
        <f>IF(LEN(AD21)&gt;0,INDEX([1]!TC_Dir,AD21+1)*BH21,"")</f>
        <v/>
      </c>
      <c r="AR21" s="58" t="str">
        <f>IF(LEN(AE21)&gt;0,INDEX([1]!TC_Dir,AE21+1)*BI21,"")</f>
        <v/>
      </c>
      <c r="AS21" s="58" t="str">
        <f>IF(LEN(AF21)&gt;0,INDEX([1]!TC_Dir,AF21+1)*BJ21,"")</f>
        <v/>
      </c>
      <c r="AT21" s="58">
        <f>IF(LEN(AC21)&gt;0,NOT(INDEX([1]!TC_Dir,AC21+1))*BG21,"")</f>
        <v>32345</v>
      </c>
      <c r="AU21" s="58" t="str">
        <f>IF(LEN(AD21)&gt;0,NOT(INDEX([1]!TC_Dir,AD21+1))*BH21,"")</f>
        <v/>
      </c>
      <c r="AV21" s="58" t="str">
        <f>IF(LEN(AE21)&gt;0,NOT(INDEX([1]!TC_Dir,AE21+1))*BI21,"")</f>
        <v/>
      </c>
      <c r="AW21" s="58" t="str">
        <f>IF(LEN(AF21)&gt;0,NOT(INDEX([1]!TC_Dir,AF21+1))*BJ21,"")</f>
        <v/>
      </c>
      <c r="AX21" s="60" t="str">
        <f t="shared" si="8"/>
        <v>University Dr</v>
      </c>
      <c r="AY21" s="60" t="str">
        <f t="shared" si="9"/>
        <v>Roosevelt St</v>
      </c>
      <c r="AZ21" s="60" t="str">
        <f t="shared" si="10"/>
        <v>University Dr &amp; Roosevelt St</v>
      </c>
      <c r="BA21" s="59">
        <f>COUNTIF([1]!ConcFrom,AZ21)+COUNTIF([1]!ConcTo,AZ21)</f>
        <v>0</v>
      </c>
      <c r="BB21" s="60" t="str">
        <f t="shared" si="11"/>
        <v/>
      </c>
      <c r="BC21" s="60" t="str">
        <f t="shared" si="11"/>
        <v/>
      </c>
      <c r="BD21" s="60" t="str">
        <f t="shared" si="11"/>
        <v/>
      </c>
      <c r="BE21" s="60" t="str">
        <f t="shared" si="11"/>
        <v/>
      </c>
      <c r="BG21" s="60">
        <f>IF(ISNUMBER(AC21),INDEX([1]!TrfCnt,AC21+1),"")</f>
        <v>32345</v>
      </c>
      <c r="BH21" s="60" t="str">
        <f>IF(ISNUMBER(AD21),INDEX([1]!TrfCnt,AD21+1),"")</f>
        <v/>
      </c>
      <c r="BI21" s="60" t="str">
        <f>IF(ISNUMBER(AE21),INDEX([1]!TrfCnt,AE21+1),"")</f>
        <v/>
      </c>
      <c r="BJ21" s="60" t="str">
        <f>IF(ISNUMBER(AF21),INDEX([1]!TrfCnt,AF21+1),"")</f>
        <v/>
      </c>
      <c r="BK21" s="58">
        <f t="shared" si="0"/>
        <v>120</v>
      </c>
      <c r="BL21" s="110" t="str">
        <f t="shared" si="1"/>
        <v>University Dr</v>
      </c>
      <c r="BM21" s="110" t="str">
        <f t="shared" si="2"/>
        <v>Roosevelt St</v>
      </c>
      <c r="BN21" s="55"/>
      <c r="BO21" s="55">
        <v>81</v>
      </c>
      <c r="BP21" s="55">
        <v>67.5</v>
      </c>
      <c r="BQ21" s="55">
        <v>53</v>
      </c>
      <c r="BR21" s="55">
        <v>54.5</v>
      </c>
      <c r="BS21" s="55">
        <v>50.5</v>
      </c>
      <c r="BT21" s="55">
        <v>45.5</v>
      </c>
      <c r="BU21" s="55"/>
      <c r="BV21" s="55"/>
      <c r="BW21" s="55">
        <v>16.5</v>
      </c>
      <c r="BX21" s="55">
        <v>53</v>
      </c>
      <c r="BY21" s="55">
        <v>54.5</v>
      </c>
      <c r="BZ21" s="55">
        <v>50.5</v>
      </c>
      <c r="CA21" s="55">
        <v>45.5</v>
      </c>
      <c r="CB21" s="66" t="b">
        <f t="shared" si="30"/>
        <v>1</v>
      </c>
      <c r="CC21" s="66" t="b">
        <f t="shared" si="33"/>
        <v>1</v>
      </c>
      <c r="CD21" s="66" t="b">
        <f t="shared" si="13"/>
        <v>1</v>
      </c>
      <c r="CE21" s="66" t="b">
        <f t="shared" si="14"/>
        <v>1</v>
      </c>
      <c r="CF21" s="66" t="b">
        <f t="shared" si="15"/>
        <v>1</v>
      </c>
      <c r="CG21" s="66" t="b">
        <f t="shared" si="16"/>
        <v>1</v>
      </c>
      <c r="CH21" s="66" t="b">
        <f t="shared" si="17"/>
        <v>1</v>
      </c>
      <c r="CI21" s="66" t="b">
        <f t="shared" si="18"/>
        <v>1</v>
      </c>
      <c r="CK21">
        <f t="shared" si="19"/>
        <v>0.43</v>
      </c>
      <c r="CL21">
        <f t="shared" si="20"/>
        <v>0.43</v>
      </c>
      <c r="CN21" s="60">
        <f>COUNTIF(CH$2:CH21,TRUE)</f>
        <v>16</v>
      </c>
      <c r="CO21" s="66" t="b">
        <v>1</v>
      </c>
      <c r="CP21" s="73">
        <f>COUNTIF('Accidents_2009-2013'!$M:$M,"="&amp;$A21)</f>
        <v>7</v>
      </c>
      <c r="CQ21" s="73">
        <v>1</v>
      </c>
      <c r="CR21" s="2">
        <f t="shared" si="21"/>
        <v>1</v>
      </c>
      <c r="CS21" s="2">
        <f t="shared" si="22"/>
        <v>1</v>
      </c>
      <c r="CT21" s="2">
        <f t="shared" si="23"/>
        <v>1</v>
      </c>
      <c r="CU21" s="2">
        <f t="shared" si="24"/>
        <v>1</v>
      </c>
    </row>
    <row r="22" spans="1:99" ht="12.75" customHeight="1" x14ac:dyDescent="0.2">
      <c r="A22" s="33">
        <v>121</v>
      </c>
      <c r="B22" s="38" t="s">
        <v>44</v>
      </c>
      <c r="C22" s="33" t="s">
        <v>10</v>
      </c>
      <c r="D22" s="9">
        <v>0</v>
      </c>
      <c r="E22" s="34"/>
      <c r="F22" s="34"/>
      <c r="G22" s="34"/>
      <c r="H22" s="34"/>
      <c r="I22" s="34">
        <v>3</v>
      </c>
      <c r="J22" s="34">
        <v>3</v>
      </c>
      <c r="K22" s="34">
        <v>3</v>
      </c>
      <c r="L22" s="34">
        <v>3</v>
      </c>
      <c r="M22" s="14">
        <v>1</v>
      </c>
      <c r="N22" s="14">
        <f t="shared" si="25"/>
        <v>1</v>
      </c>
      <c r="O22" s="14"/>
      <c r="P22" s="14">
        <v>0.72</v>
      </c>
      <c r="Q22" s="111">
        <f t="shared" si="26"/>
        <v>32345</v>
      </c>
      <c r="R22" s="111">
        <f t="shared" si="3"/>
        <v>8840</v>
      </c>
      <c r="S22" s="111">
        <f t="shared" si="4"/>
        <v>32345</v>
      </c>
      <c r="T22" s="15">
        <v>33.421844999999998</v>
      </c>
      <c r="U22" s="15">
        <v>-111.95219899999999</v>
      </c>
      <c r="V22" s="9"/>
      <c r="W22" s="9"/>
      <c r="X22" s="9"/>
      <c r="Y22" s="9"/>
      <c r="Z22" t="str">
        <f t="shared" si="32"/>
        <v>Univ &amp; Hardy</v>
      </c>
      <c r="AA22" s="23" t="s">
        <v>62</v>
      </c>
      <c r="AB22" s="6" t="str">
        <f>IF(ISERROR(FIND(" ",C22)),C22,LEFT(C22,FIND(" ",C22)-1))</f>
        <v>Hardy</v>
      </c>
      <c r="AC22" s="80">
        <f>IF(LEN(BB22)&gt;0,IF(NOT(ISERROR(MATCH(BB22,[1]!TC_concat,0))),MOD(MATCH(BB22,[1]!TC_concat,0)-1,1+MAX([1]TCID!$A:$A)),""),"")</f>
        <v>50</v>
      </c>
      <c r="AD22" s="80">
        <f>IF(LEN(BC22)&gt;0,IF(NOT(ISERROR(MATCH(BC22,[1]!TC_concat,0))),MOD(MATCH(BC22,[1]!TC_concat,0)-1,1+MAX([1]TCID!$A:$A)),""),"")</f>
        <v>34</v>
      </c>
      <c r="AE22" s="46">
        <v>37</v>
      </c>
      <c r="AF22" s="80" t="str">
        <f>IF(LEN(BE22)&gt;0,IF(NOT(ISERROR(MATCH(BE22,[1]!TC_concat,0))),MOD(MATCH(BE22,[1]!TC_concat,0)-1,1+MAX([1]TCID!$A:$A)),""),"")</f>
        <v/>
      </c>
      <c r="AG22" s="102"/>
      <c r="AH22" s="8"/>
      <c r="AI22" s="14">
        <v>1</v>
      </c>
      <c r="AJ22" s="14"/>
      <c r="AK22" s="58">
        <f t="shared" si="27"/>
        <v>32345</v>
      </c>
      <c r="AL22" s="58">
        <f t="shared" si="28"/>
        <v>8840</v>
      </c>
      <c r="AM22" s="58">
        <f t="shared" si="29"/>
        <v>32345</v>
      </c>
      <c r="AN22" s="75" t="b">
        <f t="shared" si="6"/>
        <v>1</v>
      </c>
      <c r="AO22" s="75" t="b">
        <f t="shared" si="7"/>
        <v>1</v>
      </c>
      <c r="AP22" s="58">
        <f>IF(LEN(AC22)&gt;0,INDEX([1]!TC_Dir,AC22+1)*BG22,"")</f>
        <v>8840</v>
      </c>
      <c r="AQ22" s="58">
        <f>IF(LEN(AD22)&gt;0,INDEX([1]!TC_Dir,AD22+1)*BH22,"")</f>
        <v>7686</v>
      </c>
      <c r="AR22" s="58">
        <f>IF(LEN(AE22)&gt;0,INDEX([1]!TC_Dir,AE22+1)*BI22,"")</f>
        <v>0</v>
      </c>
      <c r="AS22" s="58" t="str">
        <f>IF(LEN(AF22)&gt;0,INDEX([1]!TC_Dir,AF22+1)*BJ22,"")</f>
        <v/>
      </c>
      <c r="AT22" s="58">
        <f>IF(LEN(AC22)&gt;0,NOT(INDEX([1]!TC_Dir,AC22+1))*BG22,"")</f>
        <v>0</v>
      </c>
      <c r="AU22" s="58">
        <f>IF(LEN(AD22)&gt;0,NOT(INDEX([1]!TC_Dir,AD22+1))*BH22,"")</f>
        <v>0</v>
      </c>
      <c r="AV22" s="58">
        <f>IF(LEN(AE22)&gt;0,NOT(INDEX([1]!TC_Dir,AE22+1))*BI22,"")</f>
        <v>32345</v>
      </c>
      <c r="AW22" s="58" t="str">
        <f>IF(LEN(AF22)&gt;0,NOT(INDEX([1]!TC_Dir,AF22+1))*BJ22,"")</f>
        <v/>
      </c>
      <c r="AX22" s="60" t="str">
        <f t="shared" si="8"/>
        <v>University Dr</v>
      </c>
      <c r="AY22" s="60" t="str">
        <f t="shared" si="9"/>
        <v>Hardy Dr</v>
      </c>
      <c r="AZ22" s="60" t="str">
        <f t="shared" si="10"/>
        <v>University Dr &amp; Hardy Dr</v>
      </c>
      <c r="BA22" s="59">
        <f>COUNTIF([1]!ConcFrom,AZ22)+COUNTIF([1]!ConcTo,AZ22)</f>
        <v>2</v>
      </c>
      <c r="BB22" s="60" t="str">
        <f t="shared" ref="BB22:BE41" si="34">IF($BA22&gt;=BB$1,$AZ22&amp;"_"&amp;BB$1,"")</f>
        <v>University Dr &amp; Hardy Dr_1</v>
      </c>
      <c r="BC22" s="60" t="str">
        <f t="shared" si="34"/>
        <v>University Dr &amp; Hardy Dr_2</v>
      </c>
      <c r="BD22" s="60" t="str">
        <f t="shared" si="34"/>
        <v/>
      </c>
      <c r="BE22" s="60" t="str">
        <f t="shared" si="34"/>
        <v/>
      </c>
      <c r="BG22" s="60">
        <f>IF(ISNUMBER(AC22),INDEX([1]!TrfCnt,AC22+1),"")</f>
        <v>8840</v>
      </c>
      <c r="BH22" s="60">
        <f>IF(ISNUMBER(AD22),INDEX([1]!TrfCnt,AD22+1),"")</f>
        <v>7686</v>
      </c>
      <c r="BI22" s="60">
        <f>IF(ISNUMBER(AE22),INDEX([1]!TrfCnt,AE22+1),"")</f>
        <v>32345</v>
      </c>
      <c r="BJ22" s="60" t="str">
        <f>IF(ISNUMBER(AF22),INDEX([1]!TrfCnt,AF22+1),"")</f>
        <v/>
      </c>
      <c r="BK22" s="58">
        <f t="shared" si="0"/>
        <v>121</v>
      </c>
      <c r="BL22" s="110" t="str">
        <f t="shared" si="1"/>
        <v>University Dr</v>
      </c>
      <c r="BM22" s="110" t="str">
        <f t="shared" si="2"/>
        <v>Hardy Dr</v>
      </c>
      <c r="BN22" s="55"/>
      <c r="BO22" s="55">
        <v>50.25</v>
      </c>
      <c r="BP22" s="55">
        <v>36</v>
      </c>
      <c r="BQ22" s="55">
        <v>56.5</v>
      </c>
      <c r="BR22" s="55">
        <v>46.5</v>
      </c>
      <c r="BS22" s="55">
        <v>35</v>
      </c>
      <c r="BT22" s="55">
        <v>62</v>
      </c>
      <c r="BU22" s="55"/>
      <c r="BV22" s="55"/>
      <c r="BW22" s="55">
        <v>23</v>
      </c>
      <c r="BX22" s="55">
        <v>56.5</v>
      </c>
      <c r="BY22" s="55">
        <v>46.5</v>
      </c>
      <c r="BZ22" s="55">
        <v>35</v>
      </c>
      <c r="CA22" s="55">
        <v>62</v>
      </c>
      <c r="CB22" s="66" t="b">
        <f t="shared" si="30"/>
        <v>1</v>
      </c>
      <c r="CC22" s="66" t="b">
        <f t="shared" si="33"/>
        <v>1</v>
      </c>
      <c r="CD22" s="66" t="b">
        <f t="shared" si="13"/>
        <v>1</v>
      </c>
      <c r="CE22" s="66" t="b">
        <f t="shared" si="14"/>
        <v>1</v>
      </c>
      <c r="CF22" s="66" t="b">
        <f t="shared" si="15"/>
        <v>1</v>
      </c>
      <c r="CG22" s="66" t="b">
        <f t="shared" si="16"/>
        <v>1</v>
      </c>
      <c r="CH22" s="66" t="b">
        <f t="shared" si="17"/>
        <v>1</v>
      </c>
      <c r="CI22" s="66" t="b">
        <f t="shared" si="18"/>
        <v>1</v>
      </c>
      <c r="CK22">
        <f t="shared" si="19"/>
        <v>0.72</v>
      </c>
      <c r="CL22">
        <f t="shared" si="20"/>
        <v>0.72</v>
      </c>
      <c r="CN22" s="60">
        <f>COUNTIF(CH$2:CH22,TRUE)</f>
        <v>17</v>
      </c>
      <c r="CO22" s="66" t="b">
        <v>1</v>
      </c>
      <c r="CP22" s="73">
        <f>COUNTIF('Accidents_2009-2013'!$M:$M,"="&amp;$A22)</f>
        <v>12</v>
      </c>
      <c r="CQ22" s="73">
        <v>3</v>
      </c>
      <c r="CR22" s="2">
        <f t="shared" si="21"/>
        <v>1</v>
      </c>
      <c r="CS22" s="2">
        <f t="shared" si="22"/>
        <v>1</v>
      </c>
      <c r="CT22" s="2">
        <f t="shared" si="23"/>
        <v>1</v>
      </c>
      <c r="CU22" s="2">
        <f t="shared" si="24"/>
        <v>1</v>
      </c>
    </row>
    <row r="23" spans="1:99" x14ac:dyDescent="0.2">
      <c r="A23" s="33">
        <v>122</v>
      </c>
      <c r="B23" s="37" t="s">
        <v>73</v>
      </c>
      <c r="C23" s="33" t="s">
        <v>13</v>
      </c>
      <c r="D23" s="9">
        <v>0</v>
      </c>
      <c r="E23" s="34"/>
      <c r="F23" s="34"/>
      <c r="G23" s="33"/>
      <c r="H23" s="34"/>
      <c r="I23" s="34">
        <v>4</v>
      </c>
      <c r="J23" s="34">
        <v>4</v>
      </c>
      <c r="K23" s="34">
        <v>3</v>
      </c>
      <c r="L23" s="34">
        <v>3</v>
      </c>
      <c r="M23" s="14">
        <v>1</v>
      </c>
      <c r="N23" s="14">
        <f t="shared" si="25"/>
        <v>1</v>
      </c>
      <c r="O23" s="14">
        <v>1</v>
      </c>
      <c r="P23" s="44">
        <v>2.2000000000000002</v>
      </c>
      <c r="Q23" s="111">
        <f t="shared" si="26"/>
        <v>14760</v>
      </c>
      <c r="R23" s="111">
        <f t="shared" si="3"/>
        <v>0</v>
      </c>
      <c r="S23" s="111">
        <f t="shared" si="4"/>
        <v>14760</v>
      </c>
      <c r="T23" s="15">
        <v>33.451279999999997</v>
      </c>
      <c r="U23" s="15">
        <v>-111.91303000000001</v>
      </c>
      <c r="V23" s="9">
        <v>1</v>
      </c>
      <c r="W23" s="9">
        <v>1</v>
      </c>
      <c r="X23" s="9"/>
      <c r="Y23" s="9"/>
      <c r="Z23" t="str">
        <f t="shared" si="32"/>
        <v>McKlps &amp; Greenbelt</v>
      </c>
      <c r="AA23" s="23" t="s">
        <v>71</v>
      </c>
      <c r="AB23" s="6" t="str">
        <f>IF(ISERROR(FIND(" ",C23)),C23,LEFT(C23,FIND(" ",C23)-1))</f>
        <v>Greenbelt</v>
      </c>
      <c r="AC23" s="45">
        <v>3</v>
      </c>
      <c r="AD23" s="80" t="str">
        <f>IF(LEN(BC23)&gt;0,IF(NOT(ISERROR(MATCH(BC23,[1]!TC_concat,0))),MOD(MATCH(BC23,[1]!TC_concat,0)-1,1+MAX([1]TCID!$A:$A)),""),"")</f>
        <v/>
      </c>
      <c r="AE23" s="80" t="str">
        <f>IF(LEN(BD23)&gt;0,IF(NOT(ISERROR(MATCH(BD23,[1]!TC_concat,0))),MOD(MATCH(BD23,[1]!TC_concat,0)-1,1+MAX([1]TCID!$A:$A)),""),"")</f>
        <v/>
      </c>
      <c r="AF23" s="80" t="str">
        <f>IF(LEN(BE23)&gt;0,IF(NOT(ISERROR(MATCH(BE23,[1]!TC_concat,0))),MOD(MATCH(BE23,[1]!TC_concat,0)-1,1+MAX([1]TCID!$A:$A)),""),"")</f>
        <v/>
      </c>
      <c r="AG23" s="102"/>
      <c r="AH23" s="8"/>
      <c r="AI23" s="14">
        <v>1</v>
      </c>
      <c r="AJ23" s="14"/>
      <c r="AK23" s="58">
        <f t="shared" si="27"/>
        <v>14760</v>
      </c>
      <c r="AL23" s="58">
        <v>0</v>
      </c>
      <c r="AM23" s="58">
        <f t="shared" si="29"/>
        <v>14760</v>
      </c>
      <c r="AN23" s="75" t="b">
        <f t="shared" si="6"/>
        <v>1</v>
      </c>
      <c r="AO23" s="75" t="b">
        <f t="shared" si="7"/>
        <v>1</v>
      </c>
      <c r="AP23" s="58">
        <f>IF(LEN(AC23)&gt;0,INDEX([1]!TC_Dir,AC23+1)*BG23,"")</f>
        <v>0</v>
      </c>
      <c r="AQ23" s="58" t="str">
        <f>IF(LEN(AD23)&gt;0,INDEX([1]!TC_Dir,AD23+1)*BH23,"")</f>
        <v/>
      </c>
      <c r="AR23" s="58" t="str">
        <f>IF(LEN(AE23)&gt;0,INDEX([1]!TC_Dir,AE23+1)*BI23,"")</f>
        <v/>
      </c>
      <c r="AS23" s="58" t="str">
        <f>IF(LEN(AF23)&gt;0,INDEX([1]!TC_Dir,AF23+1)*BJ23,"")</f>
        <v/>
      </c>
      <c r="AT23" s="58">
        <f>IF(LEN(AC23)&gt;0,NOT(INDEX([1]!TC_Dir,AC23+1))*BG23,"")</f>
        <v>14760</v>
      </c>
      <c r="AU23" s="58" t="str">
        <f>IF(LEN(AD23)&gt;0,NOT(INDEX([1]!TC_Dir,AD23+1))*BH23,"")</f>
        <v/>
      </c>
      <c r="AV23" s="58" t="str">
        <f>IF(LEN(AE23)&gt;0,NOT(INDEX([1]!TC_Dir,AE23+1))*BI23,"")</f>
        <v/>
      </c>
      <c r="AW23" s="58" t="str">
        <f>IF(LEN(AF23)&gt;0,NOT(INDEX([1]!TC_Dir,AF23+1))*BJ23,"")</f>
        <v/>
      </c>
      <c r="AX23" s="60" t="str">
        <f t="shared" si="8"/>
        <v>McKellips Rd</v>
      </c>
      <c r="AY23" s="60" t="str">
        <f t="shared" si="9"/>
        <v>Greenbelt Path</v>
      </c>
      <c r="AZ23" s="60" t="str">
        <f t="shared" si="10"/>
        <v>McKellips Rd &amp; Greenbelt Path</v>
      </c>
      <c r="BA23" s="59">
        <f>COUNTIF([1]!ConcFrom,AZ23)+COUNTIF([1]!ConcTo,AZ23)</f>
        <v>0</v>
      </c>
      <c r="BB23" s="60" t="str">
        <f t="shared" si="34"/>
        <v/>
      </c>
      <c r="BC23" s="60" t="str">
        <f t="shared" si="34"/>
        <v/>
      </c>
      <c r="BD23" s="60" t="str">
        <f t="shared" si="34"/>
        <v/>
      </c>
      <c r="BE23" s="60" t="str">
        <f t="shared" si="34"/>
        <v/>
      </c>
      <c r="BG23" s="60">
        <f>IF(ISNUMBER(AC23),INDEX([1]!TrfCnt,AC23+1),"")</f>
        <v>14760</v>
      </c>
      <c r="BH23" s="60" t="str">
        <f>IF(ISNUMBER(AD23),INDEX([1]!TrfCnt,AD23+1),"")</f>
        <v/>
      </c>
      <c r="BI23" s="60" t="str">
        <f>IF(ISNUMBER(AE23),INDEX([1]!TrfCnt,AE23+1),"")</f>
        <v/>
      </c>
      <c r="BJ23" s="60" t="str">
        <f>IF(ISNUMBER(AF23),INDEX([1]!TrfCnt,AF23+1),"")</f>
        <v/>
      </c>
      <c r="BK23" s="58">
        <f t="shared" si="0"/>
        <v>122</v>
      </c>
      <c r="BL23" s="110" t="str">
        <f t="shared" si="1"/>
        <v>McKellips Rd</v>
      </c>
      <c r="BM23" s="110" t="str">
        <f t="shared" si="2"/>
        <v>Greenbelt Path</v>
      </c>
      <c r="BN23" s="55"/>
      <c r="BO23" s="55">
        <v>39.25</v>
      </c>
      <c r="BP23" s="55">
        <v>46.5</v>
      </c>
      <c r="BQ23" s="55">
        <v>44.25</v>
      </c>
      <c r="BR23" s="55">
        <v>42.75</v>
      </c>
      <c r="BS23" s="55">
        <v>40.5</v>
      </c>
      <c r="BT23" s="55">
        <v>42</v>
      </c>
      <c r="BU23" s="55"/>
      <c r="BV23" s="55"/>
      <c r="BW23" s="55">
        <v>34</v>
      </c>
      <c r="BX23" s="55">
        <v>44.25</v>
      </c>
      <c r="BY23" s="55">
        <v>42.75</v>
      </c>
      <c r="BZ23" s="55">
        <v>40.5</v>
      </c>
      <c r="CA23" s="55">
        <v>42</v>
      </c>
      <c r="CB23" s="66" t="b">
        <f t="shared" si="30"/>
        <v>1</v>
      </c>
      <c r="CC23" s="66" t="b">
        <f t="shared" si="33"/>
        <v>1</v>
      </c>
      <c r="CD23" s="66" t="b">
        <f t="shared" si="13"/>
        <v>1</v>
      </c>
      <c r="CE23" s="66" t="b">
        <f t="shared" si="14"/>
        <v>1</v>
      </c>
      <c r="CF23" s="66" t="b">
        <f t="shared" si="15"/>
        <v>1</v>
      </c>
      <c r="CG23" s="66" t="b">
        <f t="shared" si="16"/>
        <v>1</v>
      </c>
      <c r="CH23" s="66" t="b">
        <f t="shared" si="17"/>
        <v>1</v>
      </c>
      <c r="CI23" s="66" t="b">
        <f t="shared" si="18"/>
        <v>1</v>
      </c>
      <c r="CK23">
        <f t="shared" si="19"/>
        <v>2.2000000000000002</v>
      </c>
      <c r="CL23">
        <f t="shared" si="20"/>
        <v>2.2000000000000002</v>
      </c>
      <c r="CN23" s="60">
        <f>COUNTIF(CH$2:CH23,TRUE)</f>
        <v>18</v>
      </c>
      <c r="CO23" s="66" t="b">
        <v>1</v>
      </c>
      <c r="CP23" s="73">
        <f>COUNTIF('Accidents_2009-2013'!$M:$M,"="&amp;$A23)</f>
        <v>1</v>
      </c>
      <c r="CQ23" s="73">
        <v>0</v>
      </c>
      <c r="CR23" s="2">
        <f t="shared" si="21"/>
        <v>0</v>
      </c>
      <c r="CS23" s="2">
        <f t="shared" si="22"/>
        <v>0</v>
      </c>
      <c r="CT23" s="2">
        <f t="shared" si="23"/>
        <v>1</v>
      </c>
      <c r="CU23" s="2">
        <f t="shared" si="24"/>
        <v>1</v>
      </c>
    </row>
    <row r="24" spans="1:99" ht="12.75" customHeight="1" x14ac:dyDescent="0.2">
      <c r="A24" s="33">
        <v>123</v>
      </c>
      <c r="B24" s="33" t="s">
        <v>5</v>
      </c>
      <c r="C24" s="33" t="s">
        <v>9</v>
      </c>
      <c r="D24" s="9">
        <v>0</v>
      </c>
      <c r="E24" s="34"/>
      <c r="F24" s="34"/>
      <c r="G24" s="34"/>
      <c r="H24" s="34"/>
      <c r="I24" s="34">
        <v>0</v>
      </c>
      <c r="J24" s="34">
        <v>0</v>
      </c>
      <c r="K24" s="34">
        <v>4</v>
      </c>
      <c r="L24" s="34">
        <v>4</v>
      </c>
      <c r="M24" s="14">
        <v>3</v>
      </c>
      <c r="N24" s="14">
        <f t="shared" si="25"/>
        <v>3</v>
      </c>
      <c r="O24" s="14">
        <v>6</v>
      </c>
      <c r="P24" s="14">
        <v>4</v>
      </c>
      <c r="Q24" s="111">
        <f t="shared" si="26"/>
        <v>32806</v>
      </c>
      <c r="R24" s="111">
        <f t="shared" si="3"/>
        <v>32806</v>
      </c>
      <c r="S24" s="111" t="str">
        <f t="shared" si="4"/>
        <v>NA</v>
      </c>
      <c r="T24" s="15">
        <v>33.356630000000003</v>
      </c>
      <c r="U24" s="15">
        <v>-111.92854</v>
      </c>
      <c r="V24" s="9"/>
      <c r="W24" s="9"/>
      <c r="X24" s="9">
        <v>1</v>
      </c>
      <c r="Y24" s="9">
        <v>1</v>
      </c>
      <c r="Z24" t="str">
        <f t="shared" si="32"/>
        <v>Canal &amp; Rural</v>
      </c>
      <c r="AA24" s="23" t="s">
        <v>63</v>
      </c>
      <c r="AB24" s="6" t="str">
        <f>IF(ISERROR(FIND(" ",C24)),C24,LEFT(C24,FIND(" ",C24)-1))</f>
        <v>Rural</v>
      </c>
      <c r="AC24" s="45">
        <v>115</v>
      </c>
      <c r="AD24" s="80" t="str">
        <f>IF(LEN(BC24)&gt;0,IF(NOT(ISERROR(MATCH(BC24,[1]!TC_concat,0))),MOD(MATCH(BC24,[1]!TC_concat,0)-1,1+MAX([1]TCID!$A:$A)),""),"")</f>
        <v/>
      </c>
      <c r="AE24" s="80" t="str">
        <f>IF(LEN(BD24)&gt;0,IF(NOT(ISERROR(MATCH(BD24,[1]!TC_concat,0))),MOD(MATCH(BD24,[1]!TC_concat,0)-1,1+MAX([1]TCID!$A:$A)),""),"")</f>
        <v/>
      </c>
      <c r="AF24" s="80" t="str">
        <f>IF(LEN(BE24)&gt;0,IF(NOT(ISERROR(MATCH(BE24,[1]!TC_concat,0))),MOD(MATCH(BE24,[1]!TC_concat,0)-1,1+MAX([1]TCID!$A:$A)),""),"")</f>
        <v/>
      </c>
      <c r="AG24" s="102"/>
      <c r="AH24" s="8"/>
      <c r="AI24" s="14">
        <v>1</v>
      </c>
      <c r="AJ24" s="14"/>
      <c r="AK24" s="58">
        <f t="shared" si="27"/>
        <v>32806</v>
      </c>
      <c r="AL24" s="58">
        <f t="shared" si="28"/>
        <v>32806</v>
      </c>
      <c r="AM24" s="58" t="e">
        <f t="shared" si="29"/>
        <v>#N/A</v>
      </c>
      <c r="AN24" s="75" t="b">
        <f t="shared" si="6"/>
        <v>0</v>
      </c>
      <c r="AO24" s="75" t="b">
        <f t="shared" si="7"/>
        <v>1</v>
      </c>
      <c r="AP24" s="58">
        <f>IF(LEN(AC24)&gt;0,INDEX([1]!TC_Dir,AC24+1)*BG24,"")</f>
        <v>32806</v>
      </c>
      <c r="AQ24" s="58" t="str">
        <f>IF(LEN(AD24)&gt;0,INDEX([1]!TC_Dir,AD24+1)*BH24,"")</f>
        <v/>
      </c>
      <c r="AR24" s="58" t="str">
        <f>IF(LEN(AE24)&gt;0,INDEX([1]!TC_Dir,AE24+1)*BI24,"")</f>
        <v/>
      </c>
      <c r="AS24" s="58" t="str">
        <f>IF(LEN(AF24)&gt;0,INDEX([1]!TC_Dir,AF24+1)*BJ24,"")</f>
        <v/>
      </c>
      <c r="AT24" s="58">
        <f>IF(LEN(AC24)&gt;0,NOT(INDEX([1]!TC_Dir,AC24+1))*BG24,"")</f>
        <v>0</v>
      </c>
      <c r="AU24" s="58" t="str">
        <f>IF(LEN(AD24)&gt;0,NOT(INDEX([1]!TC_Dir,AD24+1))*BH24,"")</f>
        <v/>
      </c>
      <c r="AV24" s="58" t="str">
        <f>IF(LEN(AE24)&gt;0,NOT(INDEX([1]!TC_Dir,AE24+1))*BI24,"")</f>
        <v/>
      </c>
      <c r="AW24" s="58" t="str">
        <f>IF(LEN(AF24)&gt;0,NOT(INDEX([1]!TC_Dir,AF24+1))*BJ24,"")</f>
        <v/>
      </c>
      <c r="AX24" s="60" t="str">
        <f t="shared" si="8"/>
        <v>Western Canal</v>
      </c>
      <c r="AY24" s="60" t="str">
        <f t="shared" si="9"/>
        <v>Rural Rd</v>
      </c>
      <c r="AZ24" s="60" t="str">
        <f t="shared" si="10"/>
        <v>Western Canal &amp; Rural Rd</v>
      </c>
      <c r="BA24" s="59">
        <f>COUNTIF([1]!ConcFrom,AZ24)+COUNTIF([1]!ConcTo,AZ24)</f>
        <v>0</v>
      </c>
      <c r="BB24" s="60" t="str">
        <f t="shared" si="34"/>
        <v/>
      </c>
      <c r="BC24" s="60" t="str">
        <f t="shared" si="34"/>
        <v/>
      </c>
      <c r="BD24" s="60" t="str">
        <f t="shared" si="34"/>
        <v/>
      </c>
      <c r="BE24" s="60" t="str">
        <f t="shared" si="34"/>
        <v/>
      </c>
      <c r="BG24" s="60">
        <f>IF(ISNUMBER(AC24),INDEX([1]!TrfCnt,AC24+1),"")</f>
        <v>32806</v>
      </c>
      <c r="BH24" s="60" t="str">
        <f>IF(ISNUMBER(AD24),INDEX([1]!TrfCnt,AD24+1),"")</f>
        <v/>
      </c>
      <c r="BI24" s="60" t="str">
        <f>IF(ISNUMBER(AE24),INDEX([1]!TrfCnt,AE24+1),"")</f>
        <v/>
      </c>
      <c r="BJ24" s="60" t="str">
        <f>IF(ISNUMBER(AF24),INDEX([1]!TrfCnt,AF24+1),"")</f>
        <v/>
      </c>
      <c r="BK24" s="58">
        <f t="shared" si="0"/>
        <v>123</v>
      </c>
      <c r="BL24" s="110" t="str">
        <f t="shared" si="1"/>
        <v>Western Canal</v>
      </c>
      <c r="BM24" s="110" t="str">
        <f t="shared" si="2"/>
        <v>Rural Rd</v>
      </c>
      <c r="BN24" s="55"/>
      <c r="BO24" s="55">
        <v>32.5</v>
      </c>
      <c r="BP24" s="55">
        <v>40.25</v>
      </c>
      <c r="BQ24" s="55">
        <v>40.5</v>
      </c>
      <c r="BR24" s="55">
        <v>61.5</v>
      </c>
      <c r="BS24" s="55">
        <v>44.5</v>
      </c>
      <c r="BT24" s="55" t="s">
        <v>97</v>
      </c>
      <c r="BU24" s="55"/>
      <c r="BV24" s="55"/>
      <c r="BW24" s="55">
        <v>4.5</v>
      </c>
      <c r="BX24" s="55">
        <v>40.5</v>
      </c>
      <c r="BY24" s="55">
        <v>61.5</v>
      </c>
      <c r="BZ24" s="55">
        <v>44.5</v>
      </c>
      <c r="CA24" s="55" t="s">
        <v>97</v>
      </c>
      <c r="CB24" s="66" t="b">
        <f t="shared" si="30"/>
        <v>0</v>
      </c>
      <c r="CC24" s="66" t="b">
        <f t="shared" si="33"/>
        <v>1</v>
      </c>
      <c r="CD24" s="66" t="b">
        <f t="shared" si="13"/>
        <v>1</v>
      </c>
      <c r="CE24" s="66" t="b">
        <f t="shared" si="14"/>
        <v>1</v>
      </c>
      <c r="CF24" s="66" t="b">
        <f t="shared" si="15"/>
        <v>1</v>
      </c>
      <c r="CG24" s="66" t="b">
        <f t="shared" si="16"/>
        <v>1</v>
      </c>
      <c r="CH24" s="66" t="b">
        <f t="shared" si="17"/>
        <v>0</v>
      </c>
      <c r="CI24" s="66" t="b">
        <f t="shared" si="18"/>
        <v>1</v>
      </c>
      <c r="CK24">
        <f t="shared" si="19"/>
        <v>4</v>
      </c>
      <c r="CL24">
        <f t="shared" si="20"/>
        <v>4</v>
      </c>
      <c r="CN24" s="60">
        <f>COUNTIF(CH$2:CH24,TRUE)</f>
        <v>18</v>
      </c>
      <c r="CO24" s="66" t="b">
        <v>1</v>
      </c>
      <c r="CP24" s="73">
        <f>COUNTIF('Accidents_2009-2013'!$M:$M,"="&amp;$A24)</f>
        <v>4</v>
      </c>
      <c r="CQ24" s="73">
        <v>1</v>
      </c>
      <c r="CR24" s="2">
        <f t="shared" si="21"/>
        <v>1</v>
      </c>
      <c r="CS24" s="2">
        <f t="shared" si="22"/>
        <v>1</v>
      </c>
      <c r="CT24" s="2">
        <f t="shared" si="23"/>
        <v>0</v>
      </c>
      <c r="CU24" s="2">
        <f t="shared" si="24"/>
        <v>0</v>
      </c>
    </row>
    <row r="25" spans="1:99" ht="12.75" customHeight="1" x14ac:dyDescent="0.2">
      <c r="A25" s="33">
        <v>124</v>
      </c>
      <c r="B25" s="33" t="s">
        <v>5</v>
      </c>
      <c r="C25" s="37" t="s">
        <v>75</v>
      </c>
      <c r="D25" s="9">
        <v>0</v>
      </c>
      <c r="E25" s="34"/>
      <c r="F25" s="34"/>
      <c r="G25" s="34"/>
      <c r="H25" s="34"/>
      <c r="I25" s="34">
        <v>3</v>
      </c>
      <c r="J25" s="34">
        <v>3</v>
      </c>
      <c r="K25" s="34">
        <v>4</v>
      </c>
      <c r="L25" s="34">
        <v>4</v>
      </c>
      <c r="M25" s="14">
        <v>3</v>
      </c>
      <c r="N25" s="14">
        <f t="shared" si="25"/>
        <v>3</v>
      </c>
      <c r="O25" s="14">
        <v>6</v>
      </c>
      <c r="P25" s="14">
        <v>5</v>
      </c>
      <c r="Q25" s="111">
        <f t="shared" si="26"/>
        <v>29155</v>
      </c>
      <c r="R25" s="111">
        <f t="shared" si="3"/>
        <v>29155</v>
      </c>
      <c r="S25" s="111" t="str">
        <f t="shared" si="4"/>
        <v>NA</v>
      </c>
      <c r="T25" s="15">
        <v>33.356769999999997</v>
      </c>
      <c r="U25" s="15">
        <v>-111.91153</v>
      </c>
      <c r="V25" s="9"/>
      <c r="W25" s="9"/>
      <c r="X25" s="9">
        <v>1</v>
      </c>
      <c r="Y25" s="9">
        <v>1</v>
      </c>
      <c r="Z25" t="str">
        <f t="shared" si="32"/>
        <v>Canal &amp; McClntk</v>
      </c>
      <c r="AA25" s="23" t="s">
        <v>63</v>
      </c>
      <c r="AB25" s="25" t="s">
        <v>69</v>
      </c>
      <c r="AC25" s="45">
        <v>118</v>
      </c>
      <c r="AD25" s="80" t="str">
        <f>IF(LEN(BC25)&gt;0,IF(NOT(ISERROR(MATCH(BC25,[1]!TC_concat,0))),MOD(MATCH(BC25,[1]!TC_concat,0)-1,1+MAX([1]TCID!$A:$A)),""),"")</f>
        <v/>
      </c>
      <c r="AE25" s="80" t="str">
        <f>IF(LEN(BD25)&gt;0,IF(NOT(ISERROR(MATCH(BD25,[1]!TC_concat,0))),MOD(MATCH(BD25,[1]!TC_concat,0)-1,1+MAX([1]TCID!$A:$A)),""),"")</f>
        <v/>
      </c>
      <c r="AF25" s="80" t="str">
        <f>IF(LEN(BE25)&gt;0,IF(NOT(ISERROR(MATCH(BE25,[1]!TC_concat,0))),MOD(MATCH(BE25,[1]!TC_concat,0)-1,1+MAX([1]TCID!$A:$A)),""),"")</f>
        <v/>
      </c>
      <c r="AG25" s="102"/>
      <c r="AH25" s="8"/>
      <c r="AI25" s="14">
        <v>1</v>
      </c>
      <c r="AJ25" s="14"/>
      <c r="AK25" s="58">
        <f t="shared" si="27"/>
        <v>29155</v>
      </c>
      <c r="AL25" s="58">
        <f t="shared" si="28"/>
        <v>29155</v>
      </c>
      <c r="AM25" s="58" t="e">
        <f t="shared" si="29"/>
        <v>#N/A</v>
      </c>
      <c r="AN25" s="75" t="b">
        <f t="shared" si="6"/>
        <v>1</v>
      </c>
      <c r="AO25" s="75" t="b">
        <f t="shared" si="7"/>
        <v>1</v>
      </c>
      <c r="AP25" s="58">
        <f>IF(LEN(AC25)&gt;0,INDEX([1]!TC_Dir,AC25+1)*BG25,"")</f>
        <v>29155</v>
      </c>
      <c r="AQ25" s="58" t="str">
        <f>IF(LEN(AD25)&gt;0,INDEX([1]!TC_Dir,AD25+1)*BH25,"")</f>
        <v/>
      </c>
      <c r="AR25" s="58" t="str">
        <f>IF(LEN(AE25)&gt;0,INDEX([1]!TC_Dir,AE25+1)*BI25,"")</f>
        <v/>
      </c>
      <c r="AS25" s="58" t="str">
        <f>IF(LEN(AF25)&gt;0,INDEX([1]!TC_Dir,AF25+1)*BJ25,"")</f>
        <v/>
      </c>
      <c r="AT25" s="58">
        <f>IF(LEN(AC25)&gt;0,NOT(INDEX([1]!TC_Dir,AC25+1))*BG25,"")</f>
        <v>0</v>
      </c>
      <c r="AU25" s="58" t="str">
        <f>IF(LEN(AD25)&gt;0,NOT(INDEX([1]!TC_Dir,AD25+1))*BH25,"")</f>
        <v/>
      </c>
      <c r="AV25" s="58" t="str">
        <f>IF(LEN(AE25)&gt;0,NOT(INDEX([1]!TC_Dir,AE25+1))*BI25,"")</f>
        <v/>
      </c>
      <c r="AW25" s="58" t="str">
        <f>IF(LEN(AF25)&gt;0,NOT(INDEX([1]!TC_Dir,AF25+1))*BJ25,"")</f>
        <v/>
      </c>
      <c r="AX25" s="60" t="str">
        <f t="shared" si="8"/>
        <v>Western Canal</v>
      </c>
      <c r="AY25" s="60" t="str">
        <f t="shared" si="9"/>
        <v>McClintock Dr</v>
      </c>
      <c r="AZ25" s="60" t="str">
        <f t="shared" si="10"/>
        <v>Western Canal &amp; McClintock Dr</v>
      </c>
      <c r="BA25" s="59">
        <f>COUNTIF([1]!ConcFrom,AZ25)+COUNTIF([1]!ConcTo,AZ25)</f>
        <v>0</v>
      </c>
      <c r="BB25" s="60" t="str">
        <f t="shared" si="34"/>
        <v/>
      </c>
      <c r="BC25" s="60" t="str">
        <f t="shared" si="34"/>
        <v/>
      </c>
      <c r="BD25" s="60" t="str">
        <f t="shared" si="34"/>
        <v/>
      </c>
      <c r="BE25" s="60" t="str">
        <f t="shared" si="34"/>
        <v/>
      </c>
      <c r="BG25" s="60">
        <f>IF(ISNUMBER(AC25),INDEX([1]!TrfCnt,AC25+1),"")</f>
        <v>29155</v>
      </c>
      <c r="BH25" s="60" t="str">
        <f>IF(ISNUMBER(AD25),INDEX([1]!TrfCnt,AD25+1),"")</f>
        <v/>
      </c>
      <c r="BI25" s="60" t="str">
        <f>IF(ISNUMBER(AE25),INDEX([1]!TrfCnt,AE25+1),"")</f>
        <v/>
      </c>
      <c r="BJ25" s="60" t="str">
        <f>IF(ISNUMBER(AF25),INDEX([1]!TrfCnt,AF25+1),"")</f>
        <v/>
      </c>
      <c r="BK25" s="58">
        <f t="shared" si="0"/>
        <v>124</v>
      </c>
      <c r="BL25" s="110" t="str">
        <f t="shared" si="1"/>
        <v>Western Canal</v>
      </c>
      <c r="BM25" s="110" t="str">
        <f t="shared" si="2"/>
        <v>McClintock Dr</v>
      </c>
      <c r="BN25" s="55"/>
      <c r="BO25" s="55">
        <v>33</v>
      </c>
      <c r="BP25" s="55">
        <v>38</v>
      </c>
      <c r="BQ25" s="55">
        <v>37.75</v>
      </c>
      <c r="BR25" s="55">
        <v>37.75</v>
      </c>
      <c r="BS25" s="55" t="s">
        <v>97</v>
      </c>
      <c r="BT25" s="55" t="s">
        <v>97</v>
      </c>
      <c r="BU25" s="55"/>
      <c r="BV25" s="55"/>
      <c r="BW25" s="55">
        <v>10.25</v>
      </c>
      <c r="BX25" s="55">
        <v>37.75</v>
      </c>
      <c r="BY25" s="55">
        <v>37.75</v>
      </c>
      <c r="BZ25" s="55" t="s">
        <v>97</v>
      </c>
      <c r="CA25" s="55" t="s">
        <v>97</v>
      </c>
      <c r="CB25" s="66" t="b">
        <f t="shared" si="30"/>
        <v>0</v>
      </c>
      <c r="CC25" s="66" t="b">
        <f t="shared" si="33"/>
        <v>1</v>
      </c>
      <c r="CD25" s="66" t="b">
        <f t="shared" si="13"/>
        <v>1</v>
      </c>
      <c r="CE25" s="66" t="b">
        <f t="shared" si="14"/>
        <v>1</v>
      </c>
      <c r="CF25" s="66" t="b">
        <f t="shared" si="15"/>
        <v>1</v>
      </c>
      <c r="CG25" s="66" t="b">
        <f t="shared" si="16"/>
        <v>0</v>
      </c>
      <c r="CH25" s="66" t="b">
        <f t="shared" si="17"/>
        <v>0</v>
      </c>
      <c r="CI25" s="66" t="b">
        <f t="shared" si="18"/>
        <v>1</v>
      </c>
      <c r="CK25">
        <f t="shared" si="19"/>
        <v>5</v>
      </c>
      <c r="CL25">
        <f t="shared" si="20"/>
        <v>5</v>
      </c>
      <c r="CN25" s="60">
        <f>COUNTIF(CH$2:CH25,TRUE)</f>
        <v>18</v>
      </c>
      <c r="CO25" s="66" t="b">
        <v>1</v>
      </c>
      <c r="CP25" s="73">
        <f>COUNTIF('Accidents_2009-2013'!$M:$M,"="&amp;$A25)</f>
        <v>8</v>
      </c>
      <c r="CQ25" s="73">
        <v>0</v>
      </c>
      <c r="CR25" s="2">
        <f t="shared" si="21"/>
        <v>1</v>
      </c>
      <c r="CS25" s="2">
        <f t="shared" si="22"/>
        <v>1</v>
      </c>
      <c r="CT25" s="2">
        <f t="shared" si="23"/>
        <v>0</v>
      </c>
      <c r="CU25" s="2">
        <f t="shared" si="24"/>
        <v>0</v>
      </c>
    </row>
    <row r="26" spans="1:99" ht="12.75" customHeight="1" x14ac:dyDescent="0.2">
      <c r="A26" s="33">
        <v>125</v>
      </c>
      <c r="B26" s="33" t="s">
        <v>5</v>
      </c>
      <c r="C26" s="33" t="s">
        <v>6</v>
      </c>
      <c r="D26" s="9">
        <v>0</v>
      </c>
      <c r="E26" s="34"/>
      <c r="F26" s="34"/>
      <c r="G26" s="34"/>
      <c r="H26" s="34"/>
      <c r="I26" s="34">
        <v>2</v>
      </c>
      <c r="J26" s="34">
        <v>3</v>
      </c>
      <c r="K26" s="34">
        <v>4</v>
      </c>
      <c r="L26" s="34">
        <v>4</v>
      </c>
      <c r="M26" s="14">
        <v>3</v>
      </c>
      <c r="N26" s="14">
        <f t="shared" si="25"/>
        <v>3</v>
      </c>
      <c r="O26" s="14">
        <v>6</v>
      </c>
      <c r="P26" s="14">
        <v>4.5</v>
      </c>
      <c r="Q26" s="111">
        <f t="shared" si="26"/>
        <v>0</v>
      </c>
      <c r="R26" s="111" t="str">
        <f t="shared" si="3"/>
        <v>NA</v>
      </c>
      <c r="S26" s="111" t="str">
        <f t="shared" si="4"/>
        <v>NA</v>
      </c>
      <c r="T26" s="15">
        <v>33.356279999999998</v>
      </c>
      <c r="U26" s="15">
        <v>-111.92068</v>
      </c>
      <c r="V26" s="9"/>
      <c r="W26" s="9"/>
      <c r="X26" s="9">
        <v>1</v>
      </c>
      <c r="Y26" s="9">
        <v>1</v>
      </c>
      <c r="Z26" t="str">
        <f t="shared" si="32"/>
        <v>Canal &amp; Lakeshore</v>
      </c>
      <c r="AA26" s="23" t="s">
        <v>63</v>
      </c>
      <c r="AB26" s="6" t="str">
        <f>IF(ISERROR(FIND(" ",C26)),C26,LEFT(C26,FIND(" ",C26)-1))</f>
        <v>Lakeshore</v>
      </c>
      <c r="AC26" s="80" t="str">
        <f>IF(LEN(BB26)&gt;0,IF(NOT(ISERROR(MATCH(BB26,[1]!TC_concat,0))),MOD(MATCH(BB26,[1]!TC_concat,0)-1,1+MAX([1]TCID!$A:$A)),""),"")</f>
        <v/>
      </c>
      <c r="AD26" s="80" t="str">
        <f>IF(LEN(BC26)&gt;0,IF(NOT(ISERROR(MATCH(BC26,[1]!TC_concat,0))),MOD(MATCH(BC26,[1]!TC_concat,0)-1,1+MAX([1]TCID!$A:$A)),""),"")</f>
        <v/>
      </c>
      <c r="AE26" s="80" t="str">
        <f>IF(LEN(BD26)&gt;0,IF(NOT(ISERROR(MATCH(BD26,[1]!TC_concat,0))),MOD(MATCH(BD26,[1]!TC_concat,0)-1,1+MAX([1]TCID!$A:$A)),""),"")</f>
        <v/>
      </c>
      <c r="AF26" s="80" t="str">
        <f>IF(LEN(BE26)&gt;0,IF(NOT(ISERROR(MATCH(BE26,[1]!TC_concat,0))),MOD(MATCH(BE26,[1]!TC_concat,0)-1,1+MAX([1]TCID!$A:$A)),""),"")</f>
        <v/>
      </c>
      <c r="AG26" s="102"/>
      <c r="AH26" s="8"/>
      <c r="AI26" s="14">
        <v>1</v>
      </c>
      <c r="AJ26" s="14"/>
      <c r="AK26" s="58">
        <v>0</v>
      </c>
      <c r="AL26" s="58" t="e">
        <f t="shared" si="28"/>
        <v>#N/A</v>
      </c>
      <c r="AM26" s="58" t="e">
        <f t="shared" si="29"/>
        <v>#N/A</v>
      </c>
      <c r="AN26" s="75" t="b">
        <f t="shared" si="6"/>
        <v>1</v>
      </c>
      <c r="AO26" s="75" t="b">
        <f t="shared" si="7"/>
        <v>1</v>
      </c>
      <c r="AP26" s="58" t="str">
        <f>IF(LEN(AC26)&gt;0,INDEX([1]!TC_Dir,AC26+1)*BG26,"")</f>
        <v/>
      </c>
      <c r="AQ26" s="58" t="str">
        <f>IF(LEN(AD26)&gt;0,INDEX([1]!TC_Dir,AD26+1)*BH26,"")</f>
        <v/>
      </c>
      <c r="AR26" s="58" t="str">
        <f>IF(LEN(AE26)&gt;0,INDEX([1]!TC_Dir,AE26+1)*BI26,"")</f>
        <v/>
      </c>
      <c r="AS26" s="58" t="str">
        <f>IF(LEN(AF26)&gt;0,INDEX([1]!TC_Dir,AF26+1)*BJ26,"")</f>
        <v/>
      </c>
      <c r="AT26" s="58" t="str">
        <f>IF(LEN(AC26)&gt;0,NOT(INDEX([1]!TC_Dir,AC26+1))*BG26,"")</f>
        <v/>
      </c>
      <c r="AU26" s="58" t="str">
        <f>IF(LEN(AD26)&gt;0,NOT(INDEX([1]!TC_Dir,AD26+1))*BH26,"")</f>
        <v/>
      </c>
      <c r="AV26" s="58" t="str">
        <f>IF(LEN(AE26)&gt;0,NOT(INDEX([1]!TC_Dir,AE26+1))*BI26,"")</f>
        <v/>
      </c>
      <c r="AW26" s="58" t="str">
        <f>IF(LEN(AF26)&gt;0,NOT(INDEX([1]!TC_Dir,AF26+1))*BJ26,"")</f>
        <v/>
      </c>
      <c r="AX26" s="60" t="str">
        <f t="shared" si="8"/>
        <v>Western Canal</v>
      </c>
      <c r="AY26" s="60" t="str">
        <f t="shared" si="9"/>
        <v>Lakeshore Dr</v>
      </c>
      <c r="AZ26" s="60" t="str">
        <f t="shared" si="10"/>
        <v>Western Canal &amp; Lakeshore Dr</v>
      </c>
      <c r="BA26" s="59">
        <f>COUNTIF([1]!ConcFrom,AZ26)+COUNTIF([1]!ConcTo,AZ26)</f>
        <v>0</v>
      </c>
      <c r="BB26" s="60" t="str">
        <f t="shared" si="34"/>
        <v/>
      </c>
      <c r="BC26" s="60" t="str">
        <f t="shared" si="34"/>
        <v/>
      </c>
      <c r="BD26" s="60" t="str">
        <f t="shared" si="34"/>
        <v/>
      </c>
      <c r="BE26" s="60" t="str">
        <f t="shared" si="34"/>
        <v/>
      </c>
      <c r="BG26" s="60" t="str">
        <f>IF(ISNUMBER(AC26),INDEX([1]!TrfCnt,AC26+1),"")</f>
        <v/>
      </c>
      <c r="BH26" s="60" t="str">
        <f>IF(ISNUMBER(AD26),INDEX([1]!TrfCnt,AD26+1),"")</f>
        <v/>
      </c>
      <c r="BI26" s="60" t="str">
        <f>IF(ISNUMBER(AE26),INDEX([1]!TrfCnt,AE26+1),"")</f>
        <v/>
      </c>
      <c r="BJ26" s="60" t="str">
        <f>IF(ISNUMBER(AF26),INDEX([1]!TrfCnt,AF26+1),"")</f>
        <v/>
      </c>
      <c r="BK26" s="58">
        <f t="shared" si="0"/>
        <v>125</v>
      </c>
      <c r="BL26" s="110" t="str">
        <f t="shared" si="1"/>
        <v>Western Canal</v>
      </c>
      <c r="BM26" s="110" t="str">
        <f t="shared" si="2"/>
        <v>Lakeshore Dr</v>
      </c>
      <c r="BN26" s="55"/>
      <c r="BO26" s="55" t="s">
        <v>97</v>
      </c>
      <c r="BP26" s="55" t="s">
        <v>97</v>
      </c>
      <c r="BQ26" s="55" t="s">
        <v>97</v>
      </c>
      <c r="BR26" s="55">
        <v>54.5</v>
      </c>
      <c r="BS26" s="55">
        <v>42.5</v>
      </c>
      <c r="BT26" s="55">
        <v>86</v>
      </c>
      <c r="BU26" s="55"/>
      <c r="BV26" s="55"/>
      <c r="BW26" s="55" t="s">
        <v>97</v>
      </c>
      <c r="BX26" s="55" t="s">
        <v>97</v>
      </c>
      <c r="BY26" s="55">
        <v>54.5</v>
      </c>
      <c r="BZ26" s="55">
        <v>42.5</v>
      </c>
      <c r="CA26" s="55">
        <v>86</v>
      </c>
      <c r="CB26" s="66" t="b">
        <f t="shared" si="30"/>
        <v>0</v>
      </c>
      <c r="CC26" s="66" t="b">
        <f t="shared" si="33"/>
        <v>0</v>
      </c>
      <c r="CD26" s="66" t="b">
        <f t="shared" si="13"/>
        <v>0</v>
      </c>
      <c r="CE26" s="66" t="b">
        <f t="shared" si="14"/>
        <v>0</v>
      </c>
      <c r="CF26" s="66" t="b">
        <f t="shared" si="15"/>
        <v>1</v>
      </c>
      <c r="CG26" s="66" t="b">
        <f t="shared" si="16"/>
        <v>1</v>
      </c>
      <c r="CH26" s="66" t="b">
        <f t="shared" si="17"/>
        <v>1</v>
      </c>
      <c r="CI26" s="66" t="b">
        <f t="shared" si="18"/>
        <v>0</v>
      </c>
      <c r="CK26" t="str">
        <f t="shared" si="19"/>
        <v/>
      </c>
      <c r="CL26" t="str">
        <f t="shared" si="20"/>
        <v/>
      </c>
      <c r="CN26" s="60">
        <f>COUNTIF(CH$2:CH26,TRUE)</f>
        <v>19</v>
      </c>
      <c r="CO26" s="66" t="b">
        <v>1</v>
      </c>
      <c r="CP26" s="73">
        <f>COUNTIF('Accidents_2009-2013'!$M:$M,"="&amp;$A26)</f>
        <v>1</v>
      </c>
      <c r="CQ26" s="73">
        <v>0</v>
      </c>
      <c r="CR26" s="2">
        <f t="shared" si="21"/>
        <v>1</v>
      </c>
      <c r="CS26" s="2">
        <f t="shared" si="22"/>
        <v>1</v>
      </c>
      <c r="CT26" s="2">
        <f t="shared" si="23"/>
        <v>0</v>
      </c>
      <c r="CU26" s="2">
        <f t="shared" si="24"/>
        <v>0</v>
      </c>
    </row>
    <row r="27" spans="1:99" ht="12.75" customHeight="1" x14ac:dyDescent="0.2">
      <c r="A27" s="33">
        <v>126</v>
      </c>
      <c r="B27" s="41" t="s">
        <v>84</v>
      </c>
      <c r="C27" s="33" t="s">
        <v>5</v>
      </c>
      <c r="D27" s="9">
        <v>0</v>
      </c>
      <c r="E27" s="34"/>
      <c r="F27" s="34"/>
      <c r="G27" s="34"/>
      <c r="H27" s="34"/>
      <c r="I27" s="34">
        <v>4</v>
      </c>
      <c r="J27" s="34">
        <v>4</v>
      </c>
      <c r="K27" s="34">
        <v>0</v>
      </c>
      <c r="L27" s="34">
        <v>0</v>
      </c>
      <c r="M27" s="14">
        <v>3</v>
      </c>
      <c r="N27" s="14">
        <f t="shared" si="25"/>
        <v>3</v>
      </c>
      <c r="O27" s="14">
        <v>6</v>
      </c>
      <c r="P27" s="14">
        <v>2.9</v>
      </c>
      <c r="Q27" s="111">
        <f t="shared" si="26"/>
        <v>34793</v>
      </c>
      <c r="R27" s="111" t="str">
        <f t="shared" si="3"/>
        <v>NA</v>
      </c>
      <c r="S27" s="111">
        <f t="shared" si="4"/>
        <v>34793</v>
      </c>
      <c r="T27" s="15">
        <v>33.377958</v>
      </c>
      <c r="U27" s="15">
        <v>-111.945448</v>
      </c>
      <c r="V27" s="9">
        <v>1</v>
      </c>
      <c r="W27" s="9">
        <v>1</v>
      </c>
      <c r="X27" s="9"/>
      <c r="Y27" s="9"/>
      <c r="Z27" t="str">
        <f t="shared" si="32"/>
        <v>Baseline &amp; Western</v>
      </c>
      <c r="AA27" s="6" t="str">
        <f t="shared" ref="AA27:AA37" si="35">IF(ISERROR(FIND(" ",B27)),B27,LEFT(B27,FIND(" ",B27)-1))</f>
        <v>Baseline</v>
      </c>
      <c r="AB27" s="6" t="str">
        <f>IF(ISERROR(FIND(" ",C27)),C27,LEFT(C27,FIND(" ",C27)-1))</f>
        <v>Western</v>
      </c>
      <c r="AC27" s="48">
        <v>104</v>
      </c>
      <c r="AD27" s="80" t="str">
        <f>IF(LEN(BC27)&gt;0,IF(NOT(ISERROR(MATCH(BC27,[1]!TC_concat,0))),MOD(MATCH(BC27,[1]!TC_concat,0)-1,1+MAX([1]TCID!$A:$A)),""),"")</f>
        <v/>
      </c>
      <c r="AE27" s="80" t="str">
        <f>IF(LEN(BD27)&gt;0,IF(NOT(ISERROR(MATCH(BD27,[1]!TC_concat,0))),MOD(MATCH(BD27,[1]!TC_concat,0)-1,1+MAX([1]TCID!$A:$A)),""),"")</f>
        <v/>
      </c>
      <c r="AF27" s="80" t="str">
        <f>IF(LEN(BE27)&gt;0,IF(NOT(ISERROR(MATCH(BE27,[1]!TC_concat,0))),MOD(MATCH(BE27,[1]!TC_concat,0)-1,1+MAX([1]TCID!$A:$A)),""),"")</f>
        <v/>
      </c>
      <c r="AG27" s="102"/>
      <c r="AH27" s="8"/>
      <c r="AI27" s="14">
        <v>1</v>
      </c>
      <c r="AJ27" s="14"/>
      <c r="AK27" s="58">
        <f t="shared" si="27"/>
        <v>34793</v>
      </c>
      <c r="AL27" s="58" t="e">
        <f t="shared" si="28"/>
        <v>#N/A</v>
      </c>
      <c r="AM27" s="58">
        <f t="shared" si="29"/>
        <v>34793</v>
      </c>
      <c r="AN27" s="75" t="b">
        <f t="shared" si="6"/>
        <v>1</v>
      </c>
      <c r="AO27" s="75" t="b">
        <f t="shared" si="7"/>
        <v>0</v>
      </c>
      <c r="AP27" s="58">
        <f>IF(LEN(AC27)&gt;0,INDEX([1]!TC_Dir,AC27+1)*BG27,"")</f>
        <v>0</v>
      </c>
      <c r="AQ27" s="58" t="str">
        <f>IF(LEN(AD27)&gt;0,INDEX([1]!TC_Dir,AD27+1)*BH27,"")</f>
        <v/>
      </c>
      <c r="AR27" s="58" t="str">
        <f>IF(LEN(AE27)&gt;0,INDEX([1]!TC_Dir,AE27+1)*BI27,"")</f>
        <v/>
      </c>
      <c r="AS27" s="58" t="str">
        <f>IF(LEN(AF27)&gt;0,INDEX([1]!TC_Dir,AF27+1)*BJ27,"")</f>
        <v/>
      </c>
      <c r="AT27" s="58">
        <f>IF(LEN(AC27)&gt;0,NOT(INDEX([1]!TC_Dir,AC27+1))*BG27,"")</f>
        <v>34793</v>
      </c>
      <c r="AU27" s="58" t="str">
        <f>IF(LEN(AD27)&gt;0,NOT(INDEX([1]!TC_Dir,AD27+1))*BH27,"")</f>
        <v/>
      </c>
      <c r="AV27" s="58" t="str">
        <f>IF(LEN(AE27)&gt;0,NOT(INDEX([1]!TC_Dir,AE27+1))*BI27,"")</f>
        <v/>
      </c>
      <c r="AW27" s="58" t="str">
        <f>IF(LEN(AF27)&gt;0,NOT(INDEX([1]!TC_Dir,AF27+1))*BJ27,"")</f>
        <v/>
      </c>
      <c r="AX27" s="60" t="str">
        <f t="shared" si="8"/>
        <v>Baseline Rd</v>
      </c>
      <c r="AY27" s="60" t="str">
        <f t="shared" si="9"/>
        <v>Western Canal</v>
      </c>
      <c r="AZ27" s="60" t="str">
        <f t="shared" si="10"/>
        <v>Baseline Rd &amp; Western Canal</v>
      </c>
      <c r="BA27" s="59">
        <f>COUNTIF([1]!ConcFrom,AZ27)+COUNTIF([1]!ConcTo,AZ27)</f>
        <v>0</v>
      </c>
      <c r="BB27" s="60" t="str">
        <f t="shared" si="34"/>
        <v/>
      </c>
      <c r="BC27" s="60" t="str">
        <f t="shared" si="34"/>
        <v/>
      </c>
      <c r="BD27" s="60" t="str">
        <f t="shared" si="34"/>
        <v/>
      </c>
      <c r="BE27" s="60" t="str">
        <f t="shared" si="34"/>
        <v/>
      </c>
      <c r="BG27" s="60">
        <f>IF(ISNUMBER(AC27),INDEX([1]!TrfCnt,AC27+1),"")</f>
        <v>34793</v>
      </c>
      <c r="BH27" s="60" t="str">
        <f>IF(ISNUMBER(AD27),INDEX([1]!TrfCnt,AD27+1),"")</f>
        <v/>
      </c>
      <c r="BI27" s="60" t="str">
        <f>IF(ISNUMBER(AE27),INDEX([1]!TrfCnt,AE27+1),"")</f>
        <v/>
      </c>
      <c r="BJ27" s="60" t="str">
        <f>IF(ISNUMBER(AF27),INDEX([1]!TrfCnt,AF27+1),"")</f>
        <v/>
      </c>
      <c r="BK27" s="58">
        <f t="shared" si="0"/>
        <v>126</v>
      </c>
      <c r="BL27" s="110" t="str">
        <f t="shared" si="1"/>
        <v>Baseline Rd</v>
      </c>
      <c r="BM27" s="110" t="str">
        <f t="shared" si="2"/>
        <v>Western Canal</v>
      </c>
      <c r="BN27" s="55"/>
      <c r="BO27" s="55" t="s">
        <v>97</v>
      </c>
      <c r="BP27" s="55">
        <v>24.5</v>
      </c>
      <c r="BQ27" s="55">
        <v>37.25</v>
      </c>
      <c r="BR27" s="55">
        <v>37.75</v>
      </c>
      <c r="BS27" s="55" t="s">
        <v>97</v>
      </c>
      <c r="BT27" s="55">
        <v>24.5</v>
      </c>
      <c r="BU27" s="55"/>
      <c r="BV27" s="55"/>
      <c r="BW27" s="55" t="s">
        <v>97</v>
      </c>
      <c r="BX27" s="55">
        <v>37.25</v>
      </c>
      <c r="BY27" s="55">
        <v>37.75</v>
      </c>
      <c r="BZ27" s="55" t="s">
        <v>97</v>
      </c>
      <c r="CA27" s="55">
        <v>24.5</v>
      </c>
      <c r="CB27" s="66" t="b">
        <f t="shared" si="30"/>
        <v>0</v>
      </c>
      <c r="CC27" s="66" t="b">
        <f t="shared" si="33"/>
        <v>0</v>
      </c>
      <c r="CD27" s="66" t="b">
        <f t="shared" si="13"/>
        <v>1</v>
      </c>
      <c r="CE27" s="66" t="b">
        <f t="shared" si="14"/>
        <v>1</v>
      </c>
      <c r="CF27" s="66" t="b">
        <f t="shared" si="15"/>
        <v>1</v>
      </c>
      <c r="CG27" s="66" t="b">
        <f t="shared" si="16"/>
        <v>0</v>
      </c>
      <c r="CH27" s="66" t="b">
        <f t="shared" si="17"/>
        <v>1</v>
      </c>
      <c r="CI27" s="66" t="b">
        <f t="shared" si="18"/>
        <v>1</v>
      </c>
      <c r="CK27">
        <f t="shared" si="19"/>
        <v>2.9</v>
      </c>
      <c r="CL27">
        <f t="shared" si="20"/>
        <v>2.9</v>
      </c>
      <c r="CN27" s="60">
        <f>COUNTIF(CH$2:CH27,TRUE)</f>
        <v>20</v>
      </c>
      <c r="CO27" s="66" t="b">
        <v>1</v>
      </c>
      <c r="CP27" s="73">
        <f>COUNTIF('Accidents_2009-2013'!$M:$M,"="&amp;$A27)</f>
        <v>19</v>
      </c>
      <c r="CQ27" s="73">
        <v>3</v>
      </c>
      <c r="CR27" s="2">
        <f t="shared" si="21"/>
        <v>0</v>
      </c>
      <c r="CS27" s="2">
        <f t="shared" si="22"/>
        <v>0</v>
      </c>
      <c r="CT27" s="2">
        <f t="shared" si="23"/>
        <v>1</v>
      </c>
      <c r="CU27" s="2">
        <f t="shared" si="24"/>
        <v>1</v>
      </c>
    </row>
    <row r="28" spans="1:99" ht="12.75" customHeight="1" x14ac:dyDescent="0.2">
      <c r="A28" s="33">
        <v>127</v>
      </c>
      <c r="B28" s="33" t="s">
        <v>18</v>
      </c>
      <c r="C28" s="37" t="s">
        <v>75</v>
      </c>
      <c r="D28" s="9">
        <v>0</v>
      </c>
      <c r="E28" s="34"/>
      <c r="F28" s="34"/>
      <c r="G28" s="34"/>
      <c r="H28" s="34"/>
      <c r="I28" s="34">
        <v>3</v>
      </c>
      <c r="J28" s="34">
        <v>3</v>
      </c>
      <c r="K28" s="34">
        <v>0</v>
      </c>
      <c r="L28" s="34">
        <v>0</v>
      </c>
      <c r="M28" s="14">
        <v>4</v>
      </c>
      <c r="N28" s="42">
        <f>M28-1</f>
        <v>3</v>
      </c>
      <c r="O28" s="14">
        <v>6</v>
      </c>
      <c r="P28" s="14">
        <v>5.5</v>
      </c>
      <c r="Q28" s="111">
        <f t="shared" si="26"/>
        <v>33820</v>
      </c>
      <c r="R28" s="111">
        <f t="shared" si="3"/>
        <v>27297</v>
      </c>
      <c r="S28" s="111">
        <f t="shared" si="4"/>
        <v>33820</v>
      </c>
      <c r="T28" s="15">
        <v>33.349147000000002</v>
      </c>
      <c r="U28" s="15">
        <v>-111.911297</v>
      </c>
      <c r="V28" s="9"/>
      <c r="W28" s="9"/>
      <c r="X28" s="9"/>
      <c r="Y28" s="9"/>
      <c r="Z28" t="str">
        <f t="shared" si="32"/>
        <v>Elliot &amp; McClntk</v>
      </c>
      <c r="AA28" s="6" t="str">
        <f t="shared" si="35"/>
        <v>Elliot</v>
      </c>
      <c r="AB28" s="25" t="s">
        <v>69</v>
      </c>
      <c r="AC28" s="80">
        <f>IF(LEN(BB28)&gt;0,IF(NOT(ISERROR(MATCH(BB28,[1]!TC_concat,0))),MOD(MATCH(BB28,[1]!TC_concat,0)-1,1+MAX([1]TCID!$A:$A)),""),"")</f>
        <v>130</v>
      </c>
      <c r="AD28" s="80">
        <f>IF(LEN(BC28)&gt;0,IF(NOT(ISERROR(MATCH(BC28,[1]!TC_concat,0))),MOD(MATCH(BC28,[1]!TC_concat,0)-1,1+MAX([1]TCID!$A:$A)),""),"")</f>
        <v>138</v>
      </c>
      <c r="AE28" s="80">
        <f>IF(LEN(BD28)&gt;0,IF(NOT(ISERROR(MATCH(BD28,[1]!TC_concat,0))),MOD(MATCH(BD28,[1]!TC_concat,0)-1,1+MAX([1]TCID!$A:$A)),""),"")</f>
        <v>128</v>
      </c>
      <c r="AF28" s="80">
        <f>IF(LEN(BE28)&gt;0,IF(NOT(ISERROR(MATCH(BE28,[1]!TC_concat,0))),MOD(MATCH(BE28,[1]!TC_concat,0)-1,1+MAX([1]TCID!$A:$A)),""),"")</f>
        <v>131</v>
      </c>
      <c r="AG28" s="102"/>
      <c r="AH28" s="8"/>
      <c r="AI28" s="14">
        <v>1</v>
      </c>
      <c r="AJ28" s="14"/>
      <c r="AK28" s="58">
        <f t="shared" si="27"/>
        <v>33820</v>
      </c>
      <c r="AL28" s="58">
        <f t="shared" si="28"/>
        <v>27297</v>
      </c>
      <c r="AM28" s="58">
        <f t="shared" si="29"/>
        <v>33820</v>
      </c>
      <c r="AN28" s="75" t="b">
        <f t="shared" si="6"/>
        <v>1</v>
      </c>
      <c r="AO28" s="75" t="b">
        <f t="shared" si="7"/>
        <v>0</v>
      </c>
      <c r="AP28" s="58">
        <f>IF(LEN(AC28)&gt;0,INDEX([1]!TC_Dir,AC28+1)*BG28,"")</f>
        <v>0</v>
      </c>
      <c r="AQ28" s="58">
        <f>IF(LEN(AD28)&gt;0,INDEX([1]!TC_Dir,AD28+1)*BH28,"")</f>
        <v>22447</v>
      </c>
      <c r="AR28" s="58">
        <f>IF(LEN(AE28)&gt;0,INDEX([1]!TC_Dir,AE28+1)*BI28,"")</f>
        <v>27297</v>
      </c>
      <c r="AS28" s="58">
        <f>IF(LEN(AF28)&gt;0,INDEX([1]!TC_Dir,AF28+1)*BJ28,"")</f>
        <v>0</v>
      </c>
      <c r="AT28" s="58">
        <f>IF(LEN(AC28)&gt;0,NOT(INDEX([1]!TC_Dir,AC28+1))*BG28,"")</f>
        <v>33820</v>
      </c>
      <c r="AU28" s="58">
        <f>IF(LEN(AD28)&gt;0,NOT(INDEX([1]!TC_Dir,AD28+1))*BH28,"")</f>
        <v>0</v>
      </c>
      <c r="AV28" s="58">
        <f>IF(LEN(AE28)&gt;0,NOT(INDEX([1]!TC_Dir,AE28+1))*BI28,"")</f>
        <v>0</v>
      </c>
      <c r="AW28" s="58">
        <f>IF(LEN(AF28)&gt;0,NOT(INDEX([1]!TC_Dir,AF28+1))*BJ28,"")</f>
        <v>31736</v>
      </c>
      <c r="AX28" s="60" t="str">
        <f t="shared" si="8"/>
        <v>Elliot Rd</v>
      </c>
      <c r="AY28" s="60" t="str">
        <f t="shared" si="9"/>
        <v>McClintock Dr</v>
      </c>
      <c r="AZ28" s="60" t="str">
        <f t="shared" si="10"/>
        <v>Elliot Rd &amp; McClintock Dr</v>
      </c>
      <c r="BA28" s="59">
        <f>COUNTIF([1]!ConcFrom,AZ28)+COUNTIF([1]!ConcTo,AZ28)</f>
        <v>4</v>
      </c>
      <c r="BB28" s="60" t="str">
        <f t="shared" si="34"/>
        <v>Elliot Rd &amp; McClintock Dr_1</v>
      </c>
      <c r="BC28" s="60" t="str">
        <f t="shared" si="34"/>
        <v>Elliot Rd &amp; McClintock Dr_2</v>
      </c>
      <c r="BD28" s="60" t="str">
        <f t="shared" si="34"/>
        <v>Elliot Rd &amp; McClintock Dr_3</v>
      </c>
      <c r="BE28" s="60" t="str">
        <f t="shared" si="34"/>
        <v>Elliot Rd &amp; McClintock Dr_4</v>
      </c>
      <c r="BG28" s="60">
        <f>IF(ISNUMBER(AC28),INDEX([1]!TrfCnt,AC28+1),"")</f>
        <v>33820</v>
      </c>
      <c r="BH28" s="60">
        <f>IF(ISNUMBER(AD28),INDEX([1]!TrfCnt,AD28+1),"")</f>
        <v>22447</v>
      </c>
      <c r="BI28" s="60">
        <f>IF(ISNUMBER(AE28),INDEX([1]!TrfCnt,AE28+1),"")</f>
        <v>27297</v>
      </c>
      <c r="BJ28" s="60">
        <f>IF(ISNUMBER(AF28),INDEX([1]!TrfCnt,AF28+1),"")</f>
        <v>31736</v>
      </c>
      <c r="BK28" s="58">
        <f t="shared" si="0"/>
        <v>127</v>
      </c>
      <c r="BL28" s="110" t="str">
        <f t="shared" si="1"/>
        <v>Elliot Rd</v>
      </c>
      <c r="BM28" s="110" t="str">
        <f t="shared" si="2"/>
        <v>McClintock Dr</v>
      </c>
      <c r="BN28" s="55"/>
      <c r="BO28" s="55">
        <v>12.75</v>
      </c>
      <c r="BP28" s="55" t="s">
        <v>97</v>
      </c>
      <c r="BQ28" s="55" t="s">
        <v>97</v>
      </c>
      <c r="BR28" s="55">
        <v>13.25</v>
      </c>
      <c r="BS28" s="55" t="s">
        <v>97</v>
      </c>
      <c r="BT28" s="55">
        <v>9.5</v>
      </c>
      <c r="BU28" s="55"/>
      <c r="BV28" s="55"/>
      <c r="BW28" s="55">
        <v>5.75</v>
      </c>
      <c r="BX28" s="55" t="s">
        <v>97</v>
      </c>
      <c r="BY28" s="55">
        <v>13.25</v>
      </c>
      <c r="BZ28" s="55" t="s">
        <v>97</v>
      </c>
      <c r="CA28" s="55">
        <v>9.5</v>
      </c>
      <c r="CB28" s="66" t="b">
        <f t="shared" si="30"/>
        <v>0</v>
      </c>
      <c r="CC28" s="66" t="b">
        <f t="shared" si="33"/>
        <v>1</v>
      </c>
      <c r="CD28" s="66" t="b">
        <f t="shared" si="13"/>
        <v>0</v>
      </c>
      <c r="CE28" s="66" t="b">
        <f t="shared" si="14"/>
        <v>0</v>
      </c>
      <c r="CF28" s="66" t="b">
        <f t="shared" si="15"/>
        <v>1</v>
      </c>
      <c r="CG28" s="66" t="b">
        <f t="shared" si="16"/>
        <v>0</v>
      </c>
      <c r="CH28" s="66" t="b">
        <f t="shared" si="17"/>
        <v>1</v>
      </c>
      <c r="CI28" s="66" t="b">
        <f t="shared" si="18"/>
        <v>0</v>
      </c>
      <c r="CK28" t="str">
        <f t="shared" si="19"/>
        <v/>
      </c>
      <c r="CL28" t="str">
        <f t="shared" si="20"/>
        <v/>
      </c>
      <c r="CN28" s="60">
        <f>COUNTIF(CH$2:CH28,TRUE)</f>
        <v>21</v>
      </c>
      <c r="CO28" s="66" t="b">
        <v>1</v>
      </c>
      <c r="CP28" s="73">
        <f>COUNTIF('Accidents_2009-2013'!$M:$M,"="&amp;$A28)</f>
        <v>4</v>
      </c>
      <c r="CQ28" s="73">
        <v>1</v>
      </c>
      <c r="CR28" s="2">
        <f t="shared" si="21"/>
        <v>1</v>
      </c>
      <c r="CS28" s="2">
        <f t="shared" si="22"/>
        <v>1</v>
      </c>
      <c r="CT28" s="2">
        <f t="shared" si="23"/>
        <v>1</v>
      </c>
      <c r="CU28" s="2">
        <f t="shared" si="24"/>
        <v>1</v>
      </c>
    </row>
    <row r="29" spans="1:99" ht="12.75" customHeight="1" x14ac:dyDescent="0.2">
      <c r="A29" s="33">
        <v>128</v>
      </c>
      <c r="B29" s="38" t="s">
        <v>82</v>
      </c>
      <c r="C29" s="37" t="s">
        <v>75</v>
      </c>
      <c r="D29" s="9">
        <v>0</v>
      </c>
      <c r="E29" s="34"/>
      <c r="F29" s="34"/>
      <c r="G29" s="34"/>
      <c r="H29" s="34"/>
      <c r="I29" s="97">
        <v>3</v>
      </c>
      <c r="J29" s="97">
        <v>3</v>
      </c>
      <c r="K29" s="34">
        <v>2</v>
      </c>
      <c r="L29" s="34">
        <v>2</v>
      </c>
      <c r="M29" s="14">
        <v>2</v>
      </c>
      <c r="N29" s="14">
        <f t="shared" si="25"/>
        <v>2</v>
      </c>
      <c r="O29" s="14"/>
      <c r="P29" s="14">
        <v>2</v>
      </c>
      <c r="Q29" s="111">
        <f t="shared" si="26"/>
        <v>30881</v>
      </c>
      <c r="R29" s="111">
        <f t="shared" si="3"/>
        <v>30881</v>
      </c>
      <c r="S29" s="111" t="str">
        <f t="shared" si="4"/>
        <v>NA</v>
      </c>
      <c r="T29" s="15">
        <v>33.400145999999999</v>
      </c>
      <c r="U29" s="15">
        <v>-111.908998</v>
      </c>
      <c r="V29" s="9"/>
      <c r="W29" s="9"/>
      <c r="X29" s="9"/>
      <c r="Y29" s="9"/>
      <c r="Z29" t="str">
        <f t="shared" si="32"/>
        <v>Alameda &amp; McClntk</v>
      </c>
      <c r="AA29" s="6" t="str">
        <f t="shared" si="35"/>
        <v>Alameda</v>
      </c>
      <c r="AB29" s="25" t="s">
        <v>69</v>
      </c>
      <c r="AC29" s="45">
        <v>71</v>
      </c>
      <c r="AD29" s="80" t="str">
        <f>IF(LEN(BC29)&gt;0,IF(NOT(ISERROR(MATCH(BC29,[1]!TC_concat,0))),MOD(MATCH(BC29,[1]!TC_concat,0)-1,1+MAX([1]TCID!$A:$A)),""),"")</f>
        <v/>
      </c>
      <c r="AE29" s="80" t="str">
        <f>IF(LEN(BD29)&gt;0,IF(NOT(ISERROR(MATCH(BD29,[1]!TC_concat,0))),MOD(MATCH(BD29,[1]!TC_concat,0)-1,1+MAX([1]TCID!$A:$A)),""),"")</f>
        <v/>
      </c>
      <c r="AF29" s="80" t="str">
        <f>IF(LEN(BE29)&gt;0,IF(NOT(ISERROR(MATCH(BE29,[1]!TC_concat,0))),MOD(MATCH(BE29,[1]!TC_concat,0)-1,1+MAX([1]TCID!$A:$A)),""),"")</f>
        <v/>
      </c>
      <c r="AG29" s="102"/>
      <c r="AH29" s="8"/>
      <c r="AI29" s="14">
        <v>1</v>
      </c>
      <c r="AJ29" s="14"/>
      <c r="AK29" s="58">
        <f t="shared" si="27"/>
        <v>30881</v>
      </c>
      <c r="AL29" s="58">
        <f t="shared" si="28"/>
        <v>30881</v>
      </c>
      <c r="AM29" s="58" t="e">
        <f t="shared" si="29"/>
        <v>#N/A</v>
      </c>
      <c r="AN29" s="75" t="b">
        <f t="shared" si="6"/>
        <v>1</v>
      </c>
      <c r="AO29" s="75" t="b">
        <f t="shared" si="7"/>
        <v>1</v>
      </c>
      <c r="AP29" s="58">
        <f>IF(LEN(AC29)&gt;0,INDEX([1]!TC_Dir,AC29+1)*BG29,"")</f>
        <v>30881</v>
      </c>
      <c r="AQ29" s="58" t="str">
        <f>IF(LEN(AD29)&gt;0,INDEX([1]!TC_Dir,AD29+1)*BH29,"")</f>
        <v/>
      </c>
      <c r="AR29" s="58" t="str">
        <f>IF(LEN(AE29)&gt;0,INDEX([1]!TC_Dir,AE29+1)*BI29,"")</f>
        <v/>
      </c>
      <c r="AS29" s="58" t="str">
        <f>IF(LEN(AF29)&gt;0,INDEX([1]!TC_Dir,AF29+1)*BJ29,"")</f>
        <v/>
      </c>
      <c r="AT29" s="58">
        <f>IF(LEN(AC29)&gt;0,NOT(INDEX([1]!TC_Dir,AC29+1))*BG29,"")</f>
        <v>0</v>
      </c>
      <c r="AU29" s="58" t="str">
        <f>IF(LEN(AD29)&gt;0,NOT(INDEX([1]!TC_Dir,AD29+1))*BH29,"")</f>
        <v/>
      </c>
      <c r="AV29" s="58" t="str">
        <f>IF(LEN(AE29)&gt;0,NOT(INDEX([1]!TC_Dir,AE29+1))*BI29,"")</f>
        <v/>
      </c>
      <c r="AW29" s="58" t="str">
        <f>IF(LEN(AF29)&gt;0,NOT(INDEX([1]!TC_Dir,AF29+1))*BJ29,"")</f>
        <v/>
      </c>
      <c r="AX29" s="60" t="str">
        <f t="shared" si="8"/>
        <v>Alameda Dr</v>
      </c>
      <c r="AY29" s="60" t="str">
        <f t="shared" si="9"/>
        <v>McClintock Dr</v>
      </c>
      <c r="AZ29" s="60" t="str">
        <f t="shared" si="10"/>
        <v>Alameda Dr &amp; McClintock Dr</v>
      </c>
      <c r="BA29" s="59">
        <f>COUNTIF([1]!ConcFrom,AZ29)+COUNTIF([1]!ConcTo,AZ29)</f>
        <v>0</v>
      </c>
      <c r="BB29" s="60" t="str">
        <f t="shared" si="34"/>
        <v/>
      </c>
      <c r="BC29" s="60" t="str">
        <f t="shared" si="34"/>
        <v/>
      </c>
      <c r="BD29" s="60" t="str">
        <f t="shared" si="34"/>
        <v/>
      </c>
      <c r="BE29" s="60" t="str">
        <f t="shared" si="34"/>
        <v/>
      </c>
      <c r="BG29" s="60">
        <f>IF(ISNUMBER(AC29),INDEX([1]!TrfCnt,AC29+1),"")</f>
        <v>30881</v>
      </c>
      <c r="BH29" s="60" t="str">
        <f>IF(ISNUMBER(AD29),INDEX([1]!TrfCnt,AD29+1),"")</f>
        <v/>
      </c>
      <c r="BI29" s="60" t="str">
        <f>IF(ISNUMBER(AE29),INDEX([1]!TrfCnt,AE29+1),"")</f>
        <v/>
      </c>
      <c r="BJ29" s="60" t="str">
        <f>IF(ISNUMBER(AF29),INDEX([1]!TrfCnt,AF29+1),"")</f>
        <v/>
      </c>
      <c r="BK29" s="58">
        <f t="shared" si="0"/>
        <v>128</v>
      </c>
      <c r="BL29" s="110" t="str">
        <f t="shared" si="1"/>
        <v>Alameda Dr</v>
      </c>
      <c r="BM29" s="110" t="str">
        <f t="shared" si="2"/>
        <v>McClintock Dr</v>
      </c>
      <c r="BN29" s="55"/>
      <c r="BO29" s="55">
        <v>26.5</v>
      </c>
      <c r="BP29" s="55">
        <v>31.25</v>
      </c>
      <c r="BQ29" s="55">
        <v>17.5</v>
      </c>
      <c r="BR29" s="55">
        <v>24</v>
      </c>
      <c r="BS29" s="55" t="s">
        <v>97</v>
      </c>
      <c r="BT29" s="55">
        <v>22</v>
      </c>
      <c r="BU29" s="55"/>
      <c r="BV29" s="55"/>
      <c r="BW29" s="55">
        <v>17</v>
      </c>
      <c r="BX29" s="55">
        <v>17.5</v>
      </c>
      <c r="BY29" s="55">
        <v>24</v>
      </c>
      <c r="BZ29" s="55" t="s">
        <v>97</v>
      </c>
      <c r="CA29" s="55">
        <v>22</v>
      </c>
      <c r="CB29" s="66" t="b">
        <f t="shared" si="30"/>
        <v>0</v>
      </c>
      <c r="CC29" s="66" t="b">
        <f t="shared" si="33"/>
        <v>1</v>
      </c>
      <c r="CD29" s="66" t="b">
        <f t="shared" si="13"/>
        <v>1</v>
      </c>
      <c r="CE29" s="66" t="b">
        <f t="shared" si="14"/>
        <v>1</v>
      </c>
      <c r="CF29" s="66" t="b">
        <f t="shared" si="15"/>
        <v>1</v>
      </c>
      <c r="CG29" s="66" t="b">
        <f t="shared" si="16"/>
        <v>0</v>
      </c>
      <c r="CH29" s="66" t="b">
        <f t="shared" si="17"/>
        <v>1</v>
      </c>
      <c r="CI29" s="66" t="b">
        <f t="shared" si="18"/>
        <v>1</v>
      </c>
      <c r="CK29">
        <f t="shared" si="19"/>
        <v>2</v>
      </c>
      <c r="CL29">
        <f t="shared" si="20"/>
        <v>2</v>
      </c>
      <c r="CN29" s="60">
        <f>COUNTIF(CH$2:CH29,TRUE)</f>
        <v>22</v>
      </c>
      <c r="CO29" s="66" t="b">
        <v>1</v>
      </c>
      <c r="CP29" s="73">
        <f>COUNTIF('Accidents_2009-2013'!$M:$M,"="&amp;$A29)</f>
        <v>4</v>
      </c>
      <c r="CQ29" s="73">
        <v>0</v>
      </c>
      <c r="CR29" s="2">
        <f t="shared" si="21"/>
        <v>1</v>
      </c>
      <c r="CS29" s="2">
        <f t="shared" si="22"/>
        <v>1</v>
      </c>
      <c r="CT29" s="2">
        <f t="shared" si="23"/>
        <v>1</v>
      </c>
      <c r="CU29" s="2">
        <f t="shared" si="24"/>
        <v>1</v>
      </c>
    </row>
    <row r="30" spans="1:99" ht="12.75" customHeight="1" x14ac:dyDescent="0.2">
      <c r="A30" s="33">
        <v>129</v>
      </c>
      <c r="B30" s="38" t="s">
        <v>82</v>
      </c>
      <c r="C30" s="37" t="s">
        <v>9</v>
      </c>
      <c r="D30" s="9">
        <v>0</v>
      </c>
      <c r="E30" s="34"/>
      <c r="F30" s="34"/>
      <c r="G30" s="34"/>
      <c r="H30" s="34"/>
      <c r="I30" s="34">
        <v>0</v>
      </c>
      <c r="J30" s="34">
        <v>0</v>
      </c>
      <c r="K30" s="34">
        <v>2</v>
      </c>
      <c r="L30" s="34">
        <v>2</v>
      </c>
      <c r="M30" s="14">
        <v>2</v>
      </c>
      <c r="N30" s="14">
        <f t="shared" si="25"/>
        <v>2</v>
      </c>
      <c r="O30" s="14"/>
      <c r="P30" s="14">
        <v>1</v>
      </c>
      <c r="Q30" s="111">
        <f t="shared" si="26"/>
        <v>38719</v>
      </c>
      <c r="R30" s="111">
        <f t="shared" si="3"/>
        <v>38719</v>
      </c>
      <c r="S30" s="111">
        <f t="shared" si="4"/>
        <v>1994</v>
      </c>
      <c r="T30" s="15">
        <v>33.400246000000003</v>
      </c>
      <c r="U30" s="15">
        <v>-111.926098</v>
      </c>
      <c r="V30" s="9"/>
      <c r="W30" s="9"/>
      <c r="X30" s="9"/>
      <c r="Y30" s="9"/>
      <c r="Z30" t="str">
        <f t="shared" si="32"/>
        <v>Alameda &amp; Rural</v>
      </c>
      <c r="AA30" s="6" t="str">
        <f t="shared" si="35"/>
        <v>Alameda</v>
      </c>
      <c r="AB30" s="24" t="s">
        <v>21</v>
      </c>
      <c r="AC30" s="80">
        <f>IF(LEN(BB30)&gt;0,IF(NOT(ISERROR(MATCH(BB30,[1]!TC_concat,0))),MOD(MATCH(BB30,[1]!TC_concat,0)-1,1+MAX([1]TCID!$A:$A)),""),"")</f>
        <v>75</v>
      </c>
      <c r="AD30" s="45">
        <v>74</v>
      </c>
      <c r="AE30" s="80" t="str">
        <f>IF(LEN(BD30)&gt;0,IF(NOT(ISERROR(MATCH(BD30,[1]!TC_concat,0))),MOD(MATCH(BD30,[1]!TC_concat,0)-1,1+MAX([1]TCID!$A:$A)),""),"")</f>
        <v/>
      </c>
      <c r="AF30" s="80" t="str">
        <f>IF(LEN(BE30)&gt;0,IF(NOT(ISERROR(MATCH(BE30,[1]!TC_concat,0))),MOD(MATCH(BE30,[1]!TC_concat,0)-1,1+MAX([1]TCID!$A:$A)),""),"")</f>
        <v/>
      </c>
      <c r="AG30" s="102"/>
      <c r="AH30" s="8"/>
      <c r="AI30" s="14">
        <v>1</v>
      </c>
      <c r="AJ30" s="14"/>
      <c r="AK30" s="58">
        <f t="shared" si="27"/>
        <v>38719</v>
      </c>
      <c r="AL30" s="58">
        <f t="shared" si="28"/>
        <v>38719</v>
      </c>
      <c r="AM30" s="58">
        <f t="shared" si="29"/>
        <v>1994</v>
      </c>
      <c r="AN30" s="75" t="b">
        <f t="shared" si="6"/>
        <v>0</v>
      </c>
      <c r="AO30" s="75" t="b">
        <f t="shared" si="7"/>
        <v>1</v>
      </c>
      <c r="AP30" s="58">
        <f>IF(LEN(AC30)&gt;0,INDEX([1]!TC_Dir,AC30+1)*BG30,"")</f>
        <v>0</v>
      </c>
      <c r="AQ30" s="58">
        <f>IF(LEN(AD30)&gt;0,INDEX([1]!TC_Dir,AD30+1)*BH30,"")</f>
        <v>38719</v>
      </c>
      <c r="AR30" s="58" t="str">
        <f>IF(LEN(AE30)&gt;0,INDEX([1]!TC_Dir,AE30+1)*BI30,"")</f>
        <v/>
      </c>
      <c r="AS30" s="58" t="str">
        <f>IF(LEN(AF30)&gt;0,INDEX([1]!TC_Dir,AF30+1)*BJ30,"")</f>
        <v/>
      </c>
      <c r="AT30" s="58">
        <f>IF(LEN(AC30)&gt;0,NOT(INDEX([1]!TC_Dir,AC30+1))*BG30,"")</f>
        <v>1994</v>
      </c>
      <c r="AU30" s="58">
        <f>IF(LEN(AD30)&gt;0,NOT(INDEX([1]!TC_Dir,AD30+1))*BH30,"")</f>
        <v>0</v>
      </c>
      <c r="AV30" s="58" t="str">
        <f>IF(LEN(AE30)&gt;0,NOT(INDEX([1]!TC_Dir,AE30+1))*BI30,"")</f>
        <v/>
      </c>
      <c r="AW30" s="58" t="str">
        <f>IF(LEN(AF30)&gt;0,NOT(INDEX([1]!TC_Dir,AF30+1))*BJ30,"")</f>
        <v/>
      </c>
      <c r="AX30" s="60" t="str">
        <f t="shared" si="8"/>
        <v>Alameda Dr</v>
      </c>
      <c r="AY30" s="60" t="str">
        <f t="shared" si="9"/>
        <v>Rural Rd</v>
      </c>
      <c r="AZ30" s="60" t="str">
        <f t="shared" si="10"/>
        <v>Alameda Dr &amp; Rural Rd</v>
      </c>
      <c r="BA30" s="59">
        <f>COUNTIF([1]!ConcFrom,AZ30)+COUNTIF([1]!ConcTo,AZ30)</f>
        <v>1</v>
      </c>
      <c r="BB30" s="60" t="str">
        <f t="shared" si="34"/>
        <v>Alameda Dr &amp; Rural Rd_1</v>
      </c>
      <c r="BC30" s="60" t="str">
        <f t="shared" si="34"/>
        <v/>
      </c>
      <c r="BD30" s="60" t="str">
        <f t="shared" si="34"/>
        <v/>
      </c>
      <c r="BE30" s="60" t="str">
        <f t="shared" si="34"/>
        <v/>
      </c>
      <c r="BG30" s="60">
        <f>IF(ISNUMBER(AC30),INDEX([1]!TrfCnt,AC30+1),"")</f>
        <v>1994</v>
      </c>
      <c r="BH30" s="60">
        <f>IF(ISNUMBER(AD30),INDEX([1]!TrfCnt,AD30+1),"")</f>
        <v>38719</v>
      </c>
      <c r="BI30" s="60" t="str">
        <f>IF(ISNUMBER(AE30),INDEX([1]!TrfCnt,AE30+1),"")</f>
        <v/>
      </c>
      <c r="BJ30" s="60" t="str">
        <f>IF(ISNUMBER(AF30),INDEX([1]!TrfCnt,AF30+1),"")</f>
        <v/>
      </c>
      <c r="BK30" s="58">
        <f t="shared" si="0"/>
        <v>129</v>
      </c>
      <c r="BL30" s="110" t="str">
        <f t="shared" si="1"/>
        <v>Alameda Dr</v>
      </c>
      <c r="BM30" s="110" t="str">
        <f t="shared" si="2"/>
        <v>Rural Rd</v>
      </c>
      <c r="BN30" s="55"/>
      <c r="BO30" s="55">
        <v>71</v>
      </c>
      <c r="BP30" s="55">
        <v>50</v>
      </c>
      <c r="BQ30" s="55">
        <v>63.875</v>
      </c>
      <c r="BR30" s="55">
        <v>59.75</v>
      </c>
      <c r="BS30" s="55" t="s">
        <v>97</v>
      </c>
      <c r="BT30" s="55" t="s">
        <v>97</v>
      </c>
      <c r="BU30" s="55"/>
      <c r="BV30" s="55"/>
      <c r="BW30" s="55">
        <v>42</v>
      </c>
      <c r="BX30" s="55">
        <v>63.875</v>
      </c>
      <c r="BY30" s="55">
        <v>59.75</v>
      </c>
      <c r="BZ30" s="55" t="s">
        <v>97</v>
      </c>
      <c r="CA30" s="55" t="s">
        <v>97</v>
      </c>
      <c r="CB30" s="66" t="b">
        <f t="shared" si="30"/>
        <v>0</v>
      </c>
      <c r="CC30" s="66" t="b">
        <f t="shared" si="33"/>
        <v>1</v>
      </c>
      <c r="CD30" s="66" t="b">
        <f t="shared" si="13"/>
        <v>1</v>
      </c>
      <c r="CE30" s="66" t="b">
        <f t="shared" si="14"/>
        <v>1</v>
      </c>
      <c r="CF30" s="66" t="b">
        <f t="shared" si="15"/>
        <v>1</v>
      </c>
      <c r="CG30" s="66" t="b">
        <f t="shared" si="16"/>
        <v>0</v>
      </c>
      <c r="CH30" s="66" t="b">
        <f t="shared" si="17"/>
        <v>0</v>
      </c>
      <c r="CI30" s="66" t="b">
        <f t="shared" si="18"/>
        <v>1</v>
      </c>
      <c r="CK30">
        <f t="shared" si="19"/>
        <v>1</v>
      </c>
      <c r="CL30">
        <f t="shared" si="20"/>
        <v>1</v>
      </c>
      <c r="CN30" s="60">
        <f>COUNTIF(CH$2:CH30,TRUE)</f>
        <v>22</v>
      </c>
      <c r="CO30" s="66" t="b">
        <v>0</v>
      </c>
      <c r="CP30" s="73">
        <f>COUNTIF('Accidents_2009-2013'!$M:$M,"="&amp;$A30)</f>
        <v>10</v>
      </c>
      <c r="CQ30" s="73">
        <v>1</v>
      </c>
      <c r="CR30" s="2">
        <f t="shared" si="21"/>
        <v>1</v>
      </c>
      <c r="CS30" s="2">
        <f t="shared" si="22"/>
        <v>1</v>
      </c>
      <c r="CT30" s="2">
        <f t="shared" si="23"/>
        <v>1</v>
      </c>
      <c r="CU30" s="2">
        <f t="shared" si="24"/>
        <v>1</v>
      </c>
    </row>
    <row r="31" spans="1:99" ht="12.75" customHeight="1" x14ac:dyDescent="0.2">
      <c r="A31" s="33">
        <v>130</v>
      </c>
      <c r="B31" s="38" t="s">
        <v>82</v>
      </c>
      <c r="C31" s="33" t="s">
        <v>8</v>
      </c>
      <c r="D31" s="9">
        <v>0</v>
      </c>
      <c r="E31" s="34"/>
      <c r="F31" s="34"/>
      <c r="G31" s="34"/>
      <c r="H31" s="34"/>
      <c r="I31" s="34">
        <v>2</v>
      </c>
      <c r="J31" s="34">
        <v>0</v>
      </c>
      <c r="K31" s="34">
        <v>2</v>
      </c>
      <c r="L31" s="34">
        <v>2</v>
      </c>
      <c r="M31" s="14">
        <v>2</v>
      </c>
      <c r="N31" s="14">
        <f t="shared" si="25"/>
        <v>2</v>
      </c>
      <c r="O31" s="14"/>
      <c r="P31" s="14">
        <v>2.5</v>
      </c>
      <c r="Q31" s="111" t="str">
        <f t="shared" si="26"/>
        <v>NA</v>
      </c>
      <c r="R31" s="111" t="str">
        <f t="shared" si="3"/>
        <v>NA</v>
      </c>
      <c r="S31" s="111" t="str">
        <f t="shared" si="4"/>
        <v>NA</v>
      </c>
      <c r="T31" s="15">
        <v>33.400345999999999</v>
      </c>
      <c r="U31" s="15">
        <v>-111.900497</v>
      </c>
      <c r="V31" s="9"/>
      <c r="W31" s="9"/>
      <c r="X31" s="9"/>
      <c r="Y31" s="9"/>
      <c r="Z31" t="str">
        <f t="shared" si="32"/>
        <v>Alameda &amp; CntryClub</v>
      </c>
      <c r="AA31" s="6" t="str">
        <f t="shared" si="35"/>
        <v>Alameda</v>
      </c>
      <c r="AB31" s="23" t="s">
        <v>94</v>
      </c>
      <c r="AC31" s="80" t="str">
        <f>IF(LEN(BB31)&gt;0,IF(NOT(ISERROR(MATCH(BB31,[1]!TC_concat,0))),MOD(MATCH(BB31,[1]!TC_concat,0)-1,1+MAX([1]TCID!$A:$A)),""),"")</f>
        <v/>
      </c>
      <c r="AD31" s="80" t="str">
        <f>IF(LEN(BC31)&gt;0,IF(NOT(ISERROR(MATCH(BC31,[1]!TC_concat,0))),MOD(MATCH(BC31,[1]!TC_concat,0)-1,1+MAX([1]TCID!$A:$A)),""),"")</f>
        <v/>
      </c>
      <c r="AE31" s="80" t="str">
        <f>IF(LEN(BD31)&gt;0,IF(NOT(ISERROR(MATCH(BD31,[1]!TC_concat,0))),MOD(MATCH(BD31,[1]!TC_concat,0)-1,1+MAX([1]TCID!$A:$A)),""),"")</f>
        <v/>
      </c>
      <c r="AF31" s="80" t="str">
        <f>IF(LEN(BE31)&gt;0,IF(NOT(ISERROR(MATCH(BE31,[1]!TC_concat,0))),MOD(MATCH(BE31,[1]!TC_concat,0)-1,1+MAX([1]TCID!$A:$A)),""),"")</f>
        <v/>
      </c>
      <c r="AG31" s="102"/>
      <c r="AH31" s="8"/>
      <c r="AI31" s="14">
        <v>1</v>
      </c>
      <c r="AJ31" s="14"/>
      <c r="AK31" s="58" t="e">
        <f t="shared" si="27"/>
        <v>#N/A</v>
      </c>
      <c r="AL31" s="58" t="e">
        <f t="shared" si="28"/>
        <v>#N/A</v>
      </c>
      <c r="AM31" s="58" t="e">
        <f t="shared" si="29"/>
        <v>#N/A</v>
      </c>
      <c r="AN31" s="75" t="b">
        <f t="shared" si="6"/>
        <v>1</v>
      </c>
      <c r="AO31" s="75" t="b">
        <f t="shared" si="7"/>
        <v>1</v>
      </c>
      <c r="AP31" s="58" t="str">
        <f>IF(LEN(AC31)&gt;0,INDEX([1]!TC_Dir,AC31+1)*BG31,"")</f>
        <v/>
      </c>
      <c r="AQ31" s="58" t="str">
        <f>IF(LEN(AD31)&gt;0,INDEX([1]!TC_Dir,AD31+1)*BH31,"")</f>
        <v/>
      </c>
      <c r="AR31" s="58" t="str">
        <f>IF(LEN(AE31)&gt;0,INDEX([1]!TC_Dir,AE31+1)*BI31,"")</f>
        <v/>
      </c>
      <c r="AS31" s="58" t="str">
        <f>IF(LEN(AF31)&gt;0,INDEX([1]!TC_Dir,AF31+1)*BJ31,"")</f>
        <v/>
      </c>
      <c r="AT31" s="58" t="str">
        <f>IF(LEN(AC31)&gt;0,NOT(INDEX([1]!TC_Dir,AC31+1))*BG31,"")</f>
        <v/>
      </c>
      <c r="AU31" s="58" t="str">
        <f>IF(LEN(AD31)&gt;0,NOT(INDEX([1]!TC_Dir,AD31+1))*BH31,"")</f>
        <v/>
      </c>
      <c r="AV31" s="58" t="str">
        <f>IF(LEN(AE31)&gt;0,NOT(INDEX([1]!TC_Dir,AE31+1))*BI31,"")</f>
        <v/>
      </c>
      <c r="AW31" s="58" t="str">
        <f>IF(LEN(AF31)&gt;0,NOT(INDEX([1]!TC_Dir,AF31+1))*BJ31,"")</f>
        <v/>
      </c>
      <c r="AX31" s="60" t="str">
        <f t="shared" si="8"/>
        <v>Alameda Dr</v>
      </c>
      <c r="AY31" s="60" t="str">
        <f t="shared" si="9"/>
        <v>Country Club Wy</v>
      </c>
      <c r="AZ31" s="60" t="str">
        <f t="shared" si="10"/>
        <v>Alameda Dr &amp; Country Club Wy</v>
      </c>
      <c r="BA31" s="59">
        <f>COUNTIF([1]!ConcFrom,AZ31)+COUNTIF([1]!ConcTo,AZ31)</f>
        <v>0</v>
      </c>
      <c r="BB31" s="60" t="str">
        <f t="shared" si="34"/>
        <v/>
      </c>
      <c r="BC31" s="60" t="str">
        <f t="shared" si="34"/>
        <v/>
      </c>
      <c r="BD31" s="60" t="str">
        <f t="shared" si="34"/>
        <v/>
      </c>
      <c r="BE31" s="60" t="str">
        <f t="shared" si="34"/>
        <v/>
      </c>
      <c r="BG31" s="60" t="str">
        <f>IF(ISNUMBER(AC31),INDEX([1]!TrfCnt,AC31+1),"")</f>
        <v/>
      </c>
      <c r="BH31" s="60" t="str">
        <f>IF(ISNUMBER(AD31),INDEX([1]!TrfCnt,AD31+1),"")</f>
        <v/>
      </c>
      <c r="BI31" s="60" t="str">
        <f>IF(ISNUMBER(AE31),INDEX([1]!TrfCnt,AE31+1),"")</f>
        <v/>
      </c>
      <c r="BJ31" s="60" t="str">
        <f>IF(ISNUMBER(AF31),INDEX([1]!TrfCnt,AF31+1),"")</f>
        <v/>
      </c>
      <c r="BK31" s="58">
        <f t="shared" si="0"/>
        <v>130</v>
      </c>
      <c r="BL31" s="110" t="str">
        <f t="shared" si="1"/>
        <v>Alameda Dr</v>
      </c>
      <c r="BM31" s="110" t="str">
        <f t="shared" si="2"/>
        <v>Country Club Wy</v>
      </c>
      <c r="BN31" s="55"/>
      <c r="BO31" s="55">
        <v>9.5</v>
      </c>
      <c r="BP31" s="55" t="s">
        <v>97</v>
      </c>
      <c r="BQ31" s="55" t="s">
        <v>97</v>
      </c>
      <c r="BR31" s="55">
        <v>20.5</v>
      </c>
      <c r="BS31" s="55" t="s">
        <v>97</v>
      </c>
      <c r="BT31" s="55">
        <v>11.5</v>
      </c>
      <c r="BU31" s="55"/>
      <c r="BV31" s="55"/>
      <c r="BW31" s="55">
        <v>4.75</v>
      </c>
      <c r="BX31" s="55" t="s">
        <v>97</v>
      </c>
      <c r="BY31" s="55">
        <v>20.5</v>
      </c>
      <c r="BZ31" s="55" t="s">
        <v>97</v>
      </c>
      <c r="CA31" s="55">
        <v>11.5</v>
      </c>
      <c r="CB31" s="66" t="b">
        <f t="shared" si="30"/>
        <v>0</v>
      </c>
      <c r="CC31" s="66" t="b">
        <f t="shared" si="33"/>
        <v>1</v>
      </c>
      <c r="CD31" s="66" t="b">
        <f t="shared" si="13"/>
        <v>0</v>
      </c>
      <c r="CE31" s="66" t="b">
        <f t="shared" si="14"/>
        <v>0</v>
      </c>
      <c r="CF31" s="66" t="b">
        <f t="shared" si="15"/>
        <v>1</v>
      </c>
      <c r="CG31" s="66" t="b">
        <f t="shared" si="16"/>
        <v>0</v>
      </c>
      <c r="CH31" s="66" t="b">
        <f t="shared" si="17"/>
        <v>1</v>
      </c>
      <c r="CI31" s="66" t="b">
        <f t="shared" si="18"/>
        <v>0</v>
      </c>
      <c r="CK31" t="str">
        <f t="shared" si="19"/>
        <v/>
      </c>
      <c r="CL31" t="str">
        <f t="shared" si="20"/>
        <v/>
      </c>
      <c r="CN31" s="60">
        <f>COUNTIF(CH$2:CH31,TRUE)</f>
        <v>23</v>
      </c>
      <c r="CO31" s="66" t="b">
        <v>1</v>
      </c>
      <c r="CP31" s="73">
        <f>COUNTIF('Accidents_2009-2013'!$M:$M,"="&amp;$A31)</f>
        <v>0</v>
      </c>
      <c r="CQ31" s="73">
        <v>0</v>
      </c>
      <c r="CR31" s="2">
        <f t="shared" si="21"/>
        <v>1</v>
      </c>
      <c r="CS31" s="2">
        <f t="shared" si="22"/>
        <v>1</v>
      </c>
      <c r="CT31" s="2">
        <f t="shared" si="23"/>
        <v>1</v>
      </c>
      <c r="CU31" s="2">
        <f t="shared" si="24"/>
        <v>1</v>
      </c>
    </row>
    <row r="32" spans="1:99" ht="12.75" customHeight="1" x14ac:dyDescent="0.2">
      <c r="A32" s="33">
        <v>131</v>
      </c>
      <c r="B32" s="38" t="s">
        <v>22</v>
      </c>
      <c r="C32" s="38" t="s">
        <v>9</v>
      </c>
      <c r="D32" s="9">
        <v>1</v>
      </c>
      <c r="E32" s="34">
        <v>1</v>
      </c>
      <c r="F32" s="34"/>
      <c r="G32" s="34"/>
      <c r="H32" s="34">
        <v>1</v>
      </c>
      <c r="I32" s="34">
        <v>0</v>
      </c>
      <c r="J32" s="34">
        <v>0</v>
      </c>
      <c r="K32" s="34">
        <v>3</v>
      </c>
      <c r="L32" s="34">
        <v>3</v>
      </c>
      <c r="M32" s="14">
        <v>1</v>
      </c>
      <c r="N32" s="14">
        <f t="shared" si="25"/>
        <v>1</v>
      </c>
      <c r="O32" s="14">
        <v>2</v>
      </c>
      <c r="P32" s="14">
        <v>0</v>
      </c>
      <c r="Q32" s="111">
        <f t="shared" si="26"/>
        <v>43512</v>
      </c>
      <c r="R32" s="111">
        <f t="shared" si="3"/>
        <v>43512</v>
      </c>
      <c r="S32" s="111">
        <f t="shared" si="4"/>
        <v>21727</v>
      </c>
      <c r="T32" s="15">
        <v>33.414645</v>
      </c>
      <c r="U32" s="15">
        <v>-111.926098</v>
      </c>
      <c r="V32" s="9"/>
      <c r="W32" s="9"/>
      <c r="X32" s="9"/>
      <c r="Y32" s="9"/>
      <c r="Z32" t="str">
        <f t="shared" si="32"/>
        <v>Apache &amp; Rural</v>
      </c>
      <c r="AA32" s="6" t="str">
        <f t="shared" si="35"/>
        <v>Apache</v>
      </c>
      <c r="AB32" s="24" t="s">
        <v>21</v>
      </c>
      <c r="AC32" s="80">
        <f>IF(LEN(BB32)&gt;0,IF(NOT(ISERROR(MATCH(BB32,[1]!TC_concat,0))),MOD(MATCH(BB32,[1]!TC_concat,0)-1,1+MAX([1]TCID!$A:$A)),""),"")</f>
        <v>45</v>
      </c>
      <c r="AD32" s="80">
        <f>IF(LEN(BC32)&gt;0,IF(NOT(ISERROR(MATCH(BC32,[1]!TC_concat,0))),MOD(MATCH(BC32,[1]!TC_concat,0)-1,1+MAX([1]TCID!$A:$A)),""),"")</f>
        <v>61</v>
      </c>
      <c r="AE32" s="80">
        <f>IF(LEN(BD32)&gt;0,IF(NOT(ISERROR(MATCH(BD32,[1]!TC_concat,0))),MOD(MATCH(BD32,[1]!TC_concat,0)-1,1+MAX([1]TCID!$A:$A)),""),"")</f>
        <v>46</v>
      </c>
      <c r="AF32" s="80">
        <f>IF(LEN(BE32)&gt;0,IF(NOT(ISERROR(MATCH(BE32,[1]!TC_concat,0))),MOD(MATCH(BE32,[1]!TC_concat,0)-1,1+MAX([1]TCID!$A:$A)),""),"")</f>
        <v>48</v>
      </c>
      <c r="AG32" s="102"/>
      <c r="AH32" s="8"/>
      <c r="AI32" s="14">
        <v>2</v>
      </c>
      <c r="AJ32" s="14"/>
      <c r="AK32" s="58">
        <f t="shared" si="27"/>
        <v>43512</v>
      </c>
      <c r="AL32" s="58">
        <f t="shared" si="28"/>
        <v>43512</v>
      </c>
      <c r="AM32" s="58">
        <f t="shared" si="29"/>
        <v>21727</v>
      </c>
      <c r="AN32" s="75" t="b">
        <f t="shared" si="6"/>
        <v>0</v>
      </c>
      <c r="AO32" s="75" t="b">
        <f t="shared" si="7"/>
        <v>1</v>
      </c>
      <c r="AP32" s="58">
        <f>IF(LEN(AC32)&gt;0,INDEX([1]!TC_Dir,AC32+1)*BG32,"")</f>
        <v>0</v>
      </c>
      <c r="AQ32" s="58">
        <f>IF(LEN(AD32)&gt;0,INDEX([1]!TC_Dir,AD32+1)*BH32,"")</f>
        <v>43512</v>
      </c>
      <c r="AR32" s="58">
        <f>IF(LEN(AE32)&gt;0,INDEX([1]!TC_Dir,AE32+1)*BI32,"")</f>
        <v>38694</v>
      </c>
      <c r="AS32" s="58">
        <f>IF(LEN(AF32)&gt;0,INDEX([1]!TC_Dir,AF32+1)*BJ32,"")</f>
        <v>0</v>
      </c>
      <c r="AT32" s="58">
        <f>IF(LEN(AC32)&gt;0,NOT(INDEX([1]!TC_Dir,AC32+1))*BG32,"")</f>
        <v>15777</v>
      </c>
      <c r="AU32" s="58">
        <f>IF(LEN(AD32)&gt;0,NOT(INDEX([1]!TC_Dir,AD32+1))*BH32,"")</f>
        <v>0</v>
      </c>
      <c r="AV32" s="58">
        <f>IF(LEN(AE32)&gt;0,NOT(INDEX([1]!TC_Dir,AE32+1))*BI32,"")</f>
        <v>0</v>
      </c>
      <c r="AW32" s="58">
        <f>IF(LEN(AF32)&gt;0,NOT(INDEX([1]!TC_Dir,AF32+1))*BJ32,"")</f>
        <v>21727</v>
      </c>
      <c r="AX32" s="60" t="str">
        <f t="shared" si="8"/>
        <v>Apache Blvd</v>
      </c>
      <c r="AY32" s="60" t="str">
        <f t="shared" si="9"/>
        <v>Rural Rd</v>
      </c>
      <c r="AZ32" s="60" t="str">
        <f t="shared" si="10"/>
        <v>Apache Blvd &amp; Rural Rd</v>
      </c>
      <c r="BA32" s="59">
        <f>COUNTIF([1]!ConcFrom,AZ32)+COUNTIF([1]!ConcTo,AZ32)</f>
        <v>4</v>
      </c>
      <c r="BB32" s="60" t="str">
        <f t="shared" si="34"/>
        <v>Apache Blvd &amp; Rural Rd_1</v>
      </c>
      <c r="BC32" s="60" t="str">
        <f t="shared" si="34"/>
        <v>Apache Blvd &amp; Rural Rd_2</v>
      </c>
      <c r="BD32" s="60" t="str">
        <f t="shared" si="34"/>
        <v>Apache Blvd &amp; Rural Rd_3</v>
      </c>
      <c r="BE32" s="60" t="str">
        <f t="shared" si="34"/>
        <v>Apache Blvd &amp; Rural Rd_4</v>
      </c>
      <c r="BG32" s="60">
        <f>IF(ISNUMBER(AC32),INDEX([1]!TrfCnt,AC32+1),"")</f>
        <v>15777</v>
      </c>
      <c r="BH32" s="60">
        <f>IF(ISNUMBER(AD32),INDEX([1]!TrfCnt,AD32+1),"")</f>
        <v>43512</v>
      </c>
      <c r="BI32" s="60">
        <f>IF(ISNUMBER(AE32),INDEX([1]!TrfCnt,AE32+1),"")</f>
        <v>38694</v>
      </c>
      <c r="BJ32" s="60">
        <f>IF(ISNUMBER(AF32),INDEX([1]!TrfCnt,AF32+1),"")</f>
        <v>21727</v>
      </c>
      <c r="BK32" s="58">
        <f t="shared" si="0"/>
        <v>131</v>
      </c>
      <c r="BL32" s="110" t="str">
        <f t="shared" si="1"/>
        <v>Apache Blvd</v>
      </c>
      <c r="BM32" s="110" t="str">
        <f t="shared" si="2"/>
        <v>Rural Rd</v>
      </c>
      <c r="BN32" s="55"/>
      <c r="BO32" s="55">
        <v>263.5</v>
      </c>
      <c r="BP32" s="55">
        <v>184</v>
      </c>
      <c r="BQ32" s="55">
        <v>180</v>
      </c>
      <c r="BR32" s="55">
        <v>145.75</v>
      </c>
      <c r="BS32" s="55">
        <v>190.5</v>
      </c>
      <c r="BT32" s="55" t="s">
        <v>97</v>
      </c>
      <c r="BU32" s="55"/>
      <c r="BV32" s="55"/>
      <c r="BW32" s="55">
        <v>133.5</v>
      </c>
      <c r="BX32" s="55">
        <v>180</v>
      </c>
      <c r="BY32" s="55">
        <v>145.75</v>
      </c>
      <c r="BZ32" s="55">
        <v>190.5</v>
      </c>
      <c r="CA32" s="55" t="s">
        <v>97</v>
      </c>
      <c r="CB32" s="66" t="b">
        <f t="shared" si="30"/>
        <v>0</v>
      </c>
      <c r="CC32" s="66" t="b">
        <f t="shared" si="33"/>
        <v>1</v>
      </c>
      <c r="CD32" s="66" t="b">
        <f t="shared" si="13"/>
        <v>1</v>
      </c>
      <c r="CE32" s="66" t="b">
        <f t="shared" si="14"/>
        <v>1</v>
      </c>
      <c r="CF32" s="66" t="b">
        <f t="shared" si="15"/>
        <v>1</v>
      </c>
      <c r="CG32" s="66" t="b">
        <f t="shared" si="16"/>
        <v>1</v>
      </c>
      <c r="CH32" s="66" t="b">
        <f t="shared" si="17"/>
        <v>0</v>
      </c>
      <c r="CI32" s="66" t="b">
        <f t="shared" si="18"/>
        <v>1</v>
      </c>
      <c r="CK32">
        <f t="shared" si="19"/>
        <v>0</v>
      </c>
      <c r="CL32">
        <f t="shared" si="20"/>
        <v>0</v>
      </c>
      <c r="CN32" s="60">
        <f>COUNTIF(CH$2:CH32,TRUE)</f>
        <v>23</v>
      </c>
      <c r="CO32" s="66" t="b">
        <v>1</v>
      </c>
      <c r="CP32" s="73">
        <f>COUNTIF('Accidents_2009-2013'!$M:$M,"="&amp;$A32)</f>
        <v>32</v>
      </c>
      <c r="CQ32" s="73">
        <v>5</v>
      </c>
      <c r="CR32" s="2">
        <f t="shared" si="21"/>
        <v>1</v>
      </c>
      <c r="CS32" s="2">
        <f t="shared" si="22"/>
        <v>1</v>
      </c>
      <c r="CT32" s="2">
        <f t="shared" si="23"/>
        <v>1</v>
      </c>
      <c r="CU32" s="2">
        <f t="shared" si="24"/>
        <v>1</v>
      </c>
    </row>
    <row r="33" spans="1:99" ht="12.75" customHeight="1" x14ac:dyDescent="0.2">
      <c r="A33" s="33">
        <v>132</v>
      </c>
      <c r="B33" s="38" t="s">
        <v>22</v>
      </c>
      <c r="C33" s="33" t="s">
        <v>15</v>
      </c>
      <c r="D33" s="9">
        <v>0</v>
      </c>
      <c r="E33" s="34"/>
      <c r="F33" s="34"/>
      <c r="G33" s="34"/>
      <c r="H33" s="34"/>
      <c r="I33" s="34">
        <v>0</v>
      </c>
      <c r="J33" s="34">
        <v>0</v>
      </c>
      <c r="K33" s="34">
        <v>3</v>
      </c>
      <c r="L33" s="34">
        <v>3</v>
      </c>
      <c r="M33" s="14">
        <v>1</v>
      </c>
      <c r="N33" s="14">
        <f t="shared" si="25"/>
        <v>1</v>
      </c>
      <c r="O33" s="14">
        <v>2</v>
      </c>
      <c r="P33" s="14">
        <v>0.5</v>
      </c>
      <c r="Q33" s="111">
        <f t="shared" si="26"/>
        <v>15777</v>
      </c>
      <c r="R33" s="111" t="str">
        <f t="shared" si="3"/>
        <v>NA</v>
      </c>
      <c r="S33" s="111">
        <f t="shared" si="4"/>
        <v>15777</v>
      </c>
      <c r="T33" s="15">
        <v>33.414745000000003</v>
      </c>
      <c r="U33" s="15">
        <v>-111.917698</v>
      </c>
      <c r="V33" s="9"/>
      <c r="W33" s="9"/>
      <c r="X33" s="9"/>
      <c r="Y33" s="9"/>
      <c r="Z33" t="str">
        <f t="shared" si="32"/>
        <v>Apache &amp; Dorsey</v>
      </c>
      <c r="AA33" s="6" t="str">
        <f t="shared" si="35"/>
        <v>Apache</v>
      </c>
      <c r="AB33" s="23" t="s">
        <v>66</v>
      </c>
      <c r="AC33" s="45">
        <v>45</v>
      </c>
      <c r="AD33" s="80" t="str">
        <f>IF(LEN(BC33)&gt;0,IF(NOT(ISERROR(MATCH(BC33,[1]!TC_concat,0))),MOD(MATCH(BC33,[1]!TC_concat,0)-1,1+MAX([1]TCID!$A:$A)),""),"")</f>
        <v/>
      </c>
      <c r="AE33" s="80" t="str">
        <f>IF(LEN(BD33)&gt;0,IF(NOT(ISERROR(MATCH(BD33,[1]!TC_concat,0))),MOD(MATCH(BD33,[1]!TC_concat,0)-1,1+MAX([1]TCID!$A:$A)),""),"")</f>
        <v/>
      </c>
      <c r="AF33" s="80" t="str">
        <f>IF(LEN(BE33)&gt;0,IF(NOT(ISERROR(MATCH(BE33,[1]!TC_concat,0))),MOD(MATCH(BE33,[1]!TC_concat,0)-1,1+MAX([1]TCID!$A:$A)),""),"")</f>
        <v/>
      </c>
      <c r="AG33" s="102"/>
      <c r="AH33" s="8"/>
      <c r="AI33" s="14">
        <v>1</v>
      </c>
      <c r="AJ33" s="14"/>
      <c r="AK33" s="58">
        <f t="shared" si="27"/>
        <v>15777</v>
      </c>
      <c r="AL33" s="58" t="e">
        <f t="shared" si="28"/>
        <v>#N/A</v>
      </c>
      <c r="AM33" s="58">
        <f t="shared" si="29"/>
        <v>15777</v>
      </c>
      <c r="AN33" s="75" t="b">
        <f t="shared" si="6"/>
        <v>0</v>
      </c>
      <c r="AO33" s="75" t="b">
        <f t="shared" si="7"/>
        <v>1</v>
      </c>
      <c r="AP33" s="58">
        <f>IF(LEN(AC33)&gt;0,INDEX([1]!TC_Dir,AC33+1)*BG33,"")</f>
        <v>0</v>
      </c>
      <c r="AQ33" s="58" t="str">
        <f>IF(LEN(AD33)&gt;0,INDEX([1]!TC_Dir,AD33+1)*BH33,"")</f>
        <v/>
      </c>
      <c r="AR33" s="58" t="str">
        <f>IF(LEN(AE33)&gt;0,INDEX([1]!TC_Dir,AE33+1)*BI33,"")</f>
        <v/>
      </c>
      <c r="AS33" s="58" t="str">
        <f>IF(LEN(AF33)&gt;0,INDEX([1]!TC_Dir,AF33+1)*BJ33,"")</f>
        <v/>
      </c>
      <c r="AT33" s="58">
        <f>IF(LEN(AC33)&gt;0,NOT(INDEX([1]!TC_Dir,AC33+1))*BG33,"")</f>
        <v>15777</v>
      </c>
      <c r="AU33" s="58" t="str">
        <f>IF(LEN(AD33)&gt;0,NOT(INDEX([1]!TC_Dir,AD33+1))*BH33,"")</f>
        <v/>
      </c>
      <c r="AV33" s="58" t="str">
        <f>IF(LEN(AE33)&gt;0,NOT(INDEX([1]!TC_Dir,AE33+1))*BI33,"")</f>
        <v/>
      </c>
      <c r="AW33" s="58" t="str">
        <f>IF(LEN(AF33)&gt;0,NOT(INDEX([1]!TC_Dir,AF33+1))*BJ33,"")</f>
        <v/>
      </c>
      <c r="AX33" s="60" t="str">
        <f t="shared" si="8"/>
        <v>Apache Blvd</v>
      </c>
      <c r="AY33" s="60" t="str">
        <f t="shared" si="9"/>
        <v>S Dorsey Ln</v>
      </c>
      <c r="AZ33" s="60" t="str">
        <f t="shared" si="10"/>
        <v>Apache Blvd &amp; S Dorsey Ln</v>
      </c>
      <c r="BA33" s="59">
        <f>COUNTIF([1]!ConcFrom,AZ33)+COUNTIF([1]!ConcTo,AZ33)</f>
        <v>0</v>
      </c>
      <c r="BB33" s="60" t="str">
        <f t="shared" si="34"/>
        <v/>
      </c>
      <c r="BC33" s="60" t="str">
        <f t="shared" si="34"/>
        <v/>
      </c>
      <c r="BD33" s="60" t="str">
        <f t="shared" si="34"/>
        <v/>
      </c>
      <c r="BE33" s="60" t="str">
        <f t="shared" si="34"/>
        <v/>
      </c>
      <c r="BG33" s="60">
        <f>IF(ISNUMBER(AC33),INDEX([1]!TrfCnt,AC33+1),"")</f>
        <v>15777</v>
      </c>
      <c r="BH33" s="60" t="str">
        <f>IF(ISNUMBER(AD33),INDEX([1]!TrfCnt,AD33+1),"")</f>
        <v/>
      </c>
      <c r="BI33" s="60" t="str">
        <f>IF(ISNUMBER(AE33),INDEX([1]!TrfCnt,AE33+1),"")</f>
        <v/>
      </c>
      <c r="BJ33" s="60" t="str">
        <f>IF(ISNUMBER(AF33),INDEX([1]!TrfCnt,AF33+1),"")</f>
        <v/>
      </c>
      <c r="BK33" s="58">
        <f t="shared" ref="BK33:BK64" si="36">A33</f>
        <v>132</v>
      </c>
      <c r="BL33" s="110" t="str">
        <f t="shared" ref="BL33:BL64" si="37">B33</f>
        <v>Apache Blvd</v>
      </c>
      <c r="BM33" s="110" t="str">
        <f t="shared" ref="BM33:BM64" si="38">C33</f>
        <v>S Dorsey Ln</v>
      </c>
      <c r="BN33" s="55"/>
      <c r="BO33" s="55" t="s">
        <v>97</v>
      </c>
      <c r="BP33" s="55">
        <v>65.75</v>
      </c>
      <c r="BQ33" s="55">
        <v>66</v>
      </c>
      <c r="BR33" s="55">
        <v>64</v>
      </c>
      <c r="BS33" s="55" t="s">
        <v>97</v>
      </c>
      <c r="BT33" s="55">
        <v>38</v>
      </c>
      <c r="BU33" s="55"/>
      <c r="BV33" s="55"/>
      <c r="BW33" s="55" t="s">
        <v>97</v>
      </c>
      <c r="BX33" s="55">
        <v>66</v>
      </c>
      <c r="BY33" s="55">
        <v>64</v>
      </c>
      <c r="BZ33" s="55" t="s">
        <v>97</v>
      </c>
      <c r="CA33" s="55">
        <v>38</v>
      </c>
      <c r="CB33" s="66" t="b">
        <f t="shared" si="30"/>
        <v>0</v>
      </c>
      <c r="CC33" s="66" t="b">
        <f t="shared" si="33"/>
        <v>0</v>
      </c>
      <c r="CD33" s="66" t="b">
        <f t="shared" si="13"/>
        <v>1</v>
      </c>
      <c r="CE33" s="66" t="b">
        <f t="shared" si="14"/>
        <v>1</v>
      </c>
      <c r="CF33" s="66" t="b">
        <f t="shared" si="15"/>
        <v>1</v>
      </c>
      <c r="CG33" s="66" t="b">
        <f t="shared" si="16"/>
        <v>0</v>
      </c>
      <c r="CH33" s="66" t="b">
        <f t="shared" si="17"/>
        <v>1</v>
      </c>
      <c r="CI33" s="66" t="b">
        <f t="shared" si="18"/>
        <v>1</v>
      </c>
      <c r="CK33">
        <f t="shared" si="19"/>
        <v>0.5</v>
      </c>
      <c r="CL33">
        <f t="shared" si="20"/>
        <v>0.5</v>
      </c>
      <c r="CN33" s="60">
        <f>COUNTIF(CH$2:CH33,TRUE)</f>
        <v>24</v>
      </c>
      <c r="CO33" s="66" t="b">
        <v>1</v>
      </c>
      <c r="CP33" s="73">
        <f>COUNTIF('Accidents_2009-2013'!$M:$M,"="&amp;$A33)</f>
        <v>11</v>
      </c>
      <c r="CQ33" s="73">
        <v>1</v>
      </c>
      <c r="CR33" s="2">
        <f t="shared" si="21"/>
        <v>1</v>
      </c>
      <c r="CS33" s="2">
        <f t="shared" si="22"/>
        <v>1</v>
      </c>
      <c r="CT33" s="2">
        <f t="shared" si="23"/>
        <v>1</v>
      </c>
      <c r="CU33" s="2">
        <f t="shared" si="24"/>
        <v>1</v>
      </c>
    </row>
    <row r="34" spans="1:99" ht="12.75" customHeight="1" x14ac:dyDescent="0.2">
      <c r="A34" s="33">
        <v>133</v>
      </c>
      <c r="B34" s="38" t="s">
        <v>22</v>
      </c>
      <c r="C34" s="33" t="s">
        <v>7</v>
      </c>
      <c r="D34" s="9">
        <v>1</v>
      </c>
      <c r="E34" s="34">
        <v>1</v>
      </c>
      <c r="F34" s="34"/>
      <c r="G34" s="34"/>
      <c r="H34" s="34"/>
      <c r="I34" s="34">
        <v>3</v>
      </c>
      <c r="J34" s="34">
        <v>3</v>
      </c>
      <c r="K34" s="34">
        <v>3</v>
      </c>
      <c r="L34" s="34">
        <v>3</v>
      </c>
      <c r="M34" s="14">
        <v>1</v>
      </c>
      <c r="N34" s="14">
        <f t="shared" si="25"/>
        <v>1</v>
      </c>
      <c r="O34" s="14">
        <v>2</v>
      </c>
      <c r="P34" s="14">
        <v>0</v>
      </c>
      <c r="Q34" s="111">
        <f t="shared" si="26"/>
        <v>21727</v>
      </c>
      <c r="R34" s="111">
        <f t="shared" si="3"/>
        <v>7707</v>
      </c>
      <c r="S34" s="111">
        <f t="shared" si="4"/>
        <v>21727</v>
      </c>
      <c r="T34" s="15">
        <v>33.414544999999997</v>
      </c>
      <c r="U34" s="15">
        <v>-111.93469899999999</v>
      </c>
      <c r="V34" s="9"/>
      <c r="W34" s="9"/>
      <c r="X34" s="9"/>
      <c r="Y34" s="9"/>
      <c r="Z34" t="str">
        <f t="shared" si="32"/>
        <v>Apache &amp; College</v>
      </c>
      <c r="AA34" s="6" t="str">
        <f t="shared" si="35"/>
        <v>Apache</v>
      </c>
      <c r="AB34" s="6" t="str">
        <f t="shared" ref="AB34:AB49" si="39">IF(ISERROR(FIND(" ",C34)),C34,LEFT(C34,FIND(" ",C34)-1))</f>
        <v>College</v>
      </c>
      <c r="AC34" s="80">
        <f>IF(LEN(BB34)&gt;0,IF(NOT(ISERROR(MATCH(BB34,[1]!TC_concat,0))),MOD(MATCH(BB34,[1]!TC_concat,0)-1,1+MAX([1]TCID!$A:$A)),""),"")</f>
        <v>60</v>
      </c>
      <c r="AD34" s="45">
        <v>48</v>
      </c>
      <c r="AE34" s="80" t="str">
        <f>IF(LEN(BD34)&gt;0,IF(NOT(ISERROR(MATCH(BD34,[1]!TC_concat,0))),MOD(MATCH(BD34,[1]!TC_concat,0)-1,1+MAX([1]TCID!$A:$A)),""),"")</f>
        <v/>
      </c>
      <c r="AF34" s="80" t="str">
        <f>IF(LEN(BE34)&gt;0,IF(NOT(ISERROR(MATCH(BE34,[1]!TC_concat,0))),MOD(MATCH(BE34,[1]!TC_concat,0)-1,1+MAX([1]TCID!$A:$A)),""),"")</f>
        <v/>
      </c>
      <c r="AG34" s="102"/>
      <c r="AH34" s="8"/>
      <c r="AI34" s="14">
        <v>2</v>
      </c>
      <c r="AJ34" s="14"/>
      <c r="AK34" s="58">
        <f t="shared" si="27"/>
        <v>21727</v>
      </c>
      <c r="AL34" s="58">
        <f t="shared" si="28"/>
        <v>7707</v>
      </c>
      <c r="AM34" s="58">
        <f t="shared" si="29"/>
        <v>21727</v>
      </c>
      <c r="AN34" s="75" t="b">
        <f t="shared" ref="AN34:AN65" si="40">OR(I34&gt;0,J34&gt;0)</f>
        <v>1</v>
      </c>
      <c r="AO34" s="75" t="b">
        <f t="shared" ref="AO34:AO65" si="41">OR(K34&gt;0,L34&gt;0)</f>
        <v>1</v>
      </c>
      <c r="AP34" s="58">
        <f>IF(LEN(AC34)&gt;0,INDEX([1]!TC_Dir,AC34+1)*BG34,"")</f>
        <v>7707</v>
      </c>
      <c r="AQ34" s="58">
        <f>IF(LEN(AD34)&gt;0,INDEX([1]!TC_Dir,AD34+1)*BH34,"")</f>
        <v>0</v>
      </c>
      <c r="AR34" s="58" t="str">
        <f>IF(LEN(AE34)&gt;0,INDEX([1]!TC_Dir,AE34+1)*BI34,"")</f>
        <v/>
      </c>
      <c r="AS34" s="58" t="str">
        <f>IF(LEN(AF34)&gt;0,INDEX([1]!TC_Dir,AF34+1)*BJ34,"")</f>
        <v/>
      </c>
      <c r="AT34" s="58">
        <f>IF(LEN(AC34)&gt;0,NOT(INDEX([1]!TC_Dir,AC34+1))*BG34,"")</f>
        <v>0</v>
      </c>
      <c r="AU34" s="58">
        <f>IF(LEN(AD34)&gt;0,NOT(INDEX([1]!TC_Dir,AD34+1))*BH34,"")</f>
        <v>21727</v>
      </c>
      <c r="AV34" s="58" t="str">
        <f>IF(LEN(AE34)&gt;0,NOT(INDEX([1]!TC_Dir,AE34+1))*BI34,"")</f>
        <v/>
      </c>
      <c r="AW34" s="58" t="str">
        <f>IF(LEN(AF34)&gt;0,NOT(INDEX([1]!TC_Dir,AF34+1))*BJ34,"")</f>
        <v/>
      </c>
      <c r="AX34" s="60" t="str">
        <f t="shared" ref="AX34:AX65" si="42">B34</f>
        <v>Apache Blvd</v>
      </c>
      <c r="AY34" s="60" t="str">
        <f t="shared" ref="AY34:AY65" si="43">C34</f>
        <v>College Ave</v>
      </c>
      <c r="AZ34" s="60" t="str">
        <f t="shared" ref="AZ34:AZ65" si="44">B34&amp;" &amp; "&amp;C34</f>
        <v>Apache Blvd &amp; College Ave</v>
      </c>
      <c r="BA34" s="59">
        <f>COUNTIF([1]!ConcFrom,AZ34)+COUNTIF([1]!ConcTo,AZ34)</f>
        <v>1</v>
      </c>
      <c r="BB34" s="60" t="str">
        <f t="shared" si="34"/>
        <v>Apache Blvd &amp; College Ave_1</v>
      </c>
      <c r="BC34" s="60" t="str">
        <f t="shared" si="34"/>
        <v/>
      </c>
      <c r="BD34" s="60" t="str">
        <f t="shared" si="34"/>
        <v/>
      </c>
      <c r="BE34" s="60" t="str">
        <f t="shared" si="34"/>
        <v/>
      </c>
      <c r="BG34" s="60">
        <f>IF(ISNUMBER(AC34),INDEX([1]!TrfCnt,AC34+1),"")</f>
        <v>7707</v>
      </c>
      <c r="BH34" s="60">
        <f>IF(ISNUMBER(AD34),INDEX([1]!TrfCnt,AD34+1),"")</f>
        <v>21727</v>
      </c>
      <c r="BI34" s="60" t="str">
        <f>IF(ISNUMBER(AE34),INDEX([1]!TrfCnt,AE34+1),"")</f>
        <v/>
      </c>
      <c r="BJ34" s="60" t="str">
        <f>IF(ISNUMBER(AF34),INDEX([1]!TrfCnt,AF34+1),"")</f>
        <v/>
      </c>
      <c r="BK34" s="58">
        <f t="shared" si="36"/>
        <v>133</v>
      </c>
      <c r="BL34" s="110" t="str">
        <f t="shared" si="37"/>
        <v>Apache Blvd</v>
      </c>
      <c r="BM34" s="110" t="str">
        <f t="shared" si="38"/>
        <v>College Ave</v>
      </c>
      <c r="BN34" s="55"/>
      <c r="BO34" s="55">
        <v>218.5</v>
      </c>
      <c r="BP34" s="55">
        <v>220.25</v>
      </c>
      <c r="BQ34" s="55">
        <v>243</v>
      </c>
      <c r="BR34" s="55">
        <v>163.75</v>
      </c>
      <c r="BS34" s="55">
        <v>233</v>
      </c>
      <c r="BT34" s="55" t="s">
        <v>97</v>
      </c>
      <c r="BU34" s="55"/>
      <c r="BV34" s="55"/>
      <c r="BW34" s="55">
        <v>147.75</v>
      </c>
      <c r="BX34" s="55">
        <v>243</v>
      </c>
      <c r="BY34" s="55">
        <v>163.75</v>
      </c>
      <c r="BZ34" s="55">
        <v>233</v>
      </c>
      <c r="CA34" s="55" t="s">
        <v>97</v>
      </c>
      <c r="CB34" s="66" t="b">
        <f t="shared" si="30"/>
        <v>0</v>
      </c>
      <c r="CC34" s="66" t="b">
        <f t="shared" si="33"/>
        <v>1</v>
      </c>
      <c r="CD34" s="66" t="b">
        <f t="shared" si="13"/>
        <v>1</v>
      </c>
      <c r="CE34" s="66" t="b">
        <f t="shared" si="14"/>
        <v>1</v>
      </c>
      <c r="CF34" s="66" t="b">
        <f t="shared" si="15"/>
        <v>1</v>
      </c>
      <c r="CG34" s="66" t="b">
        <f t="shared" si="16"/>
        <v>1</v>
      </c>
      <c r="CH34" s="66" t="b">
        <f t="shared" si="17"/>
        <v>0</v>
      </c>
      <c r="CI34" s="66" t="b">
        <f t="shared" ref="CI34:CI87" si="45">AND(CD34,CE34,CF34)</f>
        <v>1</v>
      </c>
      <c r="CK34">
        <f t="shared" ref="CK34:CK87" si="46">IF(CD34,$P34,"")</f>
        <v>0</v>
      </c>
      <c r="CL34">
        <f t="shared" ref="CL34:CL87" si="47">IF(CE34,$P34,"")</f>
        <v>0</v>
      </c>
      <c r="CN34" s="60">
        <f>COUNTIF(CH$2:CH34,TRUE)</f>
        <v>24</v>
      </c>
      <c r="CO34" s="66" t="b">
        <v>0</v>
      </c>
      <c r="CP34" s="73">
        <f>COUNTIF('Accidents_2009-2013'!$M:$M,"="&amp;$A34)</f>
        <v>13</v>
      </c>
      <c r="CQ34" s="73">
        <v>2</v>
      </c>
      <c r="CR34" s="2">
        <f t="shared" ref="CR34:CR65" si="48">IF(V34=1,0,1)</f>
        <v>1</v>
      </c>
      <c r="CS34" s="2">
        <f t="shared" ref="CS34:CS65" si="49">IF(W34=1,0,1)</f>
        <v>1</v>
      </c>
      <c r="CT34" s="2">
        <f t="shared" ref="CT34:CT65" si="50">IF(X34=1,0,1)</f>
        <v>1</v>
      </c>
      <c r="CU34" s="2">
        <f t="shared" ref="CU34:CU65" si="51">IF(Y34=1,0,1)</f>
        <v>1</v>
      </c>
    </row>
    <row r="35" spans="1:99" ht="12.75" customHeight="1" x14ac:dyDescent="0.2">
      <c r="A35" s="33">
        <v>134</v>
      </c>
      <c r="B35" s="33" t="s">
        <v>22</v>
      </c>
      <c r="C35" s="33" t="s">
        <v>23</v>
      </c>
      <c r="D35" s="9">
        <v>1</v>
      </c>
      <c r="E35" s="34">
        <v>1</v>
      </c>
      <c r="F35" s="34"/>
      <c r="G35" s="34"/>
      <c r="H35" s="34"/>
      <c r="I35" s="34">
        <v>5</v>
      </c>
      <c r="J35" s="34">
        <v>5</v>
      </c>
      <c r="K35" s="34">
        <v>3</v>
      </c>
      <c r="L35" s="34">
        <v>3</v>
      </c>
      <c r="M35" s="14">
        <v>1</v>
      </c>
      <c r="N35" s="14">
        <f t="shared" si="25"/>
        <v>1</v>
      </c>
      <c r="O35" s="14">
        <v>2</v>
      </c>
      <c r="P35" s="14">
        <v>0</v>
      </c>
      <c r="Q35" s="111">
        <f t="shared" si="26"/>
        <v>21727</v>
      </c>
      <c r="R35" s="111" t="str">
        <f t="shared" si="3"/>
        <v>NA</v>
      </c>
      <c r="S35" s="111">
        <f t="shared" si="4"/>
        <v>21727</v>
      </c>
      <c r="T35" s="15">
        <v>33.414695999999999</v>
      </c>
      <c r="U35" s="15">
        <v>-111.92914</v>
      </c>
      <c r="V35" s="9">
        <v>1</v>
      </c>
      <c r="W35" s="9">
        <v>1</v>
      </c>
      <c r="X35" s="9"/>
      <c r="Y35" s="9"/>
      <c r="Z35" t="str">
        <f t="shared" si="32"/>
        <v>Apache &amp; Paseo</v>
      </c>
      <c r="AA35" s="6" t="str">
        <f t="shared" si="35"/>
        <v>Apache</v>
      </c>
      <c r="AB35" s="6" t="str">
        <f t="shared" si="39"/>
        <v>Paseo</v>
      </c>
      <c r="AC35" s="45">
        <v>48</v>
      </c>
      <c r="AD35" s="80" t="str">
        <f>IF(LEN(BC35)&gt;0,IF(NOT(ISERROR(MATCH(BC35,[1]!TC_concat,0))),MOD(MATCH(BC35,[1]!TC_concat,0)-1,1+MAX([1]TCID!$A:$A)),""),"")</f>
        <v/>
      </c>
      <c r="AE35" s="80" t="str">
        <f>IF(LEN(BD35)&gt;0,IF(NOT(ISERROR(MATCH(BD35,[1]!TC_concat,0))),MOD(MATCH(BD35,[1]!TC_concat,0)-1,1+MAX([1]TCID!$A:$A)),""),"")</f>
        <v/>
      </c>
      <c r="AF35" s="80" t="str">
        <f>IF(LEN(BE35)&gt;0,IF(NOT(ISERROR(MATCH(BE35,[1]!TC_concat,0))),MOD(MATCH(BE35,[1]!TC_concat,0)-1,1+MAX([1]TCID!$A:$A)),""),"")</f>
        <v/>
      </c>
      <c r="AG35" s="102"/>
      <c r="AH35" s="8"/>
      <c r="AI35" s="14">
        <v>1</v>
      </c>
      <c r="AJ35" s="14"/>
      <c r="AK35" s="58">
        <f t="shared" si="27"/>
        <v>21727</v>
      </c>
      <c r="AL35" s="58" t="e">
        <f t="shared" si="28"/>
        <v>#N/A</v>
      </c>
      <c r="AM35" s="58">
        <f t="shared" si="29"/>
        <v>21727</v>
      </c>
      <c r="AN35" s="75" t="b">
        <f t="shared" si="40"/>
        <v>1</v>
      </c>
      <c r="AO35" s="75" t="b">
        <f t="shared" si="41"/>
        <v>1</v>
      </c>
      <c r="AP35" s="58">
        <f>IF(LEN(AC35)&gt;0,INDEX([1]!TC_Dir,AC35+1)*BG35,"")</f>
        <v>0</v>
      </c>
      <c r="AQ35" s="58" t="str">
        <f>IF(LEN(AD35)&gt;0,INDEX([1]!TC_Dir,AD35+1)*BH35,"")</f>
        <v/>
      </c>
      <c r="AR35" s="58" t="str">
        <f>IF(LEN(AE35)&gt;0,INDEX([1]!TC_Dir,AE35+1)*BI35,"")</f>
        <v/>
      </c>
      <c r="AS35" s="58" t="str">
        <f>IF(LEN(AF35)&gt;0,INDEX([1]!TC_Dir,AF35+1)*BJ35,"")</f>
        <v/>
      </c>
      <c r="AT35" s="58">
        <f>IF(LEN(AC35)&gt;0,NOT(INDEX([1]!TC_Dir,AC35+1))*BG35,"")</f>
        <v>21727</v>
      </c>
      <c r="AU35" s="58" t="str">
        <f>IF(LEN(AD35)&gt;0,NOT(INDEX([1]!TC_Dir,AD35+1))*BH35,"")</f>
        <v/>
      </c>
      <c r="AV35" s="58" t="str">
        <f>IF(LEN(AE35)&gt;0,NOT(INDEX([1]!TC_Dir,AE35+1))*BI35,"")</f>
        <v/>
      </c>
      <c r="AW35" s="58" t="str">
        <f>IF(LEN(AF35)&gt;0,NOT(INDEX([1]!TC_Dir,AF35+1))*BJ35,"")</f>
        <v/>
      </c>
      <c r="AX35" s="60" t="str">
        <f t="shared" si="42"/>
        <v>Apache Blvd</v>
      </c>
      <c r="AY35" s="60" t="str">
        <f t="shared" si="43"/>
        <v>Paseo Del Saber</v>
      </c>
      <c r="AZ35" s="60" t="str">
        <f t="shared" si="44"/>
        <v>Apache Blvd &amp; Paseo Del Saber</v>
      </c>
      <c r="BA35" s="59">
        <f>COUNTIF([1]!ConcFrom,AZ35)+COUNTIF([1]!ConcTo,AZ35)</f>
        <v>0</v>
      </c>
      <c r="BB35" s="60" t="str">
        <f t="shared" si="34"/>
        <v/>
      </c>
      <c r="BC35" s="60" t="str">
        <f t="shared" si="34"/>
        <v/>
      </c>
      <c r="BD35" s="60" t="str">
        <f t="shared" si="34"/>
        <v/>
      </c>
      <c r="BE35" s="60" t="str">
        <f t="shared" si="34"/>
        <v/>
      </c>
      <c r="BG35" s="60">
        <f>IF(ISNUMBER(AC35),INDEX([1]!TrfCnt,AC35+1),"")</f>
        <v>21727</v>
      </c>
      <c r="BH35" s="60" t="str">
        <f>IF(ISNUMBER(AD35),INDEX([1]!TrfCnt,AD35+1),"")</f>
        <v/>
      </c>
      <c r="BI35" s="60" t="str">
        <f>IF(ISNUMBER(AE35),INDEX([1]!TrfCnt,AE35+1),"")</f>
        <v/>
      </c>
      <c r="BJ35" s="60" t="str">
        <f>IF(ISNUMBER(AF35),INDEX([1]!TrfCnt,AF35+1),"")</f>
        <v/>
      </c>
      <c r="BK35" s="58">
        <f t="shared" si="36"/>
        <v>134</v>
      </c>
      <c r="BL35" s="110" t="str">
        <f t="shared" si="37"/>
        <v>Apache Blvd</v>
      </c>
      <c r="BM35" s="110" t="str">
        <f t="shared" si="38"/>
        <v>Paseo Del Saber</v>
      </c>
      <c r="BN35" s="55"/>
      <c r="BO35" s="55">
        <v>207.5</v>
      </c>
      <c r="BP35" s="55">
        <v>232.75</v>
      </c>
      <c r="BQ35" s="55" t="s">
        <v>97</v>
      </c>
      <c r="BR35" s="55">
        <v>181.5</v>
      </c>
      <c r="BS35" s="55">
        <v>102</v>
      </c>
      <c r="BT35" s="55">
        <v>121</v>
      </c>
      <c r="BU35" s="55"/>
      <c r="BV35" s="55"/>
      <c r="BW35" s="55">
        <v>131.5</v>
      </c>
      <c r="BX35" s="55" t="s">
        <v>97</v>
      </c>
      <c r="BY35" s="55">
        <v>181.5</v>
      </c>
      <c r="BZ35" s="55">
        <v>102</v>
      </c>
      <c r="CA35" s="55">
        <v>121</v>
      </c>
      <c r="CB35" s="66" t="b">
        <f t="shared" si="30"/>
        <v>0</v>
      </c>
      <c r="CC35" s="66" t="b">
        <f t="shared" si="33"/>
        <v>1</v>
      </c>
      <c r="CD35" s="66" t="b">
        <f t="shared" si="13"/>
        <v>1</v>
      </c>
      <c r="CE35" s="66" t="b">
        <f t="shared" si="14"/>
        <v>0</v>
      </c>
      <c r="CF35" s="66" t="b">
        <f t="shared" si="15"/>
        <v>1</v>
      </c>
      <c r="CG35" s="66" t="b">
        <f t="shared" si="16"/>
        <v>1</v>
      </c>
      <c r="CH35" s="66" t="b">
        <f t="shared" si="17"/>
        <v>1</v>
      </c>
      <c r="CI35" s="66" t="b">
        <f t="shared" si="45"/>
        <v>0</v>
      </c>
      <c r="CK35">
        <f t="shared" si="46"/>
        <v>0</v>
      </c>
      <c r="CL35" t="str">
        <f t="shared" si="47"/>
        <v/>
      </c>
      <c r="CN35" s="60">
        <f>COUNTIF(CH$2:CH35,TRUE)</f>
        <v>25</v>
      </c>
      <c r="CO35" s="66" t="b">
        <v>1</v>
      </c>
      <c r="CP35" s="73">
        <f>COUNTIF('Accidents_2009-2013'!$M:$M,"="&amp;$A35)</f>
        <v>5</v>
      </c>
      <c r="CQ35" s="73">
        <v>1</v>
      </c>
      <c r="CR35" s="2">
        <f t="shared" si="48"/>
        <v>0</v>
      </c>
      <c r="CS35" s="2">
        <f t="shared" si="49"/>
        <v>0</v>
      </c>
      <c r="CT35" s="2">
        <f t="shared" si="50"/>
        <v>1</v>
      </c>
      <c r="CU35" s="2">
        <f t="shared" si="51"/>
        <v>1</v>
      </c>
    </row>
    <row r="36" spans="1:99" ht="12.75" customHeight="1" x14ac:dyDescent="0.2">
      <c r="A36" s="33">
        <v>135</v>
      </c>
      <c r="B36" s="38" t="s">
        <v>46</v>
      </c>
      <c r="C36" s="33" t="s">
        <v>9</v>
      </c>
      <c r="D36" s="9">
        <v>1</v>
      </c>
      <c r="E36" s="34"/>
      <c r="F36" s="34"/>
      <c r="G36" s="34"/>
      <c r="H36" s="34">
        <v>1</v>
      </c>
      <c r="I36" s="34">
        <v>0</v>
      </c>
      <c r="J36" s="34">
        <v>0</v>
      </c>
      <c r="K36" s="34">
        <v>3</v>
      </c>
      <c r="L36" s="34">
        <v>3</v>
      </c>
      <c r="M36" s="14">
        <v>1</v>
      </c>
      <c r="N36" s="14">
        <f t="shared" si="25"/>
        <v>1</v>
      </c>
      <c r="O36" s="14">
        <v>2</v>
      </c>
      <c r="P36" s="14">
        <v>0</v>
      </c>
      <c r="Q36" s="111">
        <f t="shared" si="26"/>
        <v>38694</v>
      </c>
      <c r="R36" s="111">
        <f t="shared" si="3"/>
        <v>38694</v>
      </c>
      <c r="S36" s="111" t="str">
        <f t="shared" si="4"/>
        <v>NA</v>
      </c>
      <c r="T36" s="15">
        <v>33.416744999999999</v>
      </c>
      <c r="U36" s="15">
        <v>-111.926198</v>
      </c>
      <c r="V36" s="9"/>
      <c r="W36" s="9"/>
      <c r="X36" s="9"/>
      <c r="Y36" s="9"/>
      <c r="Z36" t="str">
        <f t="shared" si="32"/>
        <v>Lemon &amp; Rural</v>
      </c>
      <c r="AA36" s="6" t="str">
        <f t="shared" si="35"/>
        <v>Lemon</v>
      </c>
      <c r="AB36" s="6" t="str">
        <f t="shared" si="39"/>
        <v>Rural</v>
      </c>
      <c r="AC36" s="45">
        <v>46</v>
      </c>
      <c r="AD36" s="80" t="str">
        <f>IF(LEN(BC36)&gt;0,IF(NOT(ISERROR(MATCH(BC36,[1]!TC_concat,0))),MOD(MATCH(BC36,[1]!TC_concat,0)-1,1+MAX([1]TCID!$A:$A)),""),"")</f>
        <v/>
      </c>
      <c r="AE36" s="80" t="str">
        <f>IF(LEN(BD36)&gt;0,IF(NOT(ISERROR(MATCH(BD36,[1]!TC_concat,0))),MOD(MATCH(BD36,[1]!TC_concat,0)-1,1+MAX([1]TCID!$A:$A)),""),"")</f>
        <v/>
      </c>
      <c r="AF36" s="80" t="str">
        <f>IF(LEN(BE36)&gt;0,IF(NOT(ISERROR(MATCH(BE36,[1]!TC_concat,0))),MOD(MATCH(BE36,[1]!TC_concat,0)-1,1+MAX([1]TCID!$A:$A)),""),"")</f>
        <v/>
      </c>
      <c r="AG36" s="102"/>
      <c r="AH36" s="8"/>
      <c r="AI36" s="14">
        <v>1</v>
      </c>
      <c r="AJ36" s="14"/>
      <c r="AK36" s="58">
        <f t="shared" si="27"/>
        <v>38694</v>
      </c>
      <c r="AL36" s="58">
        <f t="shared" si="28"/>
        <v>38694</v>
      </c>
      <c r="AM36" s="58" t="e">
        <f t="shared" si="29"/>
        <v>#N/A</v>
      </c>
      <c r="AN36" s="75" t="b">
        <f t="shared" si="40"/>
        <v>0</v>
      </c>
      <c r="AO36" s="75" t="b">
        <f t="shared" si="41"/>
        <v>1</v>
      </c>
      <c r="AP36" s="58">
        <f>IF(LEN(AC36)&gt;0,INDEX([1]!TC_Dir,AC36+1)*BG36,"")</f>
        <v>38694</v>
      </c>
      <c r="AQ36" s="58" t="str">
        <f>IF(LEN(AD36)&gt;0,INDEX([1]!TC_Dir,AD36+1)*BH36,"")</f>
        <v/>
      </c>
      <c r="AR36" s="58" t="str">
        <f>IF(LEN(AE36)&gt;0,INDEX([1]!TC_Dir,AE36+1)*BI36,"")</f>
        <v/>
      </c>
      <c r="AS36" s="58" t="str">
        <f>IF(LEN(AF36)&gt;0,INDEX([1]!TC_Dir,AF36+1)*BJ36,"")</f>
        <v/>
      </c>
      <c r="AT36" s="58">
        <f>IF(LEN(AC36)&gt;0,NOT(INDEX([1]!TC_Dir,AC36+1))*BG36,"")</f>
        <v>0</v>
      </c>
      <c r="AU36" s="58" t="str">
        <f>IF(LEN(AD36)&gt;0,NOT(INDEX([1]!TC_Dir,AD36+1))*BH36,"")</f>
        <v/>
      </c>
      <c r="AV36" s="58" t="str">
        <f>IF(LEN(AE36)&gt;0,NOT(INDEX([1]!TC_Dir,AE36+1))*BI36,"")</f>
        <v/>
      </c>
      <c r="AW36" s="58" t="str">
        <f>IF(LEN(AF36)&gt;0,NOT(INDEX([1]!TC_Dir,AF36+1))*BJ36,"")</f>
        <v/>
      </c>
      <c r="AX36" s="60" t="str">
        <f t="shared" si="42"/>
        <v>Lemon St</v>
      </c>
      <c r="AY36" s="60" t="str">
        <f t="shared" si="43"/>
        <v>Rural Rd</v>
      </c>
      <c r="AZ36" s="60" t="str">
        <f t="shared" si="44"/>
        <v>Lemon St &amp; Rural Rd</v>
      </c>
      <c r="BA36" s="59">
        <f>COUNTIF([1]!ConcFrom,AZ36)+COUNTIF([1]!ConcTo,AZ36)</f>
        <v>0</v>
      </c>
      <c r="BB36" s="60" t="str">
        <f t="shared" si="34"/>
        <v/>
      </c>
      <c r="BC36" s="60" t="str">
        <f t="shared" si="34"/>
        <v/>
      </c>
      <c r="BD36" s="60" t="str">
        <f t="shared" si="34"/>
        <v/>
      </c>
      <c r="BE36" s="60" t="str">
        <f t="shared" si="34"/>
        <v/>
      </c>
      <c r="BG36" s="60">
        <f>IF(ISNUMBER(AC36),INDEX([1]!TrfCnt,AC36+1),"")</f>
        <v>38694</v>
      </c>
      <c r="BH36" s="60" t="str">
        <f>IF(ISNUMBER(AD36),INDEX([1]!TrfCnt,AD36+1),"")</f>
        <v/>
      </c>
      <c r="BI36" s="60" t="str">
        <f>IF(ISNUMBER(AE36),INDEX([1]!TrfCnt,AE36+1),"")</f>
        <v/>
      </c>
      <c r="BJ36" s="60" t="str">
        <f>IF(ISNUMBER(AF36),INDEX([1]!TrfCnt,AF36+1),"")</f>
        <v/>
      </c>
      <c r="BK36" s="58">
        <f t="shared" si="36"/>
        <v>135</v>
      </c>
      <c r="BL36" s="110" t="str">
        <f t="shared" si="37"/>
        <v>Lemon St</v>
      </c>
      <c r="BM36" s="110" t="str">
        <f t="shared" si="38"/>
        <v>Rural Rd</v>
      </c>
      <c r="BN36" s="55"/>
      <c r="BO36" s="55">
        <v>175.5</v>
      </c>
      <c r="BP36" s="55">
        <v>177.125</v>
      </c>
      <c r="BQ36" s="55">
        <v>168.25</v>
      </c>
      <c r="BR36" s="55">
        <v>149.25</v>
      </c>
      <c r="BS36" s="55" t="s">
        <v>97</v>
      </c>
      <c r="BT36" s="55">
        <v>151</v>
      </c>
      <c r="BU36" s="55"/>
      <c r="BV36" s="55"/>
      <c r="BW36" s="55">
        <v>60.25</v>
      </c>
      <c r="BX36" s="55">
        <v>168.25</v>
      </c>
      <c r="BY36" s="55">
        <v>149.25</v>
      </c>
      <c r="BZ36" s="55" t="s">
        <v>97</v>
      </c>
      <c r="CA36" s="55">
        <v>151</v>
      </c>
      <c r="CB36" s="66" t="b">
        <f t="shared" si="30"/>
        <v>0</v>
      </c>
      <c r="CC36" s="66" t="b">
        <f t="shared" si="33"/>
        <v>1</v>
      </c>
      <c r="CD36" s="66" t="b">
        <f t="shared" si="13"/>
        <v>1</v>
      </c>
      <c r="CE36" s="66" t="b">
        <f t="shared" si="14"/>
        <v>1</v>
      </c>
      <c r="CF36" s="66" t="b">
        <f t="shared" si="15"/>
        <v>1</v>
      </c>
      <c r="CG36" s="66" t="b">
        <f t="shared" si="16"/>
        <v>0</v>
      </c>
      <c r="CH36" s="66" t="b">
        <f t="shared" si="17"/>
        <v>1</v>
      </c>
      <c r="CI36" s="66" t="b">
        <f t="shared" si="45"/>
        <v>1</v>
      </c>
      <c r="CK36">
        <f t="shared" si="46"/>
        <v>0</v>
      </c>
      <c r="CL36">
        <f t="shared" si="47"/>
        <v>0</v>
      </c>
      <c r="CN36" s="60">
        <f>COUNTIF(CH$2:CH36,TRUE)</f>
        <v>26</v>
      </c>
      <c r="CO36" s="66" t="b">
        <v>1</v>
      </c>
      <c r="CP36" s="73">
        <f>COUNTIF('Accidents_2009-2013'!$M:$M,"="&amp;$A36)</f>
        <v>10</v>
      </c>
      <c r="CQ36" s="73">
        <v>1</v>
      </c>
      <c r="CR36" s="2">
        <f t="shared" si="48"/>
        <v>1</v>
      </c>
      <c r="CS36" s="2">
        <f t="shared" si="49"/>
        <v>1</v>
      </c>
      <c r="CT36" s="2">
        <f t="shared" si="50"/>
        <v>1</v>
      </c>
      <c r="CU36" s="2">
        <f t="shared" si="51"/>
        <v>1</v>
      </c>
    </row>
    <row r="37" spans="1:99" ht="12.75" customHeight="1" x14ac:dyDescent="0.2">
      <c r="A37" s="33">
        <v>136</v>
      </c>
      <c r="B37" s="37" t="s">
        <v>93</v>
      </c>
      <c r="C37" s="33" t="s">
        <v>9</v>
      </c>
      <c r="D37" s="39">
        <v>0</v>
      </c>
      <c r="E37" s="34"/>
      <c r="F37" s="34"/>
      <c r="G37" s="34"/>
      <c r="H37" s="34"/>
      <c r="I37" s="34">
        <v>0</v>
      </c>
      <c r="J37" s="34">
        <v>0</v>
      </c>
      <c r="K37" s="34">
        <v>4</v>
      </c>
      <c r="L37" s="34">
        <v>0</v>
      </c>
      <c r="M37" s="14">
        <v>1</v>
      </c>
      <c r="N37" s="14">
        <f t="shared" si="25"/>
        <v>1</v>
      </c>
      <c r="O37" s="14">
        <v>2</v>
      </c>
      <c r="P37" s="14">
        <v>0</v>
      </c>
      <c r="Q37" s="111">
        <f t="shared" si="26"/>
        <v>43512</v>
      </c>
      <c r="R37" s="111">
        <f t="shared" si="3"/>
        <v>43512</v>
      </c>
      <c r="S37" s="111" t="str">
        <f t="shared" si="4"/>
        <v>NA</v>
      </c>
      <c r="T37" s="15">
        <v>33.412844999999997</v>
      </c>
      <c r="U37" s="15">
        <v>-111.926198</v>
      </c>
      <c r="V37" s="9"/>
      <c r="W37" s="9"/>
      <c r="X37" s="9"/>
      <c r="Y37" s="9"/>
      <c r="Z37" t="str">
        <f t="shared" si="32"/>
        <v>Spence &amp; Rural</v>
      </c>
      <c r="AA37" s="6" t="str">
        <f t="shared" si="35"/>
        <v>Spence</v>
      </c>
      <c r="AB37" s="6" t="str">
        <f t="shared" si="39"/>
        <v>Rural</v>
      </c>
      <c r="AC37" s="45">
        <v>61</v>
      </c>
      <c r="AD37" s="80" t="str">
        <f>IF(LEN(BC37)&gt;0,IF(NOT(ISERROR(MATCH(BC37,[1]!TC_concat,0))),MOD(MATCH(BC37,[1]!TC_concat,0)-1,1+MAX([1]TCID!$A:$A)),""),"")</f>
        <v/>
      </c>
      <c r="AE37" s="80" t="str">
        <f>IF(LEN(BD37)&gt;0,IF(NOT(ISERROR(MATCH(BD37,[1]!TC_concat,0))),MOD(MATCH(BD37,[1]!TC_concat,0)-1,1+MAX([1]TCID!$A:$A)),""),"")</f>
        <v/>
      </c>
      <c r="AF37" s="80" t="str">
        <f>IF(LEN(BE37)&gt;0,IF(NOT(ISERROR(MATCH(BE37,[1]!TC_concat,0))),MOD(MATCH(BE37,[1]!TC_concat,0)-1,1+MAX([1]TCID!$A:$A)),""),"")</f>
        <v/>
      </c>
      <c r="AG37" s="102"/>
      <c r="AH37" s="8"/>
      <c r="AI37" s="14">
        <v>1</v>
      </c>
      <c r="AJ37" s="14"/>
      <c r="AK37" s="58">
        <f t="shared" si="27"/>
        <v>43512</v>
      </c>
      <c r="AL37" s="58">
        <f t="shared" si="28"/>
        <v>43512</v>
      </c>
      <c r="AM37" s="58" t="e">
        <f t="shared" si="29"/>
        <v>#N/A</v>
      </c>
      <c r="AN37" s="75" t="b">
        <f t="shared" si="40"/>
        <v>0</v>
      </c>
      <c r="AO37" s="75" t="b">
        <f t="shared" si="41"/>
        <v>1</v>
      </c>
      <c r="AP37" s="58">
        <f>IF(LEN(AC37)&gt;0,INDEX([1]!TC_Dir,AC37+1)*BG37,"")</f>
        <v>43512</v>
      </c>
      <c r="AQ37" s="58" t="str">
        <f>IF(LEN(AD37)&gt;0,INDEX([1]!TC_Dir,AD37+1)*BH37,"")</f>
        <v/>
      </c>
      <c r="AR37" s="58" t="str">
        <f>IF(LEN(AE37)&gt;0,INDEX([1]!TC_Dir,AE37+1)*BI37,"")</f>
        <v/>
      </c>
      <c r="AS37" s="58" t="str">
        <f>IF(LEN(AF37)&gt;0,INDEX([1]!TC_Dir,AF37+1)*BJ37,"")</f>
        <v/>
      </c>
      <c r="AT37" s="58">
        <f>IF(LEN(AC37)&gt;0,NOT(INDEX([1]!TC_Dir,AC37+1))*BG37,"")</f>
        <v>0</v>
      </c>
      <c r="AU37" s="58" t="str">
        <f>IF(LEN(AD37)&gt;0,NOT(INDEX([1]!TC_Dir,AD37+1))*BH37,"")</f>
        <v/>
      </c>
      <c r="AV37" s="58" t="str">
        <f>IF(LEN(AE37)&gt;0,NOT(INDEX([1]!TC_Dir,AE37+1))*BI37,"")</f>
        <v/>
      </c>
      <c r="AW37" s="58" t="str">
        <f>IF(LEN(AF37)&gt;0,NOT(INDEX([1]!TC_Dir,AF37+1))*BJ37,"")</f>
        <v/>
      </c>
      <c r="AX37" s="60" t="str">
        <f t="shared" si="42"/>
        <v>Spence St</v>
      </c>
      <c r="AY37" s="60" t="str">
        <f t="shared" si="43"/>
        <v>Rural Rd</v>
      </c>
      <c r="AZ37" s="60" t="str">
        <f t="shared" si="44"/>
        <v>Spence St &amp; Rural Rd</v>
      </c>
      <c r="BA37" s="59">
        <f>COUNTIF([1]!ConcFrom,AZ37)+COUNTIF([1]!ConcTo,AZ37)</f>
        <v>0</v>
      </c>
      <c r="BB37" s="60" t="str">
        <f t="shared" si="34"/>
        <v/>
      </c>
      <c r="BC37" s="60" t="str">
        <f t="shared" si="34"/>
        <v/>
      </c>
      <c r="BD37" s="60" t="str">
        <f t="shared" si="34"/>
        <v/>
      </c>
      <c r="BE37" s="60" t="str">
        <f t="shared" si="34"/>
        <v/>
      </c>
      <c r="BG37" s="60">
        <f>IF(ISNUMBER(AC37),INDEX([1]!TrfCnt,AC37+1),"")</f>
        <v>43512</v>
      </c>
      <c r="BH37" s="60" t="str">
        <f>IF(ISNUMBER(AD37),INDEX([1]!TrfCnt,AD37+1),"")</f>
        <v/>
      </c>
      <c r="BI37" s="60" t="str">
        <f>IF(ISNUMBER(AE37),INDEX([1]!TrfCnt,AE37+1),"")</f>
        <v/>
      </c>
      <c r="BJ37" s="60" t="str">
        <f>IF(ISNUMBER(AF37),INDEX([1]!TrfCnt,AF37+1),"")</f>
        <v/>
      </c>
      <c r="BK37" s="58">
        <f t="shared" si="36"/>
        <v>136</v>
      </c>
      <c r="BL37" s="110" t="str">
        <f t="shared" si="37"/>
        <v>Spence St</v>
      </c>
      <c r="BM37" s="110" t="str">
        <f t="shared" si="38"/>
        <v>Rural Rd</v>
      </c>
      <c r="BN37" s="55"/>
      <c r="BO37" s="55" t="s">
        <v>97</v>
      </c>
      <c r="BP37" s="55" t="s">
        <v>97</v>
      </c>
      <c r="BQ37" s="55" t="s">
        <v>97</v>
      </c>
      <c r="BR37" s="55">
        <v>169.5</v>
      </c>
      <c r="BS37" s="55">
        <v>134.5</v>
      </c>
      <c r="BT37" s="55">
        <v>92</v>
      </c>
      <c r="BU37" s="55"/>
      <c r="BV37" s="55"/>
      <c r="BW37" s="55" t="s">
        <v>97</v>
      </c>
      <c r="BX37" s="55" t="s">
        <v>97</v>
      </c>
      <c r="BY37" s="55">
        <v>169.5</v>
      </c>
      <c r="BZ37" s="55">
        <v>134.5</v>
      </c>
      <c r="CA37" s="55">
        <v>92</v>
      </c>
      <c r="CB37" s="66" t="b">
        <f t="shared" si="30"/>
        <v>0</v>
      </c>
      <c r="CC37" s="66" t="b">
        <f t="shared" si="33"/>
        <v>0</v>
      </c>
      <c r="CD37" s="66" t="b">
        <f t="shared" si="13"/>
        <v>0</v>
      </c>
      <c r="CE37" s="66" t="b">
        <f t="shared" si="14"/>
        <v>0</v>
      </c>
      <c r="CF37" s="66" t="b">
        <f t="shared" si="15"/>
        <v>1</v>
      </c>
      <c r="CG37" s="66" t="b">
        <f t="shared" si="16"/>
        <v>1</v>
      </c>
      <c r="CH37" s="66" t="b">
        <f t="shared" si="17"/>
        <v>1</v>
      </c>
      <c r="CI37" s="66" t="b">
        <f t="shared" si="45"/>
        <v>0</v>
      </c>
      <c r="CK37" t="str">
        <f t="shared" si="46"/>
        <v/>
      </c>
      <c r="CL37" t="str">
        <f t="shared" si="47"/>
        <v/>
      </c>
      <c r="CN37" s="60">
        <f>COUNTIF(CH$2:CH37,TRUE)</f>
        <v>27</v>
      </c>
      <c r="CO37" s="66" t="b">
        <v>1</v>
      </c>
      <c r="CP37" s="73">
        <f>COUNTIF('Accidents_2009-2013'!$M:$M,"="&amp;$A37)</f>
        <v>19</v>
      </c>
      <c r="CQ37" s="73">
        <v>4</v>
      </c>
      <c r="CR37" s="2">
        <f t="shared" si="48"/>
        <v>1</v>
      </c>
      <c r="CS37" s="2">
        <f t="shared" si="49"/>
        <v>1</v>
      </c>
      <c r="CT37" s="2">
        <f t="shared" si="50"/>
        <v>1</v>
      </c>
      <c r="CU37" s="2">
        <f t="shared" si="51"/>
        <v>1</v>
      </c>
    </row>
    <row r="38" spans="1:99" ht="12.75" customHeight="1" x14ac:dyDescent="0.2">
      <c r="A38" s="33">
        <v>137</v>
      </c>
      <c r="B38" s="38" t="s">
        <v>47</v>
      </c>
      <c r="C38" s="38" t="s">
        <v>45</v>
      </c>
      <c r="D38" s="9">
        <v>0</v>
      </c>
      <c r="E38" s="34"/>
      <c r="F38" s="34"/>
      <c r="G38" s="34"/>
      <c r="H38" s="34"/>
      <c r="I38" s="34">
        <v>3</v>
      </c>
      <c r="J38" s="34">
        <v>3</v>
      </c>
      <c r="K38" s="34">
        <v>0</v>
      </c>
      <c r="L38" s="34">
        <v>0</v>
      </c>
      <c r="M38" s="14">
        <v>2</v>
      </c>
      <c r="N38" s="42">
        <f>M38-1</f>
        <v>1</v>
      </c>
      <c r="O38" s="14"/>
      <c r="P38" s="14">
        <v>1.75</v>
      </c>
      <c r="Q38" s="111">
        <f t="shared" si="26"/>
        <v>35751</v>
      </c>
      <c r="R38" s="111">
        <f t="shared" si="3"/>
        <v>33982</v>
      </c>
      <c r="S38" s="111">
        <f t="shared" si="4"/>
        <v>35751</v>
      </c>
      <c r="T38" s="15">
        <v>33.407544999999999</v>
      </c>
      <c r="U38" s="15">
        <v>-111.96069900000001</v>
      </c>
      <c r="V38" s="9"/>
      <c r="W38" s="9"/>
      <c r="X38" s="9"/>
      <c r="Y38" s="9"/>
      <c r="Z38" t="str">
        <f t="shared" si="32"/>
        <v>Bway &amp; Priest</v>
      </c>
      <c r="AA38" s="23" t="s">
        <v>67</v>
      </c>
      <c r="AB38" s="6" t="str">
        <f t="shared" si="39"/>
        <v>Priest</v>
      </c>
      <c r="AC38" s="80">
        <f>IF(LEN(BB38)&gt;0,IF(NOT(ISERROR(MATCH(BB38,[1]!TC_concat,0))),MOD(MATCH(BB38,[1]!TC_concat,0)-1,1+MAX([1]TCID!$A:$A)),""),"")</f>
        <v>56</v>
      </c>
      <c r="AD38" s="80">
        <f>IF(LEN(BC38)&gt;0,IF(NOT(ISERROR(MATCH(BC38,[1]!TC_concat,0))),MOD(MATCH(BC38,[1]!TC_concat,0)-1,1+MAX([1]TCID!$A:$A)),""),"")</f>
        <v>81</v>
      </c>
      <c r="AE38" s="80">
        <f>IF(LEN(BD38)&gt;0,IF(NOT(ISERROR(MATCH(BD38,[1]!TC_concat,0))),MOD(MATCH(BD38,[1]!TC_concat,0)-1,1+MAX([1]TCID!$A:$A)),""),"")</f>
        <v>52</v>
      </c>
      <c r="AF38" s="80">
        <f>IF(LEN(BE38)&gt;0,IF(NOT(ISERROR(MATCH(BE38,[1]!TC_concat,0))),MOD(MATCH(BE38,[1]!TC_concat,0)-1,1+MAX([1]TCID!$A:$A)),""),"")</f>
        <v>55</v>
      </c>
      <c r="AG38" s="102"/>
      <c r="AH38" s="8"/>
      <c r="AI38" s="14">
        <v>1</v>
      </c>
      <c r="AJ38" s="14"/>
      <c r="AK38" s="58">
        <f t="shared" si="27"/>
        <v>35751</v>
      </c>
      <c r="AL38" s="58">
        <f t="shared" si="28"/>
        <v>33982</v>
      </c>
      <c r="AM38" s="58">
        <f t="shared" si="29"/>
        <v>35751</v>
      </c>
      <c r="AN38" s="75" t="b">
        <f t="shared" si="40"/>
        <v>1</v>
      </c>
      <c r="AO38" s="75" t="b">
        <f t="shared" si="41"/>
        <v>0</v>
      </c>
      <c r="AP38" s="58">
        <f>IF(LEN(AC38)&gt;0,INDEX([1]!TC_Dir,AC38+1)*BG38,"")</f>
        <v>0</v>
      </c>
      <c r="AQ38" s="58">
        <f>IF(LEN(AD38)&gt;0,INDEX([1]!TC_Dir,AD38+1)*BH38,"")</f>
        <v>33982</v>
      </c>
      <c r="AR38" s="58">
        <f>IF(LEN(AE38)&gt;0,INDEX([1]!TC_Dir,AE38+1)*BI38,"")</f>
        <v>30254</v>
      </c>
      <c r="AS38" s="58">
        <f>IF(LEN(AF38)&gt;0,INDEX([1]!TC_Dir,AF38+1)*BJ38,"")</f>
        <v>0</v>
      </c>
      <c r="AT38" s="58">
        <f>IF(LEN(AC38)&gt;0,NOT(INDEX([1]!TC_Dir,AC38+1))*BG38,"")</f>
        <v>31510</v>
      </c>
      <c r="AU38" s="58">
        <f>IF(LEN(AD38)&gt;0,NOT(INDEX([1]!TC_Dir,AD38+1))*BH38,"")</f>
        <v>0</v>
      </c>
      <c r="AV38" s="58">
        <f>IF(LEN(AE38)&gt;0,NOT(INDEX([1]!TC_Dir,AE38+1))*BI38,"")</f>
        <v>0</v>
      </c>
      <c r="AW38" s="58">
        <f>IF(LEN(AF38)&gt;0,NOT(INDEX([1]!TC_Dir,AF38+1))*BJ38,"")</f>
        <v>35751</v>
      </c>
      <c r="AX38" s="60" t="str">
        <f t="shared" si="42"/>
        <v>Broadway Rd</v>
      </c>
      <c r="AY38" s="60" t="str">
        <f t="shared" si="43"/>
        <v>Priest Dr</v>
      </c>
      <c r="AZ38" s="60" t="str">
        <f t="shared" si="44"/>
        <v>Broadway Rd &amp; Priest Dr</v>
      </c>
      <c r="BA38" s="59">
        <f>COUNTIF([1]!ConcFrom,AZ38)+COUNTIF([1]!ConcTo,AZ38)</f>
        <v>4</v>
      </c>
      <c r="BB38" s="60" t="str">
        <f t="shared" si="34"/>
        <v>Broadway Rd &amp; Priest Dr_1</v>
      </c>
      <c r="BC38" s="60" t="str">
        <f t="shared" si="34"/>
        <v>Broadway Rd &amp; Priest Dr_2</v>
      </c>
      <c r="BD38" s="60" t="str">
        <f t="shared" si="34"/>
        <v>Broadway Rd &amp; Priest Dr_3</v>
      </c>
      <c r="BE38" s="60" t="str">
        <f t="shared" si="34"/>
        <v>Broadway Rd &amp; Priest Dr_4</v>
      </c>
      <c r="BG38" s="60">
        <f>IF(ISNUMBER(AC38),INDEX([1]!TrfCnt,AC38+1),"")</f>
        <v>31510</v>
      </c>
      <c r="BH38" s="60">
        <f>IF(ISNUMBER(AD38),INDEX([1]!TrfCnt,AD38+1),"")</f>
        <v>33982</v>
      </c>
      <c r="BI38" s="60">
        <f>IF(ISNUMBER(AE38),INDEX([1]!TrfCnt,AE38+1),"")</f>
        <v>30254</v>
      </c>
      <c r="BJ38" s="60">
        <f>IF(ISNUMBER(AF38),INDEX([1]!TrfCnt,AF38+1),"")</f>
        <v>35751</v>
      </c>
      <c r="BK38" s="58">
        <f t="shared" si="36"/>
        <v>137</v>
      </c>
      <c r="BL38" s="110" t="str">
        <f t="shared" si="37"/>
        <v>Broadway Rd</v>
      </c>
      <c r="BM38" s="110" t="str">
        <f t="shared" si="38"/>
        <v>Priest Dr</v>
      </c>
      <c r="BN38" s="55"/>
      <c r="BO38" s="55" t="s">
        <v>97</v>
      </c>
      <c r="BP38" s="55">
        <v>17</v>
      </c>
      <c r="BQ38" s="55" t="s">
        <v>97</v>
      </c>
      <c r="BR38" s="55">
        <v>22.5</v>
      </c>
      <c r="BS38" s="55" t="s">
        <v>97</v>
      </c>
      <c r="BT38" s="55">
        <v>16</v>
      </c>
      <c r="BU38" s="55"/>
      <c r="BV38" s="55"/>
      <c r="BW38" s="55" t="s">
        <v>97</v>
      </c>
      <c r="BX38" s="55" t="s">
        <v>97</v>
      </c>
      <c r="BY38" s="55">
        <v>22.5</v>
      </c>
      <c r="BZ38" s="55" t="s">
        <v>97</v>
      </c>
      <c r="CA38" s="55">
        <v>16</v>
      </c>
      <c r="CB38" s="66" t="b">
        <f t="shared" si="30"/>
        <v>0</v>
      </c>
      <c r="CC38" s="66" t="b">
        <f t="shared" si="33"/>
        <v>0</v>
      </c>
      <c r="CD38" s="66" t="b">
        <f t="shared" si="13"/>
        <v>1</v>
      </c>
      <c r="CE38" s="66" t="b">
        <f t="shared" si="14"/>
        <v>0</v>
      </c>
      <c r="CF38" s="66" t="b">
        <f t="shared" si="15"/>
        <v>1</v>
      </c>
      <c r="CG38" s="66" t="b">
        <f t="shared" si="16"/>
        <v>0</v>
      </c>
      <c r="CH38" s="66" t="b">
        <f t="shared" si="17"/>
        <v>1</v>
      </c>
      <c r="CI38" s="66" t="b">
        <f t="shared" si="45"/>
        <v>0</v>
      </c>
      <c r="CK38">
        <f t="shared" si="46"/>
        <v>1.75</v>
      </c>
      <c r="CL38" t="str">
        <f t="shared" si="47"/>
        <v/>
      </c>
      <c r="CN38" s="60">
        <f>COUNTIF(CH$2:CH38,TRUE)</f>
        <v>28</v>
      </c>
      <c r="CO38" s="66" t="b">
        <v>1</v>
      </c>
      <c r="CP38" s="73">
        <f>COUNTIF('Accidents_2009-2013'!$M:$M,"="&amp;$A38)</f>
        <v>5</v>
      </c>
      <c r="CQ38" s="73">
        <v>0</v>
      </c>
      <c r="CR38" s="2">
        <f t="shared" si="48"/>
        <v>1</v>
      </c>
      <c r="CS38" s="2">
        <f t="shared" si="49"/>
        <v>1</v>
      </c>
      <c r="CT38" s="2">
        <f t="shared" si="50"/>
        <v>1</v>
      </c>
      <c r="CU38" s="2">
        <f t="shared" si="51"/>
        <v>1</v>
      </c>
    </row>
    <row r="39" spans="1:99" ht="12.75" customHeight="1" x14ac:dyDescent="0.2">
      <c r="A39" s="33">
        <v>138</v>
      </c>
      <c r="B39" s="38" t="s">
        <v>47</v>
      </c>
      <c r="C39" s="33" t="s">
        <v>9</v>
      </c>
      <c r="D39" s="9">
        <v>0</v>
      </c>
      <c r="E39" s="34"/>
      <c r="F39" s="34"/>
      <c r="G39" s="34"/>
      <c r="H39" s="34"/>
      <c r="I39" s="34">
        <v>0</v>
      </c>
      <c r="J39" s="34">
        <v>0</v>
      </c>
      <c r="K39" s="34">
        <v>0</v>
      </c>
      <c r="L39" s="34">
        <v>0</v>
      </c>
      <c r="M39" s="14">
        <v>2</v>
      </c>
      <c r="N39" s="42">
        <f>M39-1</f>
        <v>1</v>
      </c>
      <c r="O39" s="14"/>
      <c r="P39" s="14">
        <v>0.5</v>
      </c>
      <c r="Q39" s="111">
        <f t="shared" si="26"/>
        <v>43512</v>
      </c>
      <c r="R39" s="111">
        <f t="shared" si="3"/>
        <v>43512</v>
      </c>
      <c r="S39" s="111">
        <f t="shared" si="4"/>
        <v>32224</v>
      </c>
      <c r="T39" s="15">
        <v>33.407445000000003</v>
      </c>
      <c r="U39" s="15">
        <v>-111.926098</v>
      </c>
      <c r="V39" s="9"/>
      <c r="W39" s="9"/>
      <c r="X39" s="9"/>
      <c r="Y39" s="9"/>
      <c r="Z39" t="str">
        <f t="shared" si="32"/>
        <v>Bway &amp; Rural</v>
      </c>
      <c r="AA39" s="23" t="s">
        <v>67</v>
      </c>
      <c r="AB39" s="6" t="str">
        <f t="shared" si="39"/>
        <v>Rural</v>
      </c>
      <c r="AC39" s="80">
        <f>IF(LEN(BB39)&gt;0,IF(NOT(ISERROR(MATCH(BB39,[1]!TC_concat,0))),MOD(MATCH(BB39,[1]!TC_concat,0)-1,1+MAX([1]TCID!$A:$A)),""),"")</f>
        <v>63</v>
      </c>
      <c r="AD39" s="80">
        <f>IF(LEN(BC39)&gt;0,IF(NOT(ISERROR(MATCH(BC39,[1]!TC_concat,0))),MOD(MATCH(BC39,[1]!TC_concat,0)-1,1+MAX([1]TCID!$A:$A)),""),"")</f>
        <v>74</v>
      </c>
      <c r="AE39" s="80">
        <f>IF(LEN(BD39)&gt;0,IF(NOT(ISERROR(MATCH(BD39,[1]!TC_concat,0))),MOD(MATCH(BD39,[1]!TC_concat,0)-1,1+MAX([1]TCID!$A:$A)),""),"")</f>
        <v>61</v>
      </c>
      <c r="AF39" s="80">
        <f>IF(LEN(BE39)&gt;0,IF(NOT(ISERROR(MATCH(BE39,[1]!TC_concat,0))),MOD(MATCH(BE39,[1]!TC_concat,0)-1,1+MAX([1]TCID!$A:$A)),""),"")</f>
        <v>62</v>
      </c>
      <c r="AG39" s="102"/>
      <c r="AH39" s="8"/>
      <c r="AI39" s="14">
        <v>1</v>
      </c>
      <c r="AJ39" s="14"/>
      <c r="AK39" s="58">
        <f t="shared" si="27"/>
        <v>43512</v>
      </c>
      <c r="AL39" s="58">
        <f t="shared" si="28"/>
        <v>43512</v>
      </c>
      <c r="AM39" s="58">
        <f t="shared" si="29"/>
        <v>32224</v>
      </c>
      <c r="AN39" s="75" t="b">
        <f t="shared" si="40"/>
        <v>0</v>
      </c>
      <c r="AO39" s="75" t="b">
        <f t="shared" si="41"/>
        <v>0</v>
      </c>
      <c r="AP39" s="58">
        <f>IF(LEN(AC39)&gt;0,INDEX([1]!TC_Dir,AC39+1)*BG39,"")</f>
        <v>0</v>
      </c>
      <c r="AQ39" s="58">
        <f>IF(LEN(AD39)&gt;0,INDEX([1]!TC_Dir,AD39+1)*BH39,"")</f>
        <v>38719</v>
      </c>
      <c r="AR39" s="58">
        <f>IF(LEN(AE39)&gt;0,INDEX([1]!TC_Dir,AE39+1)*BI39,"")</f>
        <v>43512</v>
      </c>
      <c r="AS39" s="58">
        <f>IF(LEN(AF39)&gt;0,INDEX([1]!TC_Dir,AF39+1)*BJ39,"")</f>
        <v>0</v>
      </c>
      <c r="AT39" s="58">
        <f>IF(LEN(AC39)&gt;0,NOT(INDEX([1]!TC_Dir,AC39+1))*BG39,"")</f>
        <v>30221</v>
      </c>
      <c r="AU39" s="58">
        <f>IF(LEN(AD39)&gt;0,NOT(INDEX([1]!TC_Dir,AD39+1))*BH39,"")</f>
        <v>0</v>
      </c>
      <c r="AV39" s="58">
        <f>IF(LEN(AE39)&gt;0,NOT(INDEX([1]!TC_Dir,AE39+1))*BI39,"")</f>
        <v>0</v>
      </c>
      <c r="AW39" s="58">
        <f>IF(LEN(AF39)&gt;0,NOT(INDEX([1]!TC_Dir,AF39+1))*BJ39,"")</f>
        <v>32224</v>
      </c>
      <c r="AX39" s="60" t="str">
        <f t="shared" si="42"/>
        <v>Broadway Rd</v>
      </c>
      <c r="AY39" s="60" t="str">
        <f t="shared" si="43"/>
        <v>Rural Rd</v>
      </c>
      <c r="AZ39" s="60" t="str">
        <f t="shared" si="44"/>
        <v>Broadway Rd &amp; Rural Rd</v>
      </c>
      <c r="BA39" s="59">
        <f>COUNTIF([1]!ConcFrom,AZ39)+COUNTIF([1]!ConcTo,AZ39)</f>
        <v>4</v>
      </c>
      <c r="BB39" s="60" t="str">
        <f t="shared" si="34"/>
        <v>Broadway Rd &amp; Rural Rd_1</v>
      </c>
      <c r="BC39" s="60" t="str">
        <f t="shared" si="34"/>
        <v>Broadway Rd &amp; Rural Rd_2</v>
      </c>
      <c r="BD39" s="60" t="str">
        <f t="shared" si="34"/>
        <v>Broadway Rd &amp; Rural Rd_3</v>
      </c>
      <c r="BE39" s="60" t="str">
        <f t="shared" si="34"/>
        <v>Broadway Rd &amp; Rural Rd_4</v>
      </c>
      <c r="BG39" s="60">
        <f>IF(ISNUMBER(AC39),INDEX([1]!TrfCnt,AC39+1),"")</f>
        <v>30221</v>
      </c>
      <c r="BH39" s="60">
        <f>IF(ISNUMBER(AD39),INDEX([1]!TrfCnt,AD39+1),"")</f>
        <v>38719</v>
      </c>
      <c r="BI39" s="60">
        <f>IF(ISNUMBER(AE39),INDEX([1]!TrfCnt,AE39+1),"")</f>
        <v>43512</v>
      </c>
      <c r="BJ39" s="60">
        <f>IF(ISNUMBER(AF39),INDEX([1]!TrfCnt,AF39+1),"")</f>
        <v>32224</v>
      </c>
      <c r="BK39" s="58">
        <f t="shared" si="36"/>
        <v>138</v>
      </c>
      <c r="BL39" s="110" t="str">
        <f t="shared" si="37"/>
        <v>Broadway Rd</v>
      </c>
      <c r="BM39" s="110" t="str">
        <f t="shared" si="38"/>
        <v>Rural Rd</v>
      </c>
      <c r="BN39" s="55"/>
      <c r="BO39" s="55">
        <v>58</v>
      </c>
      <c r="BP39" s="55">
        <v>73</v>
      </c>
      <c r="BQ39" s="55">
        <v>71.75</v>
      </c>
      <c r="BR39" s="55">
        <v>93</v>
      </c>
      <c r="BS39" s="55">
        <v>65.25</v>
      </c>
      <c r="BT39" s="55" t="s">
        <v>97</v>
      </c>
      <c r="BU39" s="55"/>
      <c r="BV39" s="55"/>
      <c r="BW39" s="55">
        <v>38</v>
      </c>
      <c r="BX39" s="55">
        <v>71.75</v>
      </c>
      <c r="BY39" s="55">
        <v>93</v>
      </c>
      <c r="BZ39" s="55">
        <v>65.25</v>
      </c>
      <c r="CA39" s="55" t="s">
        <v>97</v>
      </c>
      <c r="CB39" s="66" t="b">
        <f t="shared" si="30"/>
        <v>0</v>
      </c>
      <c r="CC39" s="66" t="b">
        <f t="shared" si="33"/>
        <v>1</v>
      </c>
      <c r="CD39" s="66" t="b">
        <f t="shared" si="13"/>
        <v>1</v>
      </c>
      <c r="CE39" s="66" t="b">
        <f t="shared" si="14"/>
        <v>1</v>
      </c>
      <c r="CF39" s="66" t="b">
        <f t="shared" si="15"/>
        <v>1</v>
      </c>
      <c r="CG39" s="66" t="b">
        <f t="shared" si="16"/>
        <v>1</v>
      </c>
      <c r="CH39" s="66" t="b">
        <f t="shared" si="17"/>
        <v>0</v>
      </c>
      <c r="CI39" s="66" t="b">
        <f t="shared" si="45"/>
        <v>1</v>
      </c>
      <c r="CK39">
        <f t="shared" si="46"/>
        <v>0.5</v>
      </c>
      <c r="CL39">
        <f t="shared" si="47"/>
        <v>0.5</v>
      </c>
      <c r="CN39" s="60">
        <f>COUNTIF(CH$2:CH39,TRUE)</f>
        <v>28</v>
      </c>
      <c r="CO39" s="66" t="b">
        <v>1</v>
      </c>
      <c r="CP39" s="73">
        <f>COUNTIF('Accidents_2009-2013'!$M:$M,"="&amp;$A39)</f>
        <v>47</v>
      </c>
      <c r="CQ39" s="73">
        <v>6</v>
      </c>
      <c r="CR39" s="2">
        <f t="shared" si="48"/>
        <v>1</v>
      </c>
      <c r="CS39" s="2">
        <f t="shared" si="49"/>
        <v>1</v>
      </c>
      <c r="CT39" s="2">
        <f t="shared" si="50"/>
        <v>1</v>
      </c>
      <c r="CU39" s="2">
        <f t="shared" si="51"/>
        <v>1</v>
      </c>
    </row>
    <row r="40" spans="1:99" ht="12.75" customHeight="1" x14ac:dyDescent="0.2">
      <c r="A40" s="33">
        <v>139</v>
      </c>
      <c r="B40" s="38" t="s">
        <v>47</v>
      </c>
      <c r="C40" s="33" t="s">
        <v>7</v>
      </c>
      <c r="D40" s="9">
        <v>0</v>
      </c>
      <c r="E40" s="34"/>
      <c r="F40" s="34"/>
      <c r="G40" s="34"/>
      <c r="H40" s="34"/>
      <c r="I40" s="34">
        <v>3</v>
      </c>
      <c r="J40" s="34">
        <v>3</v>
      </c>
      <c r="K40" s="34">
        <v>0</v>
      </c>
      <c r="L40" s="34">
        <v>0</v>
      </c>
      <c r="M40" s="14">
        <v>2</v>
      </c>
      <c r="N40" s="42">
        <f>M40-1</f>
        <v>1</v>
      </c>
      <c r="O40" s="14"/>
      <c r="P40" s="14">
        <v>0.5</v>
      </c>
      <c r="Q40" s="111">
        <f t="shared" si="26"/>
        <v>32224</v>
      </c>
      <c r="R40" s="111">
        <f t="shared" si="3"/>
        <v>7707</v>
      </c>
      <c r="S40" s="111">
        <f t="shared" si="4"/>
        <v>32224</v>
      </c>
      <c r="T40" s="15">
        <v>33.407445000000003</v>
      </c>
      <c r="U40" s="15">
        <v>-111.93469899999999</v>
      </c>
      <c r="V40" s="9"/>
      <c r="W40" s="9"/>
      <c r="X40" s="9"/>
      <c r="Y40" s="9"/>
      <c r="Z40" t="str">
        <f t="shared" si="32"/>
        <v>Bway &amp; College</v>
      </c>
      <c r="AA40" s="23" t="s">
        <v>67</v>
      </c>
      <c r="AB40" s="6" t="str">
        <f t="shared" si="39"/>
        <v>College</v>
      </c>
      <c r="AC40" s="80">
        <f>IF(LEN(BB40)&gt;0,IF(NOT(ISERROR(MATCH(BB40,[1]!TC_concat,0))),MOD(MATCH(BB40,[1]!TC_concat,0)-1,1+MAX([1]TCID!$A:$A)),""),"")</f>
        <v>76</v>
      </c>
      <c r="AD40" s="80">
        <f>IF(LEN(BC40)&gt;0,IF(NOT(ISERROR(MATCH(BC40,[1]!TC_concat,0))),MOD(MATCH(BC40,[1]!TC_concat,0)-1,1+MAX([1]TCID!$A:$A)),""),"")</f>
        <v>60</v>
      </c>
      <c r="AE40" s="45">
        <v>62</v>
      </c>
      <c r="AF40" s="80" t="str">
        <f>IF(LEN(BE40)&gt;0,IF(NOT(ISERROR(MATCH(BE40,[1]!TC_concat,0))),MOD(MATCH(BE40,[1]!TC_concat,0)-1,1+MAX([1]TCID!$A:$A)),""),"")</f>
        <v/>
      </c>
      <c r="AG40" s="102"/>
      <c r="AH40" s="8"/>
      <c r="AI40" s="14">
        <v>1</v>
      </c>
      <c r="AJ40" s="14"/>
      <c r="AK40" s="58">
        <f t="shared" si="27"/>
        <v>32224</v>
      </c>
      <c r="AL40" s="58">
        <f t="shared" si="28"/>
        <v>7707</v>
      </c>
      <c r="AM40" s="58">
        <f t="shared" si="29"/>
        <v>32224</v>
      </c>
      <c r="AN40" s="75" t="b">
        <f t="shared" si="40"/>
        <v>1</v>
      </c>
      <c r="AO40" s="75" t="b">
        <f t="shared" si="41"/>
        <v>0</v>
      </c>
      <c r="AP40" s="58">
        <f>IF(LEN(AC40)&gt;0,INDEX([1]!TC_Dir,AC40+1)*BG40,"")</f>
        <v>4728</v>
      </c>
      <c r="AQ40" s="58">
        <f>IF(LEN(AD40)&gt;0,INDEX([1]!TC_Dir,AD40+1)*BH40,"")</f>
        <v>7707</v>
      </c>
      <c r="AR40" s="58">
        <f>IF(LEN(AE40)&gt;0,INDEX([1]!TC_Dir,AE40+1)*BI40,"")</f>
        <v>0</v>
      </c>
      <c r="AS40" s="58" t="str">
        <f>IF(LEN(AF40)&gt;0,INDEX([1]!TC_Dir,AF40+1)*BJ40,"")</f>
        <v/>
      </c>
      <c r="AT40" s="58">
        <f>IF(LEN(AC40)&gt;0,NOT(INDEX([1]!TC_Dir,AC40+1))*BG40,"")</f>
        <v>0</v>
      </c>
      <c r="AU40" s="58">
        <f>IF(LEN(AD40)&gt;0,NOT(INDEX([1]!TC_Dir,AD40+1))*BH40,"")</f>
        <v>0</v>
      </c>
      <c r="AV40" s="58">
        <f>IF(LEN(AE40)&gt;0,NOT(INDEX([1]!TC_Dir,AE40+1))*BI40,"")</f>
        <v>32224</v>
      </c>
      <c r="AW40" s="58" t="str">
        <f>IF(LEN(AF40)&gt;0,NOT(INDEX([1]!TC_Dir,AF40+1))*BJ40,"")</f>
        <v/>
      </c>
      <c r="AX40" s="60" t="str">
        <f t="shared" si="42"/>
        <v>Broadway Rd</v>
      </c>
      <c r="AY40" s="60" t="str">
        <f t="shared" si="43"/>
        <v>College Ave</v>
      </c>
      <c r="AZ40" s="60" t="str">
        <f t="shared" si="44"/>
        <v>Broadway Rd &amp; College Ave</v>
      </c>
      <c r="BA40" s="59">
        <f>COUNTIF([1]!ConcFrom,AZ40)+COUNTIF([1]!ConcTo,AZ40)</f>
        <v>2</v>
      </c>
      <c r="BB40" s="60" t="str">
        <f t="shared" si="34"/>
        <v>Broadway Rd &amp; College Ave_1</v>
      </c>
      <c r="BC40" s="60" t="str">
        <f t="shared" si="34"/>
        <v>Broadway Rd &amp; College Ave_2</v>
      </c>
      <c r="BD40" s="60" t="str">
        <f t="shared" si="34"/>
        <v/>
      </c>
      <c r="BE40" s="60" t="str">
        <f t="shared" si="34"/>
        <v/>
      </c>
      <c r="BG40" s="60">
        <f>IF(ISNUMBER(AC40),INDEX([1]!TrfCnt,AC40+1),"")</f>
        <v>4728</v>
      </c>
      <c r="BH40" s="60">
        <f>IF(ISNUMBER(AD40),INDEX([1]!TrfCnt,AD40+1),"")</f>
        <v>7707</v>
      </c>
      <c r="BI40" s="60">
        <f>IF(ISNUMBER(AE40),INDEX([1]!TrfCnt,AE40+1),"")</f>
        <v>32224</v>
      </c>
      <c r="BJ40" s="60" t="str">
        <f>IF(ISNUMBER(AF40),INDEX([1]!TrfCnt,AF40+1),"")</f>
        <v/>
      </c>
      <c r="BK40" s="58">
        <f t="shared" si="36"/>
        <v>139</v>
      </c>
      <c r="BL40" s="110" t="str">
        <f t="shared" si="37"/>
        <v>Broadway Rd</v>
      </c>
      <c r="BM40" s="110" t="str">
        <f t="shared" si="38"/>
        <v>College Ave</v>
      </c>
      <c r="BN40" s="55"/>
      <c r="BO40" s="55">
        <v>134.5</v>
      </c>
      <c r="BP40" s="55">
        <v>152.25</v>
      </c>
      <c r="BQ40" s="55">
        <v>150</v>
      </c>
      <c r="BR40" s="55">
        <v>134.75</v>
      </c>
      <c r="BS40" s="55" t="s">
        <v>97</v>
      </c>
      <c r="BT40" s="55">
        <v>104.5</v>
      </c>
      <c r="BU40" s="55"/>
      <c r="BV40" s="55"/>
      <c r="BW40" s="55">
        <v>116.5</v>
      </c>
      <c r="BX40" s="55">
        <v>150</v>
      </c>
      <c r="BY40" s="55">
        <v>134.75</v>
      </c>
      <c r="BZ40" s="55" t="s">
        <v>97</v>
      </c>
      <c r="CA40" s="55">
        <v>104.5</v>
      </c>
      <c r="CB40" s="66" t="b">
        <f t="shared" si="30"/>
        <v>0</v>
      </c>
      <c r="CC40" s="66" t="b">
        <f t="shared" si="33"/>
        <v>1</v>
      </c>
      <c r="CD40" s="66" t="b">
        <f t="shared" si="13"/>
        <v>1</v>
      </c>
      <c r="CE40" s="66" t="b">
        <f t="shared" si="14"/>
        <v>1</v>
      </c>
      <c r="CF40" s="66" t="b">
        <f t="shared" si="15"/>
        <v>1</v>
      </c>
      <c r="CG40" s="66" t="b">
        <f t="shared" si="16"/>
        <v>0</v>
      </c>
      <c r="CH40" s="66" t="b">
        <f t="shared" si="17"/>
        <v>1</v>
      </c>
      <c r="CI40" s="66" t="b">
        <f t="shared" si="45"/>
        <v>1</v>
      </c>
      <c r="CK40">
        <f t="shared" si="46"/>
        <v>0.5</v>
      </c>
      <c r="CL40">
        <f t="shared" si="47"/>
        <v>0.5</v>
      </c>
      <c r="CN40" s="60">
        <f>COUNTIF(CH$2:CH40,TRUE)</f>
        <v>29</v>
      </c>
      <c r="CO40" s="66" t="b">
        <v>1</v>
      </c>
      <c r="CP40" s="73">
        <f>COUNTIF('Accidents_2009-2013'!$M:$M,"="&amp;$A40)</f>
        <v>10</v>
      </c>
      <c r="CQ40" s="73">
        <v>0</v>
      </c>
      <c r="CR40" s="2">
        <f t="shared" si="48"/>
        <v>1</v>
      </c>
      <c r="CS40" s="2">
        <f t="shared" si="49"/>
        <v>1</v>
      </c>
      <c r="CT40" s="2">
        <f t="shared" si="50"/>
        <v>1</v>
      </c>
      <c r="CU40" s="2">
        <f t="shared" si="51"/>
        <v>1</v>
      </c>
    </row>
    <row r="41" spans="1:99" ht="12.75" customHeight="1" x14ac:dyDescent="0.2">
      <c r="A41" s="33">
        <v>140</v>
      </c>
      <c r="B41" s="33" t="s">
        <v>19</v>
      </c>
      <c r="C41" s="38" t="s">
        <v>45</v>
      </c>
      <c r="D41" s="9">
        <v>0</v>
      </c>
      <c r="E41" s="34"/>
      <c r="F41" s="34"/>
      <c r="G41" s="34"/>
      <c r="H41" s="34"/>
      <c r="I41" s="34">
        <v>3</v>
      </c>
      <c r="J41" s="34">
        <v>3</v>
      </c>
      <c r="K41" s="34">
        <v>0</v>
      </c>
      <c r="L41" s="34">
        <v>0</v>
      </c>
      <c r="M41" s="14">
        <v>2</v>
      </c>
      <c r="N41" s="14">
        <f t="shared" si="25"/>
        <v>2</v>
      </c>
      <c r="O41" s="14"/>
      <c r="P41" s="14">
        <v>2.75</v>
      </c>
      <c r="Q41" s="111">
        <f t="shared" si="26"/>
        <v>44128</v>
      </c>
      <c r="R41" s="111">
        <f t="shared" si="3"/>
        <v>44128</v>
      </c>
      <c r="S41" s="111">
        <f t="shared" si="4"/>
        <v>28817</v>
      </c>
      <c r="T41" s="15">
        <v>33.392845000000001</v>
      </c>
      <c r="U41" s="15">
        <v>-111.96070899999999</v>
      </c>
      <c r="V41" s="9"/>
      <c r="W41" s="9"/>
      <c r="X41" s="9"/>
      <c r="Y41" s="9"/>
      <c r="Z41" t="str">
        <f t="shared" si="32"/>
        <v>So &amp; Priest</v>
      </c>
      <c r="AA41" s="23" t="s">
        <v>310</v>
      </c>
      <c r="AB41" s="6" t="str">
        <f t="shared" si="39"/>
        <v>Priest</v>
      </c>
      <c r="AC41" s="80">
        <f>IF(LEN(BB41)&gt;0,IF(NOT(ISERROR(MATCH(BB41,[1]!TC_concat,0))),MOD(MATCH(BB41,[1]!TC_concat,0)-1,1+MAX([1]TCID!$A:$A)),""),"")</f>
        <v>85</v>
      </c>
      <c r="AD41" s="80">
        <f>IF(LEN(BC41)&gt;0,IF(NOT(ISERROR(MATCH(BC41,[1]!TC_concat,0))),MOD(MATCH(BC41,[1]!TC_concat,0)-1,1+MAX([1]TCID!$A:$A)),""),"")</f>
        <v>154</v>
      </c>
      <c r="AE41" s="80">
        <f>IF(LEN(BD41)&gt;0,IF(NOT(ISERROR(MATCH(BD41,[1]!TC_concat,0))),MOD(MATCH(BD41,[1]!TC_concat,0)-1,1+MAX([1]TCID!$A:$A)),""),"")</f>
        <v>81</v>
      </c>
      <c r="AF41" s="80">
        <f>IF(LEN(BE41)&gt;0,IF(NOT(ISERROR(MATCH(BE41,[1]!TC_concat,0))),MOD(MATCH(BE41,[1]!TC_concat,0)-1,1+MAX([1]TCID!$A:$A)),""),"")</f>
        <v>84</v>
      </c>
      <c r="AG41" s="102"/>
      <c r="AH41" s="8"/>
      <c r="AI41" s="14">
        <v>1</v>
      </c>
      <c r="AJ41" s="14"/>
      <c r="AK41" s="58">
        <f t="shared" si="27"/>
        <v>44128</v>
      </c>
      <c r="AL41" s="58">
        <f t="shared" si="28"/>
        <v>44128</v>
      </c>
      <c r="AM41" s="58">
        <f t="shared" si="29"/>
        <v>28817</v>
      </c>
      <c r="AN41" s="75" t="b">
        <f t="shared" si="40"/>
        <v>1</v>
      </c>
      <c r="AO41" s="75" t="b">
        <f t="shared" si="41"/>
        <v>0</v>
      </c>
      <c r="AP41" s="58">
        <f>IF(LEN(AC41)&gt;0,INDEX([1]!TC_Dir,AC41+1)*BG41,"")</f>
        <v>0</v>
      </c>
      <c r="AQ41" s="58">
        <f>IF(LEN(AD41)&gt;0,INDEX([1]!TC_Dir,AD41+1)*BH41,"")</f>
        <v>44128</v>
      </c>
      <c r="AR41" s="58">
        <f>IF(LEN(AE41)&gt;0,INDEX([1]!TC_Dir,AE41+1)*BI41,"")</f>
        <v>33982</v>
      </c>
      <c r="AS41" s="58">
        <f>IF(LEN(AF41)&gt;0,INDEX([1]!TC_Dir,AF41+1)*BJ41,"")</f>
        <v>0</v>
      </c>
      <c r="AT41" s="58">
        <f>IF(LEN(AC41)&gt;0,NOT(INDEX([1]!TC_Dir,AC41+1))*BG41,"")</f>
        <v>28817</v>
      </c>
      <c r="AU41" s="58">
        <f>IF(LEN(AD41)&gt;0,NOT(INDEX([1]!TC_Dir,AD41+1))*BH41,"")</f>
        <v>0</v>
      </c>
      <c r="AV41" s="58">
        <f>IF(LEN(AE41)&gt;0,NOT(INDEX([1]!TC_Dir,AE41+1))*BI41,"")</f>
        <v>0</v>
      </c>
      <c r="AW41" s="58">
        <f>IF(LEN(AF41)&gt;0,NOT(INDEX([1]!TC_Dir,AF41+1))*BJ41,"")</f>
        <v>25595</v>
      </c>
      <c r="AX41" s="60" t="str">
        <f t="shared" si="42"/>
        <v>Southern Ave</v>
      </c>
      <c r="AY41" s="60" t="str">
        <f t="shared" si="43"/>
        <v>Priest Dr</v>
      </c>
      <c r="AZ41" s="60" t="str">
        <f t="shared" si="44"/>
        <v>Southern Ave &amp; Priest Dr</v>
      </c>
      <c r="BA41" s="59">
        <f>COUNTIF([1]!ConcFrom,AZ41)+COUNTIF([1]!ConcTo,AZ41)</f>
        <v>4</v>
      </c>
      <c r="BB41" s="60" t="str">
        <f t="shared" si="34"/>
        <v>Southern Ave &amp; Priest Dr_1</v>
      </c>
      <c r="BC41" s="60" t="str">
        <f t="shared" si="34"/>
        <v>Southern Ave &amp; Priest Dr_2</v>
      </c>
      <c r="BD41" s="60" t="str">
        <f t="shared" si="34"/>
        <v>Southern Ave &amp; Priest Dr_3</v>
      </c>
      <c r="BE41" s="60" t="str">
        <f t="shared" si="34"/>
        <v>Southern Ave &amp; Priest Dr_4</v>
      </c>
      <c r="BG41" s="60">
        <f>IF(ISNUMBER(AC41),INDEX([1]!TrfCnt,AC41+1),"")</f>
        <v>28817</v>
      </c>
      <c r="BH41" s="60">
        <f>IF(ISNUMBER(AD41),INDEX([1]!TrfCnt,AD41+1),"")</f>
        <v>44128</v>
      </c>
      <c r="BI41" s="60">
        <f>IF(ISNUMBER(AE41),INDEX([1]!TrfCnt,AE41+1),"")</f>
        <v>33982</v>
      </c>
      <c r="BJ41" s="60">
        <f>IF(ISNUMBER(AF41),INDEX([1]!TrfCnt,AF41+1),"")</f>
        <v>25595</v>
      </c>
      <c r="BK41" s="58">
        <f t="shared" si="36"/>
        <v>140</v>
      </c>
      <c r="BL41" s="110" t="str">
        <f t="shared" si="37"/>
        <v>Southern Ave</v>
      </c>
      <c r="BM41" s="110" t="str">
        <f t="shared" si="38"/>
        <v>Priest Dr</v>
      </c>
      <c r="BN41" s="55"/>
      <c r="BO41" s="55">
        <v>14.75</v>
      </c>
      <c r="BP41" s="55" t="s">
        <v>97</v>
      </c>
      <c r="BQ41" s="55" t="s">
        <v>97</v>
      </c>
      <c r="BR41" s="55">
        <v>26.5</v>
      </c>
      <c r="BS41" s="55" t="s">
        <v>97</v>
      </c>
      <c r="BT41" s="55">
        <v>18.5</v>
      </c>
      <c r="BU41" s="55"/>
      <c r="BV41" s="55"/>
      <c r="BW41" s="55">
        <v>7.5</v>
      </c>
      <c r="BX41" s="55" t="s">
        <v>97</v>
      </c>
      <c r="BY41" s="55">
        <v>26.5</v>
      </c>
      <c r="BZ41" s="55" t="s">
        <v>97</v>
      </c>
      <c r="CA41" s="55">
        <v>18.5</v>
      </c>
      <c r="CB41" s="66" t="b">
        <f t="shared" si="30"/>
        <v>0</v>
      </c>
      <c r="CC41" s="66" t="b">
        <f t="shared" si="33"/>
        <v>1</v>
      </c>
      <c r="CD41" s="66" t="b">
        <f t="shared" si="13"/>
        <v>0</v>
      </c>
      <c r="CE41" s="66" t="b">
        <f t="shared" si="14"/>
        <v>0</v>
      </c>
      <c r="CF41" s="66" t="b">
        <f t="shared" si="15"/>
        <v>1</v>
      </c>
      <c r="CG41" s="66" t="b">
        <f t="shared" si="16"/>
        <v>0</v>
      </c>
      <c r="CH41" s="66" t="b">
        <f t="shared" si="17"/>
        <v>1</v>
      </c>
      <c r="CI41" s="66" t="b">
        <f t="shared" si="45"/>
        <v>0</v>
      </c>
      <c r="CK41" t="str">
        <f t="shared" si="46"/>
        <v/>
      </c>
      <c r="CL41" t="str">
        <f t="shared" si="47"/>
        <v/>
      </c>
      <c r="CN41" s="60">
        <f>COUNTIF(CH$2:CH41,TRUE)</f>
        <v>30</v>
      </c>
      <c r="CO41" s="66" t="b">
        <v>1</v>
      </c>
      <c r="CP41" s="73">
        <f>COUNTIF('Accidents_2009-2013'!$M:$M,"="&amp;$A41)</f>
        <v>6</v>
      </c>
      <c r="CQ41" s="73">
        <v>0</v>
      </c>
      <c r="CR41" s="2">
        <f t="shared" si="48"/>
        <v>1</v>
      </c>
      <c r="CS41" s="2">
        <f t="shared" si="49"/>
        <v>1</v>
      </c>
      <c r="CT41" s="2">
        <f t="shared" si="50"/>
        <v>1</v>
      </c>
      <c r="CU41" s="2">
        <f t="shared" si="51"/>
        <v>1</v>
      </c>
    </row>
    <row r="42" spans="1:99" ht="12.75" customHeight="1" x14ac:dyDescent="0.2">
      <c r="A42" s="33">
        <v>141</v>
      </c>
      <c r="B42" s="35" t="s">
        <v>19</v>
      </c>
      <c r="C42" s="35" t="s">
        <v>7</v>
      </c>
      <c r="D42" s="9">
        <v>0</v>
      </c>
      <c r="E42" s="34"/>
      <c r="F42" s="34"/>
      <c r="G42" s="34"/>
      <c r="H42" s="34"/>
      <c r="I42" s="34">
        <v>3</v>
      </c>
      <c r="J42" s="34">
        <v>3</v>
      </c>
      <c r="K42" s="34">
        <v>0</v>
      </c>
      <c r="L42" s="34">
        <v>0</v>
      </c>
      <c r="M42" s="14">
        <v>2</v>
      </c>
      <c r="N42" s="14">
        <f t="shared" si="25"/>
        <v>2</v>
      </c>
      <c r="O42" s="14"/>
      <c r="P42" s="14">
        <v>1.5</v>
      </c>
      <c r="Q42" s="111">
        <f t="shared" si="26"/>
        <v>30005</v>
      </c>
      <c r="R42" s="111">
        <f t="shared" si="3"/>
        <v>4728</v>
      </c>
      <c r="S42" s="111">
        <f t="shared" si="4"/>
        <v>30005</v>
      </c>
      <c r="T42" s="15">
        <v>33.392845999999999</v>
      </c>
      <c r="U42" s="15">
        <v>-111.934798</v>
      </c>
      <c r="V42" s="9"/>
      <c r="W42" s="9"/>
      <c r="X42" s="9"/>
      <c r="Y42" s="9"/>
      <c r="Z42" t="str">
        <f t="shared" si="32"/>
        <v>So &amp; College</v>
      </c>
      <c r="AA42" s="23" t="s">
        <v>310</v>
      </c>
      <c r="AB42" s="6" t="str">
        <f t="shared" si="39"/>
        <v>College</v>
      </c>
      <c r="AC42" s="80">
        <f>IF(LEN(BB42)&gt;0,IF(NOT(ISERROR(MATCH(BB42,[1]!TC_concat,0))),MOD(MATCH(BB42,[1]!TC_concat,0)-1,1+MAX([1]TCID!$A:$A)),""),"")</f>
        <v>90</v>
      </c>
      <c r="AD42" s="80">
        <f>IF(LEN(BC42)&gt;0,IF(NOT(ISERROR(MATCH(BC42,[1]!TC_concat,0))),MOD(MATCH(BC42,[1]!TC_concat,0)-1,1+MAX([1]TCID!$A:$A)),""),"")</f>
        <v>76</v>
      </c>
      <c r="AE42" s="45">
        <v>86</v>
      </c>
      <c r="AF42" s="80" t="str">
        <f>IF(LEN(BE42)&gt;0,IF(NOT(ISERROR(MATCH(BE42,[1]!TC_concat,0))),MOD(MATCH(BE42,[1]!TC_concat,0)-1,1+MAX([1]TCID!$A:$A)),""),"")</f>
        <v/>
      </c>
      <c r="AG42" s="102"/>
      <c r="AH42" s="8"/>
      <c r="AI42" s="14">
        <v>1</v>
      </c>
      <c r="AJ42" s="14"/>
      <c r="AK42" s="58">
        <f t="shared" si="27"/>
        <v>30005</v>
      </c>
      <c r="AL42" s="58">
        <f t="shared" si="28"/>
        <v>4728</v>
      </c>
      <c r="AM42" s="58">
        <f t="shared" si="29"/>
        <v>30005</v>
      </c>
      <c r="AN42" s="75" t="b">
        <f t="shared" si="40"/>
        <v>1</v>
      </c>
      <c r="AO42" s="75" t="b">
        <f t="shared" si="41"/>
        <v>0</v>
      </c>
      <c r="AP42" s="58">
        <f>IF(LEN(AC42)&gt;0,INDEX([1]!TC_Dir,AC42+1)*BG42,"")</f>
        <v>1860</v>
      </c>
      <c r="AQ42" s="58">
        <f>IF(LEN(AD42)&gt;0,INDEX([1]!TC_Dir,AD42+1)*BH42,"")</f>
        <v>4728</v>
      </c>
      <c r="AR42" s="58">
        <f>IF(LEN(AE42)&gt;0,INDEX([1]!TC_Dir,AE42+1)*BI42,"")</f>
        <v>0</v>
      </c>
      <c r="AS42" s="58" t="str">
        <f>IF(LEN(AF42)&gt;0,INDEX([1]!TC_Dir,AF42+1)*BJ42,"")</f>
        <v/>
      </c>
      <c r="AT42" s="58">
        <f>IF(LEN(AC42)&gt;0,NOT(INDEX([1]!TC_Dir,AC42+1))*BG42,"")</f>
        <v>0</v>
      </c>
      <c r="AU42" s="58">
        <f>IF(LEN(AD42)&gt;0,NOT(INDEX([1]!TC_Dir,AD42+1))*BH42,"")</f>
        <v>0</v>
      </c>
      <c r="AV42" s="58">
        <f>IF(LEN(AE42)&gt;0,NOT(INDEX([1]!TC_Dir,AE42+1))*BI42,"")</f>
        <v>30005</v>
      </c>
      <c r="AW42" s="58" t="str">
        <f>IF(LEN(AF42)&gt;0,NOT(INDEX([1]!TC_Dir,AF42+1))*BJ42,"")</f>
        <v/>
      </c>
      <c r="AX42" s="60" t="str">
        <f t="shared" si="42"/>
        <v>Southern Ave</v>
      </c>
      <c r="AY42" s="60" t="str">
        <f t="shared" si="43"/>
        <v>College Ave</v>
      </c>
      <c r="AZ42" s="60" t="str">
        <f t="shared" si="44"/>
        <v>Southern Ave &amp; College Ave</v>
      </c>
      <c r="BA42" s="59">
        <f>COUNTIF([1]!ConcFrom,AZ42)+COUNTIF([1]!ConcTo,AZ42)</f>
        <v>2</v>
      </c>
      <c r="BB42" s="60" t="str">
        <f t="shared" ref="BB42:BE67" si="52">IF($BA42&gt;=BB$1,$AZ42&amp;"_"&amp;BB$1,"")</f>
        <v>Southern Ave &amp; College Ave_1</v>
      </c>
      <c r="BC42" s="60" t="str">
        <f t="shared" si="52"/>
        <v>Southern Ave &amp; College Ave_2</v>
      </c>
      <c r="BD42" s="60" t="str">
        <f t="shared" si="52"/>
        <v/>
      </c>
      <c r="BE42" s="60" t="str">
        <f t="shared" si="52"/>
        <v/>
      </c>
      <c r="BG42" s="60">
        <f>IF(ISNUMBER(AC42),INDEX([1]!TrfCnt,AC42+1),"")</f>
        <v>1860</v>
      </c>
      <c r="BH42" s="60">
        <f>IF(ISNUMBER(AD42),INDEX([1]!TrfCnt,AD42+1),"")</f>
        <v>4728</v>
      </c>
      <c r="BI42" s="60">
        <f>IF(ISNUMBER(AE42),INDEX([1]!TrfCnt,AE42+1),"")</f>
        <v>30005</v>
      </c>
      <c r="BJ42" s="60" t="str">
        <f>IF(ISNUMBER(AF42),INDEX([1]!TrfCnt,AF42+1),"")</f>
        <v/>
      </c>
      <c r="BK42" s="58">
        <f t="shared" si="36"/>
        <v>141</v>
      </c>
      <c r="BL42" s="110" t="str">
        <f t="shared" si="37"/>
        <v>Southern Ave</v>
      </c>
      <c r="BM42" s="110" t="str">
        <f t="shared" si="38"/>
        <v>College Ave</v>
      </c>
      <c r="BN42" s="55"/>
      <c r="BO42" s="55">
        <v>53.75</v>
      </c>
      <c r="BP42" s="55">
        <v>72.25</v>
      </c>
      <c r="BQ42" s="55">
        <v>65.75</v>
      </c>
      <c r="BR42" s="55">
        <v>61.5</v>
      </c>
      <c r="BS42" s="55">
        <v>69.5</v>
      </c>
      <c r="BT42" s="55" t="s">
        <v>97</v>
      </c>
      <c r="BU42" s="55"/>
      <c r="BV42" s="55"/>
      <c r="BW42" s="55">
        <v>38.5</v>
      </c>
      <c r="BX42" s="55">
        <v>65.75</v>
      </c>
      <c r="BY42" s="55">
        <v>61.5</v>
      </c>
      <c r="BZ42" s="55">
        <v>69.5</v>
      </c>
      <c r="CA42" s="55" t="s">
        <v>97</v>
      </c>
      <c r="CB42" s="66" t="b">
        <f t="shared" si="30"/>
        <v>0</v>
      </c>
      <c r="CC42" s="66" t="b">
        <f t="shared" si="33"/>
        <v>1</v>
      </c>
      <c r="CD42" s="66" t="b">
        <f t="shared" si="13"/>
        <v>1</v>
      </c>
      <c r="CE42" s="66" t="b">
        <f t="shared" si="14"/>
        <v>1</v>
      </c>
      <c r="CF42" s="66" t="b">
        <f t="shared" si="15"/>
        <v>1</v>
      </c>
      <c r="CG42" s="66" t="b">
        <f t="shared" si="16"/>
        <v>1</v>
      </c>
      <c r="CH42" s="66" t="b">
        <f t="shared" si="17"/>
        <v>0</v>
      </c>
      <c r="CI42" s="66" t="b">
        <f t="shared" si="45"/>
        <v>1</v>
      </c>
      <c r="CK42">
        <f t="shared" si="46"/>
        <v>1.5</v>
      </c>
      <c r="CL42">
        <f t="shared" si="47"/>
        <v>1.5</v>
      </c>
      <c r="CN42" s="60">
        <f>COUNTIF(CH$2:CH42,TRUE)</f>
        <v>30</v>
      </c>
      <c r="CO42" s="66" t="b">
        <v>1</v>
      </c>
      <c r="CP42" s="73">
        <f>COUNTIF('Accidents_2009-2013'!$M:$M,"="&amp;$A42)</f>
        <v>14</v>
      </c>
      <c r="CQ42" s="73">
        <v>0</v>
      </c>
      <c r="CR42" s="2">
        <f t="shared" si="48"/>
        <v>1</v>
      </c>
      <c r="CS42" s="2">
        <f t="shared" si="49"/>
        <v>1</v>
      </c>
      <c r="CT42" s="2">
        <f t="shared" si="50"/>
        <v>1</v>
      </c>
      <c r="CU42" s="2">
        <f t="shared" si="51"/>
        <v>1</v>
      </c>
    </row>
    <row r="43" spans="1:99" ht="12.75" customHeight="1" x14ac:dyDescent="0.2">
      <c r="A43" s="33">
        <v>142</v>
      </c>
      <c r="B43" s="35" t="s">
        <v>19</v>
      </c>
      <c r="C43" s="35" t="s">
        <v>9</v>
      </c>
      <c r="D43" s="9">
        <v>0</v>
      </c>
      <c r="E43" s="34"/>
      <c r="F43" s="34"/>
      <c r="G43" s="34"/>
      <c r="H43" s="34"/>
      <c r="I43" s="34">
        <v>0</v>
      </c>
      <c r="J43" s="34">
        <v>0</v>
      </c>
      <c r="K43" s="34">
        <v>0</v>
      </c>
      <c r="L43" s="34">
        <v>0</v>
      </c>
      <c r="M43" s="14">
        <v>2</v>
      </c>
      <c r="N43" s="14">
        <f t="shared" si="25"/>
        <v>2</v>
      </c>
      <c r="O43" s="14"/>
      <c r="P43" s="14">
        <v>1.5</v>
      </c>
      <c r="Q43" s="111">
        <f t="shared" si="26"/>
        <v>43788</v>
      </c>
      <c r="R43" s="111">
        <f t="shared" si="3"/>
        <v>43788</v>
      </c>
      <c r="S43" s="111">
        <f t="shared" si="4"/>
        <v>30005</v>
      </c>
      <c r="T43" s="15">
        <v>33.392946000000002</v>
      </c>
      <c r="U43" s="15">
        <v>-111.926198</v>
      </c>
      <c r="V43" s="9"/>
      <c r="W43" s="9"/>
      <c r="X43" s="9"/>
      <c r="Y43" s="9"/>
      <c r="Z43" t="str">
        <f t="shared" si="32"/>
        <v>So &amp; Rural</v>
      </c>
      <c r="AA43" s="23" t="s">
        <v>310</v>
      </c>
      <c r="AB43" s="6" t="str">
        <f t="shared" si="39"/>
        <v>Rural</v>
      </c>
      <c r="AC43" s="80">
        <f>IF(LEN(BB43)&gt;0,IF(NOT(ISERROR(MATCH(BB43,[1]!TC_concat,0))),MOD(MATCH(BB43,[1]!TC_concat,0)-1,1+MAX([1]TCID!$A:$A)),""),"")</f>
        <v>73</v>
      </c>
      <c r="AD43" s="80">
        <f>IF(LEN(BC43)&gt;0,IF(NOT(ISERROR(MATCH(BC43,[1]!TC_concat,0))),MOD(MATCH(BC43,[1]!TC_concat,0)-1,1+MAX([1]TCID!$A:$A)),""),"")</f>
        <v>91</v>
      </c>
      <c r="AE43" s="80">
        <f>IF(LEN(BD43)&gt;0,IF(NOT(ISERROR(MATCH(BD43,[1]!TC_concat,0))),MOD(MATCH(BD43,[1]!TC_concat,0)-1,1+MAX([1]TCID!$A:$A)),""),"")</f>
        <v>74</v>
      </c>
      <c r="AF43" s="80">
        <f>IF(LEN(BE43)&gt;0,IF(NOT(ISERROR(MATCH(BE43,[1]!TC_concat,0))),MOD(MATCH(BE43,[1]!TC_concat,0)-1,1+MAX([1]TCID!$A:$A)),""),"")</f>
        <v>86</v>
      </c>
      <c r="AG43" s="102"/>
      <c r="AH43" s="8"/>
      <c r="AI43" s="14">
        <v>1</v>
      </c>
      <c r="AJ43" s="14"/>
      <c r="AK43" s="58">
        <f t="shared" si="27"/>
        <v>43788</v>
      </c>
      <c r="AL43" s="58">
        <f t="shared" si="28"/>
        <v>43788</v>
      </c>
      <c r="AM43" s="58">
        <f t="shared" si="29"/>
        <v>30005</v>
      </c>
      <c r="AN43" s="75" t="b">
        <f t="shared" si="40"/>
        <v>0</v>
      </c>
      <c r="AO43" s="75" t="b">
        <f t="shared" si="41"/>
        <v>0</v>
      </c>
      <c r="AP43" s="58">
        <f>IF(LEN(AC43)&gt;0,INDEX([1]!TC_Dir,AC43+1)*BG43,"")</f>
        <v>0</v>
      </c>
      <c r="AQ43" s="58">
        <f>IF(LEN(AD43)&gt;0,INDEX([1]!TC_Dir,AD43+1)*BH43,"")</f>
        <v>43788</v>
      </c>
      <c r="AR43" s="58">
        <f>IF(LEN(AE43)&gt;0,INDEX([1]!TC_Dir,AE43+1)*BI43,"")</f>
        <v>38719</v>
      </c>
      <c r="AS43" s="58">
        <f>IF(LEN(AF43)&gt;0,INDEX([1]!TC_Dir,AF43+1)*BJ43,"")</f>
        <v>0</v>
      </c>
      <c r="AT43" s="58">
        <f>IF(LEN(AC43)&gt;0,NOT(INDEX([1]!TC_Dir,AC43+1))*BG43,"")</f>
        <v>29387</v>
      </c>
      <c r="AU43" s="58">
        <f>IF(LEN(AD43)&gt;0,NOT(INDEX([1]!TC_Dir,AD43+1))*BH43,"")</f>
        <v>0</v>
      </c>
      <c r="AV43" s="58">
        <f>IF(LEN(AE43)&gt;0,NOT(INDEX([1]!TC_Dir,AE43+1))*BI43,"")</f>
        <v>0</v>
      </c>
      <c r="AW43" s="58">
        <f>IF(LEN(AF43)&gt;0,NOT(INDEX([1]!TC_Dir,AF43+1))*BJ43,"")</f>
        <v>30005</v>
      </c>
      <c r="AX43" s="60" t="str">
        <f t="shared" si="42"/>
        <v>Southern Ave</v>
      </c>
      <c r="AY43" s="60" t="str">
        <f t="shared" si="43"/>
        <v>Rural Rd</v>
      </c>
      <c r="AZ43" s="60" t="str">
        <f t="shared" si="44"/>
        <v>Southern Ave &amp; Rural Rd</v>
      </c>
      <c r="BA43" s="59">
        <f>COUNTIF([1]!ConcFrom,AZ43)+COUNTIF([1]!ConcTo,AZ43)</f>
        <v>4</v>
      </c>
      <c r="BB43" s="60" t="str">
        <f t="shared" si="52"/>
        <v>Southern Ave &amp; Rural Rd_1</v>
      </c>
      <c r="BC43" s="60" t="str">
        <f t="shared" si="52"/>
        <v>Southern Ave &amp; Rural Rd_2</v>
      </c>
      <c r="BD43" s="60" t="str">
        <f t="shared" si="52"/>
        <v>Southern Ave &amp; Rural Rd_3</v>
      </c>
      <c r="BE43" s="60" t="str">
        <f t="shared" si="52"/>
        <v>Southern Ave &amp; Rural Rd_4</v>
      </c>
      <c r="BG43" s="60">
        <f>IF(ISNUMBER(AC43),INDEX([1]!TrfCnt,AC43+1),"")</f>
        <v>29387</v>
      </c>
      <c r="BH43" s="60">
        <f>IF(ISNUMBER(AD43),INDEX([1]!TrfCnt,AD43+1),"")</f>
        <v>43788</v>
      </c>
      <c r="BI43" s="60">
        <f>IF(ISNUMBER(AE43),INDEX([1]!TrfCnt,AE43+1),"")</f>
        <v>38719</v>
      </c>
      <c r="BJ43" s="60">
        <f>IF(ISNUMBER(AF43),INDEX([1]!TrfCnt,AF43+1),"")</f>
        <v>30005</v>
      </c>
      <c r="BK43" s="58">
        <f t="shared" si="36"/>
        <v>142</v>
      </c>
      <c r="BL43" s="110" t="str">
        <f t="shared" si="37"/>
        <v>Southern Ave</v>
      </c>
      <c r="BM43" s="110" t="str">
        <f t="shared" si="38"/>
        <v>Rural Rd</v>
      </c>
      <c r="BN43" s="55"/>
      <c r="BO43" s="55">
        <v>51.5</v>
      </c>
      <c r="BP43" s="55">
        <v>41</v>
      </c>
      <c r="BQ43" s="55">
        <v>43.25</v>
      </c>
      <c r="BR43" s="55">
        <v>32.5</v>
      </c>
      <c r="BS43" s="55" t="s">
        <v>97</v>
      </c>
      <c r="BT43" s="55" t="s">
        <v>97</v>
      </c>
      <c r="BU43" s="55"/>
      <c r="BV43" s="55"/>
      <c r="BW43" s="55">
        <v>28</v>
      </c>
      <c r="BX43" s="55">
        <v>43.25</v>
      </c>
      <c r="BY43" s="55">
        <v>32.5</v>
      </c>
      <c r="BZ43" s="55" t="s">
        <v>97</v>
      </c>
      <c r="CA43" s="55" t="s">
        <v>97</v>
      </c>
      <c r="CB43" s="66" t="b">
        <f t="shared" si="30"/>
        <v>0</v>
      </c>
      <c r="CC43" s="66" t="b">
        <f t="shared" si="33"/>
        <v>1</v>
      </c>
      <c r="CD43" s="66" t="b">
        <f t="shared" si="13"/>
        <v>1</v>
      </c>
      <c r="CE43" s="66" t="b">
        <f t="shared" si="14"/>
        <v>1</v>
      </c>
      <c r="CF43" s="66" t="b">
        <f t="shared" si="15"/>
        <v>1</v>
      </c>
      <c r="CG43" s="66" t="b">
        <f t="shared" si="16"/>
        <v>0</v>
      </c>
      <c r="CH43" s="66" t="b">
        <f t="shared" si="17"/>
        <v>0</v>
      </c>
      <c r="CI43" s="66" t="b">
        <f t="shared" si="45"/>
        <v>1</v>
      </c>
      <c r="CK43">
        <f t="shared" si="46"/>
        <v>1.5</v>
      </c>
      <c r="CL43">
        <f t="shared" si="47"/>
        <v>1.5</v>
      </c>
      <c r="CN43" s="60">
        <f>COUNTIF(CH$2:CH43,TRUE)</f>
        <v>30</v>
      </c>
      <c r="CO43" s="66" t="b">
        <v>0</v>
      </c>
      <c r="CP43" s="73">
        <f>COUNTIF('Accidents_2009-2013'!$M:$M,"="&amp;$A43)</f>
        <v>25</v>
      </c>
      <c r="CQ43" s="73">
        <v>4</v>
      </c>
      <c r="CR43" s="2">
        <f t="shared" si="48"/>
        <v>1</v>
      </c>
      <c r="CS43" s="2">
        <f t="shared" si="49"/>
        <v>1</v>
      </c>
      <c r="CT43" s="2">
        <f t="shared" si="50"/>
        <v>1</v>
      </c>
      <c r="CU43" s="2">
        <f t="shared" si="51"/>
        <v>1</v>
      </c>
    </row>
    <row r="44" spans="1:99" ht="12.75" customHeight="1" x14ac:dyDescent="0.2">
      <c r="A44" s="33">
        <v>143</v>
      </c>
      <c r="B44" s="35" t="s">
        <v>19</v>
      </c>
      <c r="C44" s="35" t="s">
        <v>10</v>
      </c>
      <c r="D44" s="9">
        <v>0</v>
      </c>
      <c r="E44" s="34"/>
      <c r="F44" s="34"/>
      <c r="G44" s="34"/>
      <c r="H44" s="34"/>
      <c r="I44" s="34">
        <v>3</v>
      </c>
      <c r="J44" s="34">
        <v>3</v>
      </c>
      <c r="K44" s="34">
        <v>0</v>
      </c>
      <c r="L44" s="34">
        <v>0</v>
      </c>
      <c r="M44" s="14">
        <v>2</v>
      </c>
      <c r="N44" s="14">
        <f t="shared" si="25"/>
        <v>2</v>
      </c>
      <c r="O44" s="14"/>
      <c r="P44" s="14">
        <v>2.2200000000000002</v>
      </c>
      <c r="Q44" s="111">
        <f t="shared" si="26"/>
        <v>28817</v>
      </c>
      <c r="R44" s="111">
        <f t="shared" si="3"/>
        <v>13042</v>
      </c>
      <c r="S44" s="111">
        <f t="shared" si="4"/>
        <v>28817</v>
      </c>
      <c r="T44" s="15">
        <v>33.392845999999999</v>
      </c>
      <c r="U44" s="15">
        <v>-111.951999</v>
      </c>
      <c r="V44" s="9"/>
      <c r="W44" s="9"/>
      <c r="X44" s="9"/>
      <c r="Y44" s="9"/>
      <c r="Z44" t="str">
        <f t="shared" si="32"/>
        <v>So &amp; Hardy</v>
      </c>
      <c r="AA44" s="23" t="s">
        <v>310</v>
      </c>
      <c r="AB44" s="6" t="str">
        <f t="shared" si="39"/>
        <v>Hardy</v>
      </c>
      <c r="AC44" s="80">
        <f>IF(LEN(BB44)&gt;0,IF(NOT(ISERROR(MATCH(BB44,[1]!TC_concat,0))),MOD(MATCH(BB44,[1]!TC_concat,0)-1,1+MAX([1]TCID!$A:$A)),""),"")</f>
        <v>105</v>
      </c>
      <c r="AD44" s="80">
        <f>IF(LEN(BC44)&gt;0,IF(NOT(ISERROR(MATCH(BC44,[1]!TC_concat,0))),MOD(MATCH(BC44,[1]!TC_concat,0)-1,1+MAX([1]TCID!$A:$A)),""),"")</f>
        <v>79</v>
      </c>
      <c r="AE44" s="45">
        <v>85</v>
      </c>
      <c r="AF44" s="80" t="str">
        <f>IF(LEN(BE44)&gt;0,IF(NOT(ISERROR(MATCH(BE44,[1]!TC_concat,0))),MOD(MATCH(BE44,[1]!TC_concat,0)-1,1+MAX([1]TCID!$A:$A)),""),"")</f>
        <v/>
      </c>
      <c r="AG44" s="102"/>
      <c r="AH44" s="8"/>
      <c r="AI44" s="14">
        <v>1</v>
      </c>
      <c r="AJ44" s="14"/>
      <c r="AK44" s="58">
        <f t="shared" si="27"/>
        <v>28817</v>
      </c>
      <c r="AL44" s="58">
        <f t="shared" si="28"/>
        <v>13042</v>
      </c>
      <c r="AM44" s="58">
        <f t="shared" si="29"/>
        <v>28817</v>
      </c>
      <c r="AN44" s="75" t="b">
        <f t="shared" si="40"/>
        <v>1</v>
      </c>
      <c r="AO44" s="75" t="b">
        <f t="shared" si="41"/>
        <v>0</v>
      </c>
      <c r="AP44" s="58">
        <f>IF(LEN(AC44)&gt;0,INDEX([1]!TC_Dir,AC44+1)*BG44,"")</f>
        <v>12047</v>
      </c>
      <c r="AQ44" s="58">
        <f>IF(LEN(AD44)&gt;0,INDEX([1]!TC_Dir,AD44+1)*BH44,"")</f>
        <v>13042</v>
      </c>
      <c r="AR44" s="58">
        <f>IF(LEN(AE44)&gt;0,INDEX([1]!TC_Dir,AE44+1)*BI44,"")</f>
        <v>0</v>
      </c>
      <c r="AS44" s="58" t="str">
        <f>IF(LEN(AF44)&gt;0,INDEX([1]!TC_Dir,AF44+1)*BJ44,"")</f>
        <v/>
      </c>
      <c r="AT44" s="58">
        <f>IF(LEN(AC44)&gt;0,NOT(INDEX([1]!TC_Dir,AC44+1))*BG44,"")</f>
        <v>0</v>
      </c>
      <c r="AU44" s="58">
        <f>IF(LEN(AD44)&gt;0,NOT(INDEX([1]!TC_Dir,AD44+1))*BH44,"")</f>
        <v>0</v>
      </c>
      <c r="AV44" s="58">
        <f>IF(LEN(AE44)&gt;0,NOT(INDEX([1]!TC_Dir,AE44+1))*BI44,"")</f>
        <v>28817</v>
      </c>
      <c r="AW44" s="58" t="str">
        <f>IF(LEN(AF44)&gt;0,NOT(INDEX([1]!TC_Dir,AF44+1))*BJ44,"")</f>
        <v/>
      </c>
      <c r="AX44" s="60" t="str">
        <f t="shared" si="42"/>
        <v>Southern Ave</v>
      </c>
      <c r="AY44" s="60" t="str">
        <f t="shared" si="43"/>
        <v>Hardy Dr</v>
      </c>
      <c r="AZ44" s="60" t="str">
        <f t="shared" si="44"/>
        <v>Southern Ave &amp; Hardy Dr</v>
      </c>
      <c r="BA44" s="59">
        <f>COUNTIF([1]!ConcFrom,AZ44)+COUNTIF([1]!ConcTo,AZ44)</f>
        <v>2</v>
      </c>
      <c r="BB44" s="60" t="str">
        <f t="shared" si="52"/>
        <v>Southern Ave &amp; Hardy Dr_1</v>
      </c>
      <c r="BC44" s="60" t="str">
        <f t="shared" si="52"/>
        <v>Southern Ave &amp; Hardy Dr_2</v>
      </c>
      <c r="BD44" s="60" t="str">
        <f t="shared" si="52"/>
        <v/>
      </c>
      <c r="BE44" s="60" t="str">
        <f t="shared" si="52"/>
        <v/>
      </c>
      <c r="BG44" s="60">
        <f>IF(ISNUMBER(AC44),INDEX([1]!TrfCnt,AC44+1),"")</f>
        <v>12047</v>
      </c>
      <c r="BH44" s="60">
        <f>IF(ISNUMBER(AD44),INDEX([1]!TrfCnt,AD44+1),"")</f>
        <v>13042</v>
      </c>
      <c r="BI44" s="60">
        <f>IF(ISNUMBER(AE44),INDEX([1]!TrfCnt,AE44+1),"")</f>
        <v>28817</v>
      </c>
      <c r="BJ44" s="60" t="str">
        <f>IF(ISNUMBER(AF44),INDEX([1]!TrfCnt,AF44+1),"")</f>
        <v/>
      </c>
      <c r="BK44" s="58">
        <f t="shared" si="36"/>
        <v>143</v>
      </c>
      <c r="BL44" s="110" t="str">
        <f t="shared" si="37"/>
        <v>Southern Ave</v>
      </c>
      <c r="BM44" s="110" t="str">
        <f t="shared" si="38"/>
        <v>Hardy Dr</v>
      </c>
      <c r="BN44" s="55"/>
      <c r="BO44" s="55">
        <v>27.5</v>
      </c>
      <c r="BP44" s="55">
        <v>21.75</v>
      </c>
      <c r="BQ44" s="55">
        <v>31</v>
      </c>
      <c r="BR44" s="55">
        <v>24</v>
      </c>
      <c r="BS44" s="55">
        <v>23</v>
      </c>
      <c r="BT44" s="55">
        <v>24.5</v>
      </c>
      <c r="BU44" s="55"/>
      <c r="BV44" s="55"/>
      <c r="BW44" s="55">
        <v>19.75</v>
      </c>
      <c r="BX44" s="55">
        <v>31</v>
      </c>
      <c r="BY44" s="55">
        <v>24</v>
      </c>
      <c r="BZ44" s="55">
        <v>23</v>
      </c>
      <c r="CA44" s="55">
        <v>24.5</v>
      </c>
      <c r="CB44" s="66" t="b">
        <f t="shared" si="30"/>
        <v>1</v>
      </c>
      <c r="CC44" s="66" t="b">
        <f t="shared" si="33"/>
        <v>1</v>
      </c>
      <c r="CD44" s="66" t="b">
        <f t="shared" si="13"/>
        <v>1</v>
      </c>
      <c r="CE44" s="66" t="b">
        <f t="shared" si="14"/>
        <v>1</v>
      </c>
      <c r="CF44" s="66" t="b">
        <f t="shared" si="15"/>
        <v>1</v>
      </c>
      <c r="CG44" s="66" t="b">
        <f t="shared" si="16"/>
        <v>1</v>
      </c>
      <c r="CH44" s="66" t="b">
        <f t="shared" si="17"/>
        <v>1</v>
      </c>
      <c r="CI44" s="66" t="b">
        <f t="shared" si="45"/>
        <v>1</v>
      </c>
      <c r="CK44">
        <f t="shared" si="46"/>
        <v>2.2200000000000002</v>
      </c>
      <c r="CL44">
        <f t="shared" si="47"/>
        <v>2.2200000000000002</v>
      </c>
      <c r="CN44" s="60">
        <f>COUNTIF(CH$2:CH44,TRUE)</f>
        <v>31</v>
      </c>
      <c r="CO44" s="66" t="b">
        <v>1</v>
      </c>
      <c r="CP44" s="73">
        <f>COUNTIF('Accidents_2009-2013'!$M:$M,"="&amp;$A44)</f>
        <v>6</v>
      </c>
      <c r="CQ44" s="73">
        <v>0</v>
      </c>
      <c r="CR44" s="2">
        <f t="shared" si="48"/>
        <v>1</v>
      </c>
      <c r="CS44" s="2">
        <f t="shared" si="49"/>
        <v>1</v>
      </c>
      <c r="CT44" s="2">
        <f t="shared" si="50"/>
        <v>1</v>
      </c>
      <c r="CU44" s="2">
        <f t="shared" si="51"/>
        <v>1</v>
      </c>
    </row>
    <row r="45" spans="1:99" ht="12.75" customHeight="1" x14ac:dyDescent="0.2">
      <c r="A45" s="33">
        <v>144</v>
      </c>
      <c r="B45" s="35" t="s">
        <v>19</v>
      </c>
      <c r="C45" s="35" t="s">
        <v>11</v>
      </c>
      <c r="D45" s="9">
        <v>0</v>
      </c>
      <c r="E45" s="34"/>
      <c r="F45" s="34"/>
      <c r="G45" s="34"/>
      <c r="H45" s="34"/>
      <c r="I45" s="34">
        <v>1</v>
      </c>
      <c r="J45" s="34">
        <v>1</v>
      </c>
      <c r="K45" s="34">
        <v>0</v>
      </c>
      <c r="L45" s="34">
        <v>0</v>
      </c>
      <c r="M45" s="14">
        <v>2</v>
      </c>
      <c r="N45" s="14">
        <f t="shared" si="25"/>
        <v>2</v>
      </c>
      <c r="O45" s="14">
        <v>3</v>
      </c>
      <c r="P45" s="14">
        <v>1.5</v>
      </c>
      <c r="Q45" s="111">
        <f t="shared" si="26"/>
        <v>34540</v>
      </c>
      <c r="R45" s="111">
        <f t="shared" si="3"/>
        <v>34540</v>
      </c>
      <c r="S45" s="111">
        <f t="shared" si="4"/>
        <v>30005</v>
      </c>
      <c r="T45" s="15">
        <v>33.392845999999999</v>
      </c>
      <c r="U45" s="15">
        <v>-111.939499</v>
      </c>
      <c r="V45" s="9"/>
      <c r="W45" s="9"/>
      <c r="X45" s="9"/>
      <c r="Y45" s="9"/>
      <c r="Z45" t="str">
        <f t="shared" si="32"/>
        <v>So &amp; Mill</v>
      </c>
      <c r="AA45" s="23" t="s">
        <v>310</v>
      </c>
      <c r="AB45" s="6" t="str">
        <f t="shared" si="39"/>
        <v>Mill</v>
      </c>
      <c r="AC45" s="80">
        <f>IF(LEN(BB45)&gt;0,IF(NOT(ISERROR(MATCH(BB45,[1]!TC_concat,0))),MOD(MATCH(BB45,[1]!TC_concat,0)-1,1+MAX([1]TCID!$A:$A)),""),"")</f>
        <v>86</v>
      </c>
      <c r="AD45" s="80">
        <f>IF(LEN(BC45)&gt;0,IF(NOT(ISERROR(MATCH(BC45,[1]!TC_concat,0))),MOD(MATCH(BC45,[1]!TC_concat,0)-1,1+MAX([1]TCID!$A:$A)),""),"")</f>
        <v>89</v>
      </c>
      <c r="AE45" s="80">
        <f>IF(LEN(BD45)&gt;0,IF(NOT(ISERROR(MATCH(BD45,[1]!TC_concat,0))),MOD(MATCH(BD45,[1]!TC_concat,0)-1,1+MAX([1]TCID!$A:$A)),""),"")</f>
        <v>77</v>
      </c>
      <c r="AF45" s="80">
        <f>IF(LEN(BE45)&gt;0,IF(NOT(ISERROR(MATCH(BE45,[1]!TC_concat,0))),MOD(MATCH(BE45,[1]!TC_concat,0)-1,1+MAX([1]TCID!$A:$A)),""),"")</f>
        <v>85</v>
      </c>
      <c r="AG45" s="102"/>
      <c r="AH45" s="8"/>
      <c r="AI45" s="14">
        <v>1</v>
      </c>
      <c r="AJ45" s="14"/>
      <c r="AK45" s="58">
        <f t="shared" si="27"/>
        <v>34540</v>
      </c>
      <c r="AL45" s="58">
        <f t="shared" si="28"/>
        <v>34540</v>
      </c>
      <c r="AM45" s="58">
        <f t="shared" si="29"/>
        <v>30005</v>
      </c>
      <c r="AN45" s="75" t="b">
        <f t="shared" si="40"/>
        <v>1</v>
      </c>
      <c r="AO45" s="75" t="b">
        <f t="shared" si="41"/>
        <v>0</v>
      </c>
      <c r="AP45" s="58">
        <f>IF(LEN(AC45)&gt;0,INDEX([1]!TC_Dir,AC45+1)*BG45,"")</f>
        <v>0</v>
      </c>
      <c r="AQ45" s="58">
        <f>IF(LEN(AD45)&gt;0,INDEX([1]!TC_Dir,AD45+1)*BH45,"")</f>
        <v>34540</v>
      </c>
      <c r="AR45" s="58">
        <f>IF(LEN(AE45)&gt;0,INDEX([1]!TC_Dir,AE45+1)*BI45,"")</f>
        <v>29767</v>
      </c>
      <c r="AS45" s="58">
        <f>IF(LEN(AF45)&gt;0,INDEX([1]!TC_Dir,AF45+1)*BJ45,"")</f>
        <v>0</v>
      </c>
      <c r="AT45" s="58">
        <f>IF(LEN(AC45)&gt;0,NOT(INDEX([1]!TC_Dir,AC45+1))*BG45,"")</f>
        <v>30005</v>
      </c>
      <c r="AU45" s="58">
        <f>IF(LEN(AD45)&gt;0,NOT(INDEX([1]!TC_Dir,AD45+1))*BH45,"")</f>
        <v>0</v>
      </c>
      <c r="AV45" s="58">
        <f>IF(LEN(AE45)&gt;0,NOT(INDEX([1]!TC_Dir,AE45+1))*BI45,"")</f>
        <v>0</v>
      </c>
      <c r="AW45" s="58">
        <f>IF(LEN(AF45)&gt;0,NOT(INDEX([1]!TC_Dir,AF45+1))*BJ45,"")</f>
        <v>28817</v>
      </c>
      <c r="AX45" s="60" t="str">
        <f t="shared" si="42"/>
        <v>Southern Ave</v>
      </c>
      <c r="AY45" s="60" t="str">
        <f t="shared" si="43"/>
        <v>Mill Ave</v>
      </c>
      <c r="AZ45" s="60" t="str">
        <f t="shared" si="44"/>
        <v>Southern Ave &amp; Mill Ave</v>
      </c>
      <c r="BA45" s="59">
        <f>COUNTIF([1]!ConcFrom,AZ45)+COUNTIF([1]!ConcTo,AZ45)</f>
        <v>4</v>
      </c>
      <c r="BB45" s="60" t="str">
        <f t="shared" si="52"/>
        <v>Southern Ave &amp; Mill Ave_1</v>
      </c>
      <c r="BC45" s="60" t="str">
        <f t="shared" si="52"/>
        <v>Southern Ave &amp; Mill Ave_2</v>
      </c>
      <c r="BD45" s="60" t="str">
        <f t="shared" si="52"/>
        <v>Southern Ave &amp; Mill Ave_3</v>
      </c>
      <c r="BE45" s="60" t="str">
        <f t="shared" si="52"/>
        <v>Southern Ave &amp; Mill Ave_4</v>
      </c>
      <c r="BG45" s="60">
        <f>IF(ISNUMBER(AC45),INDEX([1]!TrfCnt,AC45+1),"")</f>
        <v>30005</v>
      </c>
      <c r="BH45" s="60">
        <f>IF(ISNUMBER(AD45),INDEX([1]!TrfCnt,AD45+1),"")</f>
        <v>34540</v>
      </c>
      <c r="BI45" s="60">
        <f>IF(ISNUMBER(AE45),INDEX([1]!TrfCnt,AE45+1),"")</f>
        <v>29767</v>
      </c>
      <c r="BJ45" s="60">
        <f>IF(ISNUMBER(AF45),INDEX([1]!TrfCnt,AF45+1),"")</f>
        <v>28817</v>
      </c>
      <c r="BK45" s="58">
        <f t="shared" si="36"/>
        <v>144</v>
      </c>
      <c r="BL45" s="110" t="str">
        <f t="shared" si="37"/>
        <v>Southern Ave</v>
      </c>
      <c r="BM45" s="110" t="str">
        <f t="shared" si="38"/>
        <v>Mill Ave</v>
      </c>
      <c r="BN45" s="55"/>
      <c r="BO45" s="55">
        <v>35.25</v>
      </c>
      <c r="BP45" s="55">
        <v>38.25</v>
      </c>
      <c r="BQ45" s="55">
        <v>40</v>
      </c>
      <c r="BR45" s="55">
        <v>40.5</v>
      </c>
      <c r="BS45" s="55">
        <v>47.5</v>
      </c>
      <c r="BT45" s="55">
        <v>47.5</v>
      </c>
      <c r="BU45" s="55"/>
      <c r="BV45" s="55"/>
      <c r="BW45" s="55">
        <v>18</v>
      </c>
      <c r="BX45" s="55">
        <v>40</v>
      </c>
      <c r="BY45" s="55">
        <v>40.5</v>
      </c>
      <c r="BZ45" s="55">
        <v>47.5</v>
      </c>
      <c r="CA45" s="55">
        <v>47.5</v>
      </c>
      <c r="CB45" s="66" t="b">
        <f t="shared" si="30"/>
        <v>1</v>
      </c>
      <c r="CC45" s="66" t="b">
        <f t="shared" si="33"/>
        <v>1</v>
      </c>
      <c r="CD45" s="66" t="b">
        <f t="shared" si="13"/>
        <v>1</v>
      </c>
      <c r="CE45" s="66" t="b">
        <f t="shared" si="14"/>
        <v>1</v>
      </c>
      <c r="CF45" s="66" t="b">
        <f t="shared" si="15"/>
        <v>1</v>
      </c>
      <c r="CG45" s="66" t="b">
        <f t="shared" si="16"/>
        <v>1</v>
      </c>
      <c r="CH45" s="66" t="b">
        <f t="shared" si="17"/>
        <v>1</v>
      </c>
      <c r="CI45" s="66" t="b">
        <f t="shared" si="45"/>
        <v>1</v>
      </c>
      <c r="CK45">
        <f t="shared" si="46"/>
        <v>1.5</v>
      </c>
      <c r="CL45">
        <f t="shared" si="47"/>
        <v>1.5</v>
      </c>
      <c r="CN45" s="60">
        <f>COUNTIF(CH$2:CH45,TRUE)</f>
        <v>32</v>
      </c>
      <c r="CO45" s="66" t="b">
        <v>1</v>
      </c>
      <c r="CP45" s="73">
        <f>COUNTIF('Accidents_2009-2013'!$M:$M,"="&amp;$A45)</f>
        <v>28</v>
      </c>
      <c r="CQ45" s="73">
        <v>4</v>
      </c>
      <c r="CR45" s="2">
        <f t="shared" si="48"/>
        <v>1</v>
      </c>
      <c r="CS45" s="2">
        <f t="shared" si="49"/>
        <v>1</v>
      </c>
      <c r="CT45" s="2">
        <f t="shared" si="50"/>
        <v>1</v>
      </c>
      <c r="CU45" s="2">
        <f t="shared" si="51"/>
        <v>1</v>
      </c>
    </row>
    <row r="46" spans="1:99" ht="12.75" customHeight="1" x14ac:dyDescent="0.2">
      <c r="A46" s="33">
        <v>145</v>
      </c>
      <c r="B46" s="41" t="s">
        <v>82</v>
      </c>
      <c r="C46" s="35" t="s">
        <v>11</v>
      </c>
      <c r="D46" s="9">
        <v>0</v>
      </c>
      <c r="E46" s="34"/>
      <c r="F46" s="34"/>
      <c r="G46" s="34"/>
      <c r="H46" s="34"/>
      <c r="I46" s="34">
        <v>1</v>
      </c>
      <c r="J46" s="34">
        <v>1</v>
      </c>
      <c r="K46" s="34">
        <v>2</v>
      </c>
      <c r="L46" s="34">
        <v>2</v>
      </c>
      <c r="M46" s="14">
        <v>2</v>
      </c>
      <c r="N46" s="14">
        <f t="shared" si="25"/>
        <v>2</v>
      </c>
      <c r="O46" s="14">
        <v>3</v>
      </c>
      <c r="P46" s="14">
        <v>1</v>
      </c>
      <c r="Q46" s="111">
        <f t="shared" si="26"/>
        <v>29767</v>
      </c>
      <c r="R46" s="111">
        <f t="shared" si="3"/>
        <v>29767</v>
      </c>
      <c r="S46" s="111">
        <f t="shared" si="4"/>
        <v>1994</v>
      </c>
      <c r="T46" s="77">
        <v>33.400100000000002</v>
      </c>
      <c r="U46" s="77">
        <v>-111.9397</v>
      </c>
      <c r="V46" s="9"/>
      <c r="W46" s="9"/>
      <c r="X46" s="9"/>
      <c r="Y46" s="9"/>
      <c r="Z46" t="str">
        <f t="shared" si="32"/>
        <v>Alameda &amp; Mill</v>
      </c>
      <c r="AA46" s="6" t="str">
        <f>IF(ISERROR(FIND(" ",B46)),B46,LEFT(B46,FIND(" ",B46)-1))</f>
        <v>Alameda</v>
      </c>
      <c r="AB46" s="6" t="str">
        <f t="shared" si="39"/>
        <v>Mill</v>
      </c>
      <c r="AC46" s="80">
        <f>IF(LEN(BB46)&gt;0,IF(NOT(ISERROR(MATCH(BB46,[1]!TC_concat,0))),MOD(MATCH(BB46,[1]!TC_concat,0)-1,1+MAX([1]TCID!$A:$A)),""),"")</f>
        <v>75</v>
      </c>
      <c r="AD46" s="45">
        <v>77</v>
      </c>
      <c r="AE46" s="80" t="str">
        <f>IF(LEN(BD46)&gt;0,IF(NOT(ISERROR(MATCH(BD46,[1]!TC_concat,0))),MOD(MATCH(BD46,[1]!TC_concat,0)-1,1+MAX([1]TCID!$A:$A)),""),"")</f>
        <v/>
      </c>
      <c r="AF46" s="80" t="str">
        <f>IF(LEN(BE46)&gt;0,IF(NOT(ISERROR(MATCH(BE46,[1]!TC_concat,0))),MOD(MATCH(BE46,[1]!TC_concat,0)-1,1+MAX([1]TCID!$A:$A)),""),"")</f>
        <v/>
      </c>
      <c r="AG46" s="102"/>
      <c r="AH46" s="8"/>
      <c r="AI46" s="14">
        <v>1</v>
      </c>
      <c r="AJ46" s="14"/>
      <c r="AK46" s="58">
        <f t="shared" si="27"/>
        <v>29767</v>
      </c>
      <c r="AL46" s="58">
        <f t="shared" si="28"/>
        <v>29767</v>
      </c>
      <c r="AM46" s="58">
        <f t="shared" si="29"/>
        <v>1994</v>
      </c>
      <c r="AN46" s="75" t="b">
        <f t="shared" si="40"/>
        <v>1</v>
      </c>
      <c r="AO46" s="75" t="b">
        <f t="shared" si="41"/>
        <v>1</v>
      </c>
      <c r="AP46" s="58">
        <f>IF(LEN(AC46)&gt;0,INDEX([1]!TC_Dir,AC46+1)*BG46,"")</f>
        <v>0</v>
      </c>
      <c r="AQ46" s="58">
        <f>IF(LEN(AD46)&gt;0,INDEX([1]!TC_Dir,AD46+1)*BH46,"")</f>
        <v>29767</v>
      </c>
      <c r="AR46" s="58" t="str">
        <f>IF(LEN(AE46)&gt;0,INDEX([1]!TC_Dir,AE46+1)*BI46,"")</f>
        <v/>
      </c>
      <c r="AS46" s="58" t="str">
        <f>IF(LEN(AF46)&gt;0,INDEX([1]!TC_Dir,AF46+1)*BJ46,"")</f>
        <v/>
      </c>
      <c r="AT46" s="58">
        <f>IF(LEN(AC46)&gt;0,NOT(INDEX([1]!TC_Dir,AC46+1))*BG46,"")</f>
        <v>1994</v>
      </c>
      <c r="AU46" s="58">
        <f>IF(LEN(AD46)&gt;0,NOT(INDEX([1]!TC_Dir,AD46+1))*BH46,"")</f>
        <v>0</v>
      </c>
      <c r="AV46" s="58" t="str">
        <f>IF(LEN(AE46)&gt;0,NOT(INDEX([1]!TC_Dir,AE46+1))*BI46,"")</f>
        <v/>
      </c>
      <c r="AW46" s="58" t="str">
        <f>IF(LEN(AF46)&gt;0,NOT(INDEX([1]!TC_Dir,AF46+1))*BJ46,"")</f>
        <v/>
      </c>
      <c r="AX46" s="60" t="str">
        <f t="shared" si="42"/>
        <v>Alameda Dr</v>
      </c>
      <c r="AY46" s="60" t="str">
        <f t="shared" si="43"/>
        <v>Mill Ave</v>
      </c>
      <c r="AZ46" s="60" t="str">
        <f t="shared" si="44"/>
        <v>Alameda Dr &amp; Mill Ave</v>
      </c>
      <c r="BA46" s="59">
        <f>COUNTIF([1]!ConcFrom,AZ46)+COUNTIF([1]!ConcTo,AZ46)</f>
        <v>1</v>
      </c>
      <c r="BB46" s="60" t="str">
        <f t="shared" si="52"/>
        <v>Alameda Dr &amp; Mill Ave_1</v>
      </c>
      <c r="BC46" s="60" t="str">
        <f t="shared" si="52"/>
        <v/>
      </c>
      <c r="BD46" s="60" t="str">
        <f t="shared" si="52"/>
        <v/>
      </c>
      <c r="BE46" s="60" t="str">
        <f t="shared" si="52"/>
        <v/>
      </c>
      <c r="BG46" s="60">
        <f>IF(ISNUMBER(AC46),INDEX([1]!TrfCnt,AC46+1),"")</f>
        <v>1994</v>
      </c>
      <c r="BH46" s="60">
        <f>IF(ISNUMBER(AD46),INDEX([1]!TrfCnt,AD46+1),"")</f>
        <v>29767</v>
      </c>
      <c r="BI46" s="60" t="str">
        <f>IF(ISNUMBER(AE46),INDEX([1]!TrfCnt,AE46+1),"")</f>
        <v/>
      </c>
      <c r="BJ46" s="60" t="str">
        <f>IF(ISNUMBER(AF46),INDEX([1]!TrfCnt,AF46+1),"")</f>
        <v/>
      </c>
      <c r="BK46" s="58">
        <f t="shared" si="36"/>
        <v>145</v>
      </c>
      <c r="BL46" s="110" t="str">
        <f t="shared" si="37"/>
        <v>Alameda Dr</v>
      </c>
      <c r="BM46" s="110" t="str">
        <f t="shared" si="38"/>
        <v>Mill Ave</v>
      </c>
      <c r="BN46" s="55"/>
      <c r="BO46" s="55">
        <v>13</v>
      </c>
      <c r="BP46" s="55">
        <v>20.25</v>
      </c>
      <c r="BQ46" s="55">
        <v>22.25</v>
      </c>
      <c r="BR46" s="55">
        <v>21</v>
      </c>
      <c r="BS46" s="55">
        <v>23.5</v>
      </c>
      <c r="BT46" s="55">
        <v>29.5</v>
      </c>
      <c r="BU46" s="55"/>
      <c r="BV46" s="55"/>
      <c r="BW46" s="55">
        <v>7.5</v>
      </c>
      <c r="BX46" s="55">
        <v>22.25</v>
      </c>
      <c r="BY46" s="55">
        <v>21</v>
      </c>
      <c r="BZ46" s="55">
        <v>23.5</v>
      </c>
      <c r="CA46" s="55">
        <v>29.5</v>
      </c>
      <c r="CB46" s="66" t="b">
        <f t="shared" si="30"/>
        <v>1</v>
      </c>
      <c r="CC46" s="66" t="b">
        <f t="shared" si="33"/>
        <v>1</v>
      </c>
      <c r="CD46" s="66" t="b">
        <f t="shared" si="13"/>
        <v>1</v>
      </c>
      <c r="CE46" s="66" t="b">
        <f t="shared" si="14"/>
        <v>1</v>
      </c>
      <c r="CF46" s="66" t="b">
        <f t="shared" si="15"/>
        <v>1</v>
      </c>
      <c r="CG46" s="66" t="b">
        <f t="shared" si="16"/>
        <v>1</v>
      </c>
      <c r="CH46" s="66" t="b">
        <f t="shared" si="17"/>
        <v>1</v>
      </c>
      <c r="CI46" s="66" t="b">
        <f t="shared" si="45"/>
        <v>1</v>
      </c>
      <c r="CK46">
        <f t="shared" si="46"/>
        <v>1</v>
      </c>
      <c r="CL46">
        <f t="shared" si="47"/>
        <v>1</v>
      </c>
      <c r="CN46" s="60">
        <f>COUNTIF(CH$2:CH46,TRUE)</f>
        <v>33</v>
      </c>
      <c r="CO46" s="66" t="b">
        <v>1</v>
      </c>
      <c r="CP46" s="73">
        <f>COUNTIF('Accidents_2009-2013'!$M:$M,"="&amp;$A46)</f>
        <v>4</v>
      </c>
      <c r="CQ46" s="73">
        <v>1</v>
      </c>
      <c r="CR46" s="2">
        <f t="shared" si="48"/>
        <v>1</v>
      </c>
      <c r="CS46" s="2">
        <f t="shared" si="49"/>
        <v>1</v>
      </c>
      <c r="CT46" s="2">
        <f t="shared" si="50"/>
        <v>1</v>
      </c>
      <c r="CU46" s="2">
        <f t="shared" si="51"/>
        <v>1</v>
      </c>
    </row>
    <row r="47" spans="1:99" ht="12.75" customHeight="1" x14ac:dyDescent="0.2">
      <c r="A47" s="33">
        <v>146</v>
      </c>
      <c r="B47" s="37" t="s">
        <v>47</v>
      </c>
      <c r="C47" s="35" t="s">
        <v>11</v>
      </c>
      <c r="D47" s="9">
        <v>0</v>
      </c>
      <c r="E47" s="34"/>
      <c r="F47" s="34"/>
      <c r="G47" s="34"/>
      <c r="H47" s="34"/>
      <c r="I47" s="34">
        <v>1</v>
      </c>
      <c r="J47" s="34">
        <v>1</v>
      </c>
      <c r="K47" s="34">
        <v>0</v>
      </c>
      <c r="L47" s="34">
        <v>0</v>
      </c>
      <c r="M47" s="14">
        <v>2</v>
      </c>
      <c r="N47" s="42">
        <f>M47-1</f>
        <v>1</v>
      </c>
      <c r="O47" s="14">
        <v>3</v>
      </c>
      <c r="P47" s="14">
        <v>0.5</v>
      </c>
      <c r="Q47" s="111">
        <f t="shared" si="26"/>
        <v>32224</v>
      </c>
      <c r="R47" s="111">
        <f t="shared" si="3"/>
        <v>29767</v>
      </c>
      <c r="S47" s="111">
        <f t="shared" si="4"/>
        <v>32224</v>
      </c>
      <c r="T47" s="15">
        <v>33.407344999999999</v>
      </c>
      <c r="U47" s="15">
        <v>-111.939699</v>
      </c>
      <c r="V47" s="9"/>
      <c r="W47" s="9"/>
      <c r="X47" s="9"/>
      <c r="Y47" s="9"/>
      <c r="Z47" t="str">
        <f t="shared" si="32"/>
        <v>Bway &amp; Mill</v>
      </c>
      <c r="AA47" s="23" t="s">
        <v>67</v>
      </c>
      <c r="AB47" s="6" t="str">
        <f t="shared" si="39"/>
        <v>Mill</v>
      </c>
      <c r="AC47" s="80">
        <f>IF(LEN(BB47)&gt;0,IF(NOT(ISERROR(MATCH(BB47,[1]!TC_concat,0))),MOD(MATCH(BB47,[1]!TC_concat,0)-1,1+MAX([1]TCID!$A:$A)),""),"")</f>
        <v>62</v>
      </c>
      <c r="AD47" s="80">
        <f>IF(LEN(BC47)&gt;0,IF(NOT(ISERROR(MATCH(BC47,[1]!TC_concat,0))),MOD(MATCH(BC47,[1]!TC_concat,0)-1,1+MAX([1]TCID!$A:$A)),""),"")</f>
        <v>77</v>
      </c>
      <c r="AE47" s="80">
        <f>IF(LEN(BD47)&gt;0,IF(NOT(ISERROR(MATCH(BD47,[1]!TC_concat,0))),MOD(MATCH(BD47,[1]!TC_concat,0)-1,1+MAX([1]TCID!$A:$A)),""),"")</f>
        <v>56</v>
      </c>
      <c r="AF47" s="80">
        <f>IF(LEN(BE47)&gt;0,IF(NOT(ISERROR(MATCH(BE47,[1]!TC_concat,0))),MOD(MATCH(BE47,[1]!TC_concat,0)-1,1+MAX([1]TCID!$A:$A)),""),"")</f>
        <v>59</v>
      </c>
      <c r="AG47" s="102"/>
      <c r="AH47" s="8"/>
      <c r="AI47" s="14">
        <v>1</v>
      </c>
      <c r="AJ47" s="14"/>
      <c r="AK47" s="58">
        <f t="shared" si="27"/>
        <v>32224</v>
      </c>
      <c r="AL47" s="58">
        <f t="shared" si="28"/>
        <v>29767</v>
      </c>
      <c r="AM47" s="58">
        <f t="shared" si="29"/>
        <v>32224</v>
      </c>
      <c r="AN47" s="75" t="b">
        <f t="shared" si="40"/>
        <v>1</v>
      </c>
      <c r="AO47" s="75" t="b">
        <f t="shared" si="41"/>
        <v>0</v>
      </c>
      <c r="AP47" s="58">
        <f>IF(LEN(AC47)&gt;0,INDEX([1]!TC_Dir,AC47+1)*BG47,"")</f>
        <v>0</v>
      </c>
      <c r="AQ47" s="58">
        <f>IF(LEN(AD47)&gt;0,INDEX([1]!TC_Dir,AD47+1)*BH47,"")</f>
        <v>29767</v>
      </c>
      <c r="AR47" s="58">
        <f>IF(LEN(AE47)&gt;0,INDEX([1]!TC_Dir,AE47+1)*BI47,"")</f>
        <v>0</v>
      </c>
      <c r="AS47" s="58">
        <f>IF(LEN(AF47)&gt;0,INDEX([1]!TC_Dir,AF47+1)*BJ47,"")</f>
        <v>25881</v>
      </c>
      <c r="AT47" s="58">
        <f>IF(LEN(AC47)&gt;0,NOT(INDEX([1]!TC_Dir,AC47+1))*BG47,"")</f>
        <v>32224</v>
      </c>
      <c r="AU47" s="58">
        <f>IF(LEN(AD47)&gt;0,NOT(INDEX([1]!TC_Dir,AD47+1))*BH47,"")</f>
        <v>0</v>
      </c>
      <c r="AV47" s="58">
        <f>IF(LEN(AE47)&gt;0,NOT(INDEX([1]!TC_Dir,AE47+1))*BI47,"")</f>
        <v>31510</v>
      </c>
      <c r="AW47" s="58">
        <f>IF(LEN(AF47)&gt;0,NOT(INDEX([1]!TC_Dir,AF47+1))*BJ47,"")</f>
        <v>0</v>
      </c>
      <c r="AX47" s="60" t="str">
        <f t="shared" si="42"/>
        <v>Broadway Rd</v>
      </c>
      <c r="AY47" s="60" t="str">
        <f t="shared" si="43"/>
        <v>Mill Ave</v>
      </c>
      <c r="AZ47" s="60" t="str">
        <f t="shared" si="44"/>
        <v>Broadway Rd &amp; Mill Ave</v>
      </c>
      <c r="BA47" s="59">
        <f>COUNTIF([1]!ConcFrom,AZ47)+COUNTIF([1]!ConcTo,AZ47)</f>
        <v>4</v>
      </c>
      <c r="BB47" s="60" t="str">
        <f t="shared" si="52"/>
        <v>Broadway Rd &amp; Mill Ave_1</v>
      </c>
      <c r="BC47" s="60" t="str">
        <f t="shared" si="52"/>
        <v>Broadway Rd &amp; Mill Ave_2</v>
      </c>
      <c r="BD47" s="60" t="str">
        <f t="shared" si="52"/>
        <v>Broadway Rd &amp; Mill Ave_3</v>
      </c>
      <c r="BE47" s="60" t="str">
        <f t="shared" si="52"/>
        <v>Broadway Rd &amp; Mill Ave_4</v>
      </c>
      <c r="BG47" s="60">
        <f>IF(ISNUMBER(AC47),INDEX([1]!TrfCnt,AC47+1),"")</f>
        <v>32224</v>
      </c>
      <c r="BH47" s="60">
        <f>IF(ISNUMBER(AD47),INDEX([1]!TrfCnt,AD47+1),"")</f>
        <v>29767</v>
      </c>
      <c r="BI47" s="60">
        <f>IF(ISNUMBER(AE47),INDEX([1]!TrfCnt,AE47+1),"")</f>
        <v>31510</v>
      </c>
      <c r="BJ47" s="60">
        <f>IF(ISNUMBER(AF47),INDEX([1]!TrfCnt,AF47+1),"")</f>
        <v>25881</v>
      </c>
      <c r="BK47" s="58">
        <f t="shared" si="36"/>
        <v>146</v>
      </c>
      <c r="BL47" s="110" t="str">
        <f t="shared" si="37"/>
        <v>Broadway Rd</v>
      </c>
      <c r="BM47" s="110" t="str">
        <f t="shared" si="38"/>
        <v>Mill Ave</v>
      </c>
      <c r="BN47" s="55"/>
      <c r="BO47" s="55">
        <v>33.25</v>
      </c>
      <c r="BP47" s="55">
        <v>34</v>
      </c>
      <c r="BQ47" s="55">
        <v>27</v>
      </c>
      <c r="BR47" s="55">
        <v>36.25</v>
      </c>
      <c r="BS47" s="55">
        <v>36.5</v>
      </c>
      <c r="BT47" s="55" t="s">
        <v>97</v>
      </c>
      <c r="BU47" s="55"/>
      <c r="BV47" s="55"/>
      <c r="BW47" s="55">
        <v>14.75</v>
      </c>
      <c r="BX47" s="55">
        <v>27</v>
      </c>
      <c r="BY47" s="55">
        <v>36.25</v>
      </c>
      <c r="BZ47" s="55">
        <v>36.5</v>
      </c>
      <c r="CA47" s="55" t="s">
        <v>97</v>
      </c>
      <c r="CB47" s="66" t="b">
        <f t="shared" si="30"/>
        <v>0</v>
      </c>
      <c r="CC47" s="66" t="b">
        <f t="shared" si="33"/>
        <v>1</v>
      </c>
      <c r="CD47" s="66" t="b">
        <f t="shared" si="13"/>
        <v>1</v>
      </c>
      <c r="CE47" s="66" t="b">
        <f t="shared" si="14"/>
        <v>1</v>
      </c>
      <c r="CF47" s="66" t="b">
        <f t="shared" si="15"/>
        <v>1</v>
      </c>
      <c r="CG47" s="66" t="b">
        <f t="shared" si="16"/>
        <v>1</v>
      </c>
      <c r="CH47" s="66" t="b">
        <f t="shared" si="17"/>
        <v>0</v>
      </c>
      <c r="CI47" s="66" t="b">
        <f t="shared" si="45"/>
        <v>1</v>
      </c>
      <c r="CK47">
        <f t="shared" si="46"/>
        <v>0.5</v>
      </c>
      <c r="CL47">
        <f t="shared" si="47"/>
        <v>0.5</v>
      </c>
      <c r="CN47" s="60">
        <f>COUNTIF(CH$2:CH47,TRUE)</f>
        <v>33</v>
      </c>
      <c r="CO47" s="66" t="b">
        <v>1</v>
      </c>
      <c r="CP47" s="73">
        <f>COUNTIF('Accidents_2009-2013'!$M:$M,"="&amp;$A47)</f>
        <v>10</v>
      </c>
      <c r="CQ47" s="73">
        <v>2</v>
      </c>
      <c r="CR47" s="2">
        <f t="shared" si="48"/>
        <v>1</v>
      </c>
      <c r="CS47" s="2">
        <f t="shared" si="49"/>
        <v>1</v>
      </c>
      <c r="CT47" s="2">
        <f t="shared" si="50"/>
        <v>1</v>
      </c>
      <c r="CU47" s="2">
        <f t="shared" si="51"/>
        <v>1</v>
      </c>
    </row>
    <row r="48" spans="1:99" ht="12.75" customHeight="1" x14ac:dyDescent="0.2">
      <c r="A48" s="33">
        <v>147</v>
      </c>
      <c r="B48" s="41" t="s">
        <v>84</v>
      </c>
      <c r="C48" s="35" t="s">
        <v>11</v>
      </c>
      <c r="D48" s="9">
        <v>0</v>
      </c>
      <c r="E48" s="34"/>
      <c r="F48" s="34"/>
      <c r="G48" s="34"/>
      <c r="H48" s="34"/>
      <c r="I48" s="34">
        <v>3</v>
      </c>
      <c r="J48" s="34">
        <v>1</v>
      </c>
      <c r="K48" s="34">
        <v>0</v>
      </c>
      <c r="L48" s="34">
        <v>0</v>
      </c>
      <c r="M48" s="14">
        <v>3</v>
      </c>
      <c r="N48" s="42">
        <f>M48-1</f>
        <v>2</v>
      </c>
      <c r="O48" s="14">
        <v>3</v>
      </c>
      <c r="P48" s="14">
        <v>2.5</v>
      </c>
      <c r="Q48" s="111">
        <f t="shared" si="26"/>
        <v>30012</v>
      </c>
      <c r="R48" s="111">
        <f t="shared" si="3"/>
        <v>24210</v>
      </c>
      <c r="S48" s="111">
        <f t="shared" si="4"/>
        <v>30012</v>
      </c>
      <c r="T48" s="15">
        <v>33.378146000000001</v>
      </c>
      <c r="U48" s="15">
        <v>-111.93929799999999</v>
      </c>
      <c r="V48" s="9"/>
      <c r="W48" s="9"/>
      <c r="X48" s="9"/>
      <c r="Y48" s="9"/>
      <c r="Z48" t="str">
        <f t="shared" si="32"/>
        <v>Baseline &amp; Mill</v>
      </c>
      <c r="AA48" s="6" t="str">
        <f>IF(ISERROR(FIND(" ",B48)),B48,LEFT(B48,FIND(" ",B48)-1))</f>
        <v>Baseline</v>
      </c>
      <c r="AB48" s="6" t="str">
        <f t="shared" si="39"/>
        <v>Mill</v>
      </c>
      <c r="AC48" s="80">
        <f>IF(LEN(BB48)&gt;0,IF(NOT(ISERROR(MATCH(BB48,[1]!TC_concat,0))),MOD(MATCH(BB48,[1]!TC_concat,0)-1,1+MAX([1]TCID!$A:$A)),""),"")</f>
        <v>100</v>
      </c>
      <c r="AD48" s="80">
        <f>IF(LEN(BC48)&gt;0,IF(NOT(ISERROR(MATCH(BC48,[1]!TC_concat,0))),MOD(MATCH(BC48,[1]!TC_concat,0)-1,1+MAX([1]TCID!$A:$A)),""),"")</f>
        <v>112</v>
      </c>
      <c r="AE48" s="80">
        <f>IF(LEN(BD48)&gt;0,IF(NOT(ISERROR(MATCH(BD48,[1]!TC_concat,0))),MOD(MATCH(BD48,[1]!TC_concat,0)-1,1+MAX([1]TCID!$A:$A)),""),"")</f>
        <v>102</v>
      </c>
      <c r="AF48" s="80" t="str">
        <f>IF(LEN(BE48)&gt;0,IF(NOT(ISERROR(MATCH(BE48,[1]!TC_concat,0))),MOD(MATCH(BE48,[1]!TC_concat,0)-1,1+MAX([1]TCID!$A:$A)),""),"")</f>
        <v/>
      </c>
      <c r="AG48" s="102"/>
      <c r="AH48" s="8"/>
      <c r="AI48" s="14">
        <v>1</v>
      </c>
      <c r="AJ48" s="14"/>
      <c r="AK48" s="58">
        <f t="shared" si="27"/>
        <v>30012</v>
      </c>
      <c r="AL48" s="58">
        <f t="shared" si="28"/>
        <v>24210</v>
      </c>
      <c r="AM48" s="58">
        <f t="shared" si="29"/>
        <v>30012</v>
      </c>
      <c r="AN48" s="75" t="b">
        <f t="shared" si="40"/>
        <v>1</v>
      </c>
      <c r="AO48" s="75" t="b">
        <f t="shared" si="41"/>
        <v>0</v>
      </c>
      <c r="AP48" s="58">
        <f>IF(LEN(AC48)&gt;0,INDEX([1]!TC_Dir,AC48+1)*BG48,"")</f>
        <v>0</v>
      </c>
      <c r="AQ48" s="58">
        <f>IF(LEN(AD48)&gt;0,INDEX([1]!TC_Dir,AD48+1)*BH48,"")</f>
        <v>5159</v>
      </c>
      <c r="AR48" s="58">
        <f>IF(LEN(AE48)&gt;0,INDEX([1]!TC_Dir,AE48+1)*BI48,"")</f>
        <v>24210</v>
      </c>
      <c r="AS48" s="58" t="str">
        <f>IF(LEN(AF48)&gt;0,INDEX([1]!TC_Dir,AF48+1)*BJ48,"")</f>
        <v/>
      </c>
      <c r="AT48" s="58">
        <f>IF(LEN(AC48)&gt;0,NOT(INDEX([1]!TC_Dir,AC48+1))*BG48,"")</f>
        <v>30012</v>
      </c>
      <c r="AU48" s="58">
        <f>IF(LEN(AD48)&gt;0,NOT(INDEX([1]!TC_Dir,AD48+1))*BH48,"")</f>
        <v>0</v>
      </c>
      <c r="AV48" s="58">
        <f>IF(LEN(AE48)&gt;0,NOT(INDEX([1]!TC_Dir,AE48+1))*BI48,"")</f>
        <v>0</v>
      </c>
      <c r="AW48" s="58" t="str">
        <f>IF(LEN(AF48)&gt;0,NOT(INDEX([1]!TC_Dir,AF48+1))*BJ48,"")</f>
        <v/>
      </c>
      <c r="AX48" s="60" t="str">
        <f t="shared" si="42"/>
        <v>Baseline Rd</v>
      </c>
      <c r="AY48" s="60" t="str">
        <f t="shared" si="43"/>
        <v>Mill Ave</v>
      </c>
      <c r="AZ48" s="60" t="str">
        <f t="shared" si="44"/>
        <v>Baseline Rd &amp; Mill Ave</v>
      </c>
      <c r="BA48" s="59">
        <f>COUNTIF([1]!ConcFrom,AZ48)+COUNTIF([1]!ConcTo,AZ48)</f>
        <v>3</v>
      </c>
      <c r="BB48" s="60" t="str">
        <f t="shared" si="52"/>
        <v>Baseline Rd &amp; Mill Ave_1</v>
      </c>
      <c r="BC48" s="60" t="str">
        <f t="shared" si="52"/>
        <v>Baseline Rd &amp; Mill Ave_2</v>
      </c>
      <c r="BD48" s="60" t="str">
        <f t="shared" si="52"/>
        <v>Baseline Rd &amp; Mill Ave_3</v>
      </c>
      <c r="BE48" s="60" t="str">
        <f t="shared" si="52"/>
        <v/>
      </c>
      <c r="BG48" s="60">
        <f>IF(ISNUMBER(AC48),INDEX([1]!TrfCnt,AC48+1),"")</f>
        <v>30012</v>
      </c>
      <c r="BH48" s="60">
        <f>IF(ISNUMBER(AD48),INDEX([1]!TrfCnt,AD48+1),"")</f>
        <v>5159</v>
      </c>
      <c r="BI48" s="60">
        <f>IF(ISNUMBER(AE48),INDEX([1]!TrfCnt,AE48+1),"")</f>
        <v>24210</v>
      </c>
      <c r="BJ48" s="60" t="str">
        <f>IF(ISNUMBER(AF48),INDEX([1]!TrfCnt,AF48+1),"")</f>
        <v/>
      </c>
      <c r="BK48" s="58">
        <f t="shared" si="36"/>
        <v>147</v>
      </c>
      <c r="BL48" s="110" t="str">
        <f t="shared" si="37"/>
        <v>Baseline Rd</v>
      </c>
      <c r="BM48" s="110" t="str">
        <f t="shared" si="38"/>
        <v>Mill Ave</v>
      </c>
      <c r="BN48" s="55"/>
      <c r="BO48" s="55" t="s">
        <v>97</v>
      </c>
      <c r="BP48" s="55">
        <v>20.5</v>
      </c>
      <c r="BQ48" s="55">
        <v>16</v>
      </c>
      <c r="BR48" s="55">
        <v>27</v>
      </c>
      <c r="BS48" s="55" t="s">
        <v>97</v>
      </c>
      <c r="BT48" s="55">
        <v>17</v>
      </c>
      <c r="BU48" s="55"/>
      <c r="BV48" s="55"/>
      <c r="BW48" s="55" t="s">
        <v>97</v>
      </c>
      <c r="BX48" s="55">
        <v>16</v>
      </c>
      <c r="BY48" s="55">
        <v>27</v>
      </c>
      <c r="BZ48" s="55" t="s">
        <v>97</v>
      </c>
      <c r="CA48" s="55">
        <v>17</v>
      </c>
      <c r="CB48" s="66" t="b">
        <f t="shared" si="30"/>
        <v>0</v>
      </c>
      <c r="CC48" s="66" t="b">
        <f t="shared" si="33"/>
        <v>0</v>
      </c>
      <c r="CD48" s="66" t="b">
        <f t="shared" si="13"/>
        <v>1</v>
      </c>
      <c r="CE48" s="66" t="b">
        <f t="shared" si="14"/>
        <v>1</v>
      </c>
      <c r="CF48" s="66" t="b">
        <f t="shared" si="15"/>
        <v>1</v>
      </c>
      <c r="CG48" s="66" t="b">
        <f t="shared" si="16"/>
        <v>0</v>
      </c>
      <c r="CH48" s="66" t="b">
        <f t="shared" si="17"/>
        <v>1</v>
      </c>
      <c r="CI48" s="66" t="b">
        <f t="shared" si="45"/>
        <v>1</v>
      </c>
      <c r="CK48">
        <f t="shared" si="46"/>
        <v>2.5</v>
      </c>
      <c r="CL48">
        <f t="shared" si="47"/>
        <v>2.5</v>
      </c>
      <c r="CN48" s="60">
        <f>COUNTIF(CH$2:CH48,TRUE)</f>
        <v>34</v>
      </c>
      <c r="CO48" s="66" t="b">
        <v>1</v>
      </c>
      <c r="CP48" s="73">
        <f>COUNTIF('Accidents_2009-2013'!$M:$M,"="&amp;$A48)</f>
        <v>15</v>
      </c>
      <c r="CQ48" s="73">
        <v>3</v>
      </c>
      <c r="CR48" s="2">
        <f t="shared" si="48"/>
        <v>1</v>
      </c>
      <c r="CS48" s="2">
        <f t="shared" si="49"/>
        <v>1</v>
      </c>
      <c r="CT48" s="2">
        <f t="shared" si="50"/>
        <v>1</v>
      </c>
      <c r="CU48" s="2">
        <f t="shared" si="51"/>
        <v>1</v>
      </c>
    </row>
    <row r="49" spans="1:100" ht="12.75" customHeight="1" x14ac:dyDescent="0.2">
      <c r="A49" s="33">
        <v>148</v>
      </c>
      <c r="B49" s="41" t="s">
        <v>86</v>
      </c>
      <c r="C49" s="41" t="s">
        <v>85</v>
      </c>
      <c r="D49" s="9">
        <v>0</v>
      </c>
      <c r="E49" s="34"/>
      <c r="F49" s="34"/>
      <c r="G49" s="34"/>
      <c r="H49" s="34"/>
      <c r="I49" s="34">
        <v>3</v>
      </c>
      <c r="J49" s="34">
        <v>3</v>
      </c>
      <c r="K49" s="34">
        <v>3</v>
      </c>
      <c r="L49" s="34">
        <v>3</v>
      </c>
      <c r="M49" s="14">
        <v>3</v>
      </c>
      <c r="N49" s="14">
        <f t="shared" si="25"/>
        <v>3</v>
      </c>
      <c r="O49" s="14">
        <v>6</v>
      </c>
      <c r="P49" s="14">
        <v>2.87</v>
      </c>
      <c r="Q49" s="111">
        <f t="shared" si="26"/>
        <v>26421</v>
      </c>
      <c r="R49" s="111">
        <f t="shared" si="3"/>
        <v>26421</v>
      </c>
      <c r="S49" s="111">
        <f t="shared" si="4"/>
        <v>22687</v>
      </c>
      <c r="T49" s="15">
        <v>33.363545999999999</v>
      </c>
      <c r="U49" s="15">
        <v>-111.945898</v>
      </c>
      <c r="V49" s="9"/>
      <c r="W49" s="9"/>
      <c r="X49" s="9"/>
      <c r="Y49" s="9"/>
      <c r="Z49" t="str">
        <f t="shared" si="32"/>
        <v>Guad &amp; Kyrene</v>
      </c>
      <c r="AA49" s="23" t="s">
        <v>68</v>
      </c>
      <c r="AB49" s="6" t="str">
        <f t="shared" si="39"/>
        <v>Kyrene</v>
      </c>
      <c r="AC49" s="80">
        <f>IF(LEN(BB49)&gt;0,IF(NOT(ISERROR(MATCH(BB49,[1]!TC_concat,0))),MOD(MATCH(BB49,[1]!TC_concat,0)-1,1+MAX([1]TCID!$A:$A)),""),"")</f>
        <v>122</v>
      </c>
      <c r="AD49" s="80">
        <f>IF(LEN(BC49)&gt;0,IF(NOT(ISERROR(MATCH(BC49,[1]!TC_concat,0))),MOD(MATCH(BC49,[1]!TC_concat,0)-1,1+MAX([1]TCID!$A:$A)),""),"")</f>
        <v>126</v>
      </c>
      <c r="AE49" s="80">
        <f>IF(LEN(BD49)&gt;0,IF(NOT(ISERROR(MATCH(BD49,[1]!TC_concat,0))),MOD(MATCH(BD49,[1]!TC_concat,0)-1,1+MAX([1]TCID!$A:$A)),""),"")</f>
        <v>111</v>
      </c>
      <c r="AF49" s="80">
        <f>IF(LEN(BE49)&gt;0,IF(NOT(ISERROR(MATCH(BE49,[1]!TC_concat,0))),MOD(MATCH(BE49,[1]!TC_concat,0)-1,1+MAX([1]TCID!$A:$A)),""),"")</f>
        <v>123</v>
      </c>
      <c r="AG49" s="102"/>
      <c r="AH49" s="8"/>
      <c r="AI49" s="14">
        <v>1</v>
      </c>
      <c r="AJ49" s="14"/>
      <c r="AK49" s="58">
        <f t="shared" si="27"/>
        <v>26421</v>
      </c>
      <c r="AL49" s="58">
        <f t="shared" si="28"/>
        <v>26421</v>
      </c>
      <c r="AM49" s="58">
        <f t="shared" si="29"/>
        <v>22687</v>
      </c>
      <c r="AN49" s="75" t="b">
        <f t="shared" si="40"/>
        <v>1</v>
      </c>
      <c r="AO49" s="75" t="b">
        <f t="shared" si="41"/>
        <v>1</v>
      </c>
      <c r="AP49" s="58">
        <f>IF(LEN(AC49)&gt;0,INDEX([1]!TC_Dir,AC49+1)*BG49,"")</f>
        <v>0</v>
      </c>
      <c r="AQ49" s="58">
        <f>IF(LEN(AD49)&gt;0,INDEX([1]!TC_Dir,AD49+1)*BH49,"")</f>
        <v>26421</v>
      </c>
      <c r="AR49" s="58">
        <f>IF(LEN(AE49)&gt;0,INDEX([1]!TC_Dir,AE49+1)*BI49,"")</f>
        <v>22883</v>
      </c>
      <c r="AS49" s="58">
        <f>IF(LEN(AF49)&gt;0,INDEX([1]!TC_Dir,AF49+1)*BJ49,"")</f>
        <v>0</v>
      </c>
      <c r="AT49" s="58">
        <f>IF(LEN(AC49)&gt;0,NOT(INDEX([1]!TC_Dir,AC49+1))*BG49,"")</f>
        <v>22687</v>
      </c>
      <c r="AU49" s="58">
        <f>IF(LEN(AD49)&gt;0,NOT(INDEX([1]!TC_Dir,AD49+1))*BH49,"")</f>
        <v>0</v>
      </c>
      <c r="AV49" s="58">
        <f>IF(LEN(AE49)&gt;0,NOT(INDEX([1]!TC_Dir,AE49+1))*BI49,"")</f>
        <v>0</v>
      </c>
      <c r="AW49" s="58">
        <f>IF(LEN(AF49)&gt;0,NOT(INDEX([1]!TC_Dir,AF49+1))*BJ49,"")</f>
        <v>13135</v>
      </c>
      <c r="AX49" s="60" t="str">
        <f t="shared" si="42"/>
        <v>Guadalupe Rd</v>
      </c>
      <c r="AY49" s="60" t="str">
        <f t="shared" si="43"/>
        <v>Kyrene Rd</v>
      </c>
      <c r="AZ49" s="60" t="str">
        <f t="shared" si="44"/>
        <v>Guadalupe Rd &amp; Kyrene Rd</v>
      </c>
      <c r="BA49" s="59">
        <f>COUNTIF([1]!ConcFrom,AZ49)+COUNTIF([1]!ConcTo,AZ49)</f>
        <v>4</v>
      </c>
      <c r="BB49" s="60" t="str">
        <f t="shared" si="52"/>
        <v>Guadalupe Rd &amp; Kyrene Rd_1</v>
      </c>
      <c r="BC49" s="60" t="str">
        <f t="shared" si="52"/>
        <v>Guadalupe Rd &amp; Kyrene Rd_2</v>
      </c>
      <c r="BD49" s="60" t="str">
        <f t="shared" si="52"/>
        <v>Guadalupe Rd &amp; Kyrene Rd_3</v>
      </c>
      <c r="BE49" s="60" t="str">
        <f t="shared" si="52"/>
        <v>Guadalupe Rd &amp; Kyrene Rd_4</v>
      </c>
      <c r="BG49" s="60">
        <f>IF(ISNUMBER(AC49),INDEX([1]!TrfCnt,AC49+1),"")</f>
        <v>22687</v>
      </c>
      <c r="BH49" s="60">
        <f>IF(ISNUMBER(AD49),INDEX([1]!TrfCnt,AD49+1),"")</f>
        <v>26421</v>
      </c>
      <c r="BI49" s="60">
        <f>IF(ISNUMBER(AE49),INDEX([1]!TrfCnt,AE49+1),"")</f>
        <v>22883</v>
      </c>
      <c r="BJ49" s="60">
        <f>IF(ISNUMBER(AF49),INDEX([1]!TrfCnt,AF49+1),"")</f>
        <v>13135</v>
      </c>
      <c r="BK49" s="58">
        <f t="shared" si="36"/>
        <v>148</v>
      </c>
      <c r="BL49" s="110" t="str">
        <f t="shared" si="37"/>
        <v>Guadalupe Rd</v>
      </c>
      <c r="BM49" s="110" t="str">
        <f t="shared" si="38"/>
        <v>Kyrene Rd</v>
      </c>
      <c r="BN49" s="55"/>
      <c r="BO49" s="55" t="s">
        <v>97</v>
      </c>
      <c r="BP49" s="55" t="s">
        <v>97</v>
      </c>
      <c r="BQ49" s="55" t="s">
        <v>97</v>
      </c>
      <c r="BR49" s="55">
        <v>27</v>
      </c>
      <c r="BS49" s="55" t="s">
        <v>97</v>
      </c>
      <c r="BT49" s="55" t="s">
        <v>97</v>
      </c>
      <c r="BU49" s="55"/>
      <c r="BV49" s="55"/>
      <c r="BW49" s="55" t="s">
        <v>97</v>
      </c>
      <c r="BX49" s="55" t="s">
        <v>97</v>
      </c>
      <c r="BY49" s="55">
        <v>27</v>
      </c>
      <c r="BZ49" s="55" t="s">
        <v>97</v>
      </c>
      <c r="CA49" s="55" t="s">
        <v>97</v>
      </c>
      <c r="CB49" s="66" t="b">
        <f t="shared" si="30"/>
        <v>0</v>
      </c>
      <c r="CC49" s="66" t="b">
        <f t="shared" si="33"/>
        <v>0</v>
      </c>
      <c r="CD49" s="66" t="b">
        <f t="shared" si="13"/>
        <v>0</v>
      </c>
      <c r="CE49" s="66" t="b">
        <f t="shared" si="14"/>
        <v>0</v>
      </c>
      <c r="CF49" s="66" t="b">
        <f t="shared" si="15"/>
        <v>1</v>
      </c>
      <c r="CG49" s="66" t="b">
        <f t="shared" si="16"/>
        <v>0</v>
      </c>
      <c r="CH49" s="66" t="b">
        <f t="shared" si="17"/>
        <v>0</v>
      </c>
      <c r="CI49" s="66" t="b">
        <f t="shared" si="45"/>
        <v>0</v>
      </c>
      <c r="CK49" t="str">
        <f t="shared" si="46"/>
        <v/>
      </c>
      <c r="CL49" t="str">
        <f t="shared" si="47"/>
        <v/>
      </c>
      <c r="CN49" s="60">
        <f>COUNTIF(CH$2:CH49,TRUE)</f>
        <v>34</v>
      </c>
      <c r="CO49" s="66" t="b">
        <v>0</v>
      </c>
      <c r="CP49" s="73">
        <f>COUNTIF('Accidents_2009-2013'!$M:$M,"="&amp;$A49)</f>
        <v>5</v>
      </c>
      <c r="CQ49" s="73">
        <v>1</v>
      </c>
      <c r="CR49" s="2">
        <f t="shared" si="48"/>
        <v>1</v>
      </c>
      <c r="CS49" s="2">
        <f t="shared" si="49"/>
        <v>1</v>
      </c>
      <c r="CT49" s="2">
        <f t="shared" si="50"/>
        <v>1</v>
      </c>
      <c r="CU49" s="2">
        <f t="shared" si="51"/>
        <v>1</v>
      </c>
    </row>
    <row r="50" spans="1:100" ht="12.75" customHeight="1" x14ac:dyDescent="0.2">
      <c r="A50" s="33">
        <v>149</v>
      </c>
      <c r="B50" s="41" t="s">
        <v>86</v>
      </c>
      <c r="C50" s="43" t="s">
        <v>8</v>
      </c>
      <c r="D50" s="9">
        <v>0</v>
      </c>
      <c r="E50" s="34"/>
      <c r="F50" s="34"/>
      <c r="G50" s="34"/>
      <c r="H50" s="34"/>
      <c r="I50" s="34">
        <v>3</v>
      </c>
      <c r="J50" s="34">
        <v>3</v>
      </c>
      <c r="K50" s="34">
        <v>3</v>
      </c>
      <c r="L50" s="34">
        <v>3</v>
      </c>
      <c r="M50" s="14">
        <v>3</v>
      </c>
      <c r="N50" s="14">
        <f t="shared" si="25"/>
        <v>3</v>
      </c>
      <c r="O50" s="14">
        <v>6</v>
      </c>
      <c r="P50" s="14">
        <v>5</v>
      </c>
      <c r="Q50" s="111">
        <f t="shared" si="26"/>
        <v>24378</v>
      </c>
      <c r="R50" s="111" t="str">
        <f t="shared" si="3"/>
        <v>NA</v>
      </c>
      <c r="S50" s="111">
        <f t="shared" si="4"/>
        <v>24378</v>
      </c>
      <c r="T50" s="77">
        <v>33.363799999999998</v>
      </c>
      <c r="U50" s="77">
        <v>-111.90260000000001</v>
      </c>
      <c r="V50" s="9"/>
      <c r="W50" s="9"/>
      <c r="X50" s="9"/>
      <c r="Y50" s="9"/>
      <c r="Z50" t="str">
        <f t="shared" si="32"/>
        <v>Guad &amp; CntryClub</v>
      </c>
      <c r="AA50" s="23" t="s">
        <v>68</v>
      </c>
      <c r="AB50" s="23" t="s">
        <v>94</v>
      </c>
      <c r="AC50" s="46">
        <v>120</v>
      </c>
      <c r="AD50" s="80" t="str">
        <f>IF(LEN(BC50)&gt;0,IF(NOT(ISERROR(MATCH(BC50,[1]!TC_concat,0))),MOD(MATCH(BC50,[1]!TC_concat,0)-1,1+MAX([1]TCID!$A:$A)),""),"")</f>
        <v/>
      </c>
      <c r="AE50" s="80" t="str">
        <f>IF(LEN(BD50)&gt;0,IF(NOT(ISERROR(MATCH(BD50,[1]!TC_concat,0))),MOD(MATCH(BD50,[1]!TC_concat,0)-1,1+MAX([1]TCID!$A:$A)),""),"")</f>
        <v/>
      </c>
      <c r="AF50" s="80" t="str">
        <f>IF(LEN(BE50)&gt;0,IF(NOT(ISERROR(MATCH(BE50,[1]!TC_concat,0))),MOD(MATCH(BE50,[1]!TC_concat,0)-1,1+MAX([1]TCID!$A:$A)),""),"")</f>
        <v/>
      </c>
      <c r="AG50" s="102"/>
      <c r="AH50" s="8"/>
      <c r="AI50" s="14">
        <v>1</v>
      </c>
      <c r="AJ50" s="14"/>
      <c r="AK50" s="58">
        <f t="shared" si="27"/>
        <v>24378</v>
      </c>
      <c r="AL50" s="58" t="e">
        <f t="shared" si="28"/>
        <v>#N/A</v>
      </c>
      <c r="AM50" s="58">
        <f t="shared" si="29"/>
        <v>24378</v>
      </c>
      <c r="AN50" s="75" t="b">
        <f t="shared" si="40"/>
        <v>1</v>
      </c>
      <c r="AO50" s="75" t="b">
        <f t="shared" si="41"/>
        <v>1</v>
      </c>
      <c r="AP50" s="58">
        <f>IF(LEN(AC50)&gt;0,INDEX([1]!TC_Dir,AC50+1)*BG50,"")</f>
        <v>0</v>
      </c>
      <c r="AQ50" s="58" t="str">
        <f>IF(LEN(AD50)&gt;0,INDEX([1]!TC_Dir,AD50+1)*BH50,"")</f>
        <v/>
      </c>
      <c r="AR50" s="58" t="str">
        <f>IF(LEN(AE50)&gt;0,INDEX([1]!TC_Dir,AE50+1)*BI50,"")</f>
        <v/>
      </c>
      <c r="AS50" s="58" t="str">
        <f>IF(LEN(AF50)&gt;0,INDEX([1]!TC_Dir,AF50+1)*BJ50,"")</f>
        <v/>
      </c>
      <c r="AT50" s="58">
        <f>IF(LEN(AC50)&gt;0,NOT(INDEX([1]!TC_Dir,AC50+1))*BG50,"")</f>
        <v>24378</v>
      </c>
      <c r="AU50" s="58" t="str">
        <f>IF(LEN(AD50)&gt;0,NOT(INDEX([1]!TC_Dir,AD50+1))*BH50,"")</f>
        <v/>
      </c>
      <c r="AV50" s="58" t="str">
        <f>IF(LEN(AE50)&gt;0,NOT(INDEX([1]!TC_Dir,AE50+1))*BI50,"")</f>
        <v/>
      </c>
      <c r="AW50" s="58" t="str">
        <f>IF(LEN(AF50)&gt;0,NOT(INDEX([1]!TC_Dir,AF50+1))*BJ50,"")</f>
        <v/>
      </c>
      <c r="AX50" s="60" t="str">
        <f t="shared" si="42"/>
        <v>Guadalupe Rd</v>
      </c>
      <c r="AY50" s="60" t="str">
        <f t="shared" si="43"/>
        <v>Country Club Wy</v>
      </c>
      <c r="AZ50" s="60" t="str">
        <f t="shared" si="44"/>
        <v>Guadalupe Rd &amp; Country Club Wy</v>
      </c>
      <c r="BA50" s="59">
        <f>COUNTIF([1]!ConcFrom,AZ50)+COUNTIF([1]!ConcTo,AZ50)</f>
        <v>0</v>
      </c>
      <c r="BB50" s="60" t="str">
        <f t="shared" si="52"/>
        <v/>
      </c>
      <c r="BC50" s="60" t="str">
        <f t="shared" si="52"/>
        <v/>
      </c>
      <c r="BD50" s="60" t="str">
        <f t="shared" si="52"/>
        <v/>
      </c>
      <c r="BE50" s="60" t="str">
        <f t="shared" si="52"/>
        <v/>
      </c>
      <c r="BG50" s="60">
        <f>IF(ISNUMBER(AC50),INDEX([1]!TrfCnt,AC50+1),"")</f>
        <v>24378</v>
      </c>
      <c r="BH50" s="60" t="str">
        <f>IF(ISNUMBER(AD50),INDEX([1]!TrfCnt,AD50+1),"")</f>
        <v/>
      </c>
      <c r="BI50" s="60" t="str">
        <f>IF(ISNUMBER(AE50),INDEX([1]!TrfCnt,AE50+1),"")</f>
        <v/>
      </c>
      <c r="BJ50" s="60" t="str">
        <f>IF(ISNUMBER(AF50),INDEX([1]!TrfCnt,AF50+1),"")</f>
        <v/>
      </c>
      <c r="BK50" s="58">
        <f t="shared" si="36"/>
        <v>149</v>
      </c>
      <c r="BL50" s="110" t="str">
        <f t="shared" si="37"/>
        <v>Guadalupe Rd</v>
      </c>
      <c r="BM50" s="110" t="str">
        <f t="shared" si="38"/>
        <v>Country Club Wy</v>
      </c>
      <c r="BN50" s="55"/>
      <c r="BO50" s="55" t="s">
        <v>97</v>
      </c>
      <c r="BP50" s="55" t="s">
        <v>97</v>
      </c>
      <c r="BQ50" s="55" t="s">
        <v>97</v>
      </c>
      <c r="BR50" s="55">
        <v>17.75</v>
      </c>
      <c r="BS50" s="55" t="s">
        <v>97</v>
      </c>
      <c r="BT50" s="55">
        <v>12</v>
      </c>
      <c r="BU50" s="55"/>
      <c r="BV50" s="55"/>
      <c r="BW50" s="55" t="s">
        <v>97</v>
      </c>
      <c r="BX50" s="55" t="s">
        <v>97</v>
      </c>
      <c r="BY50" s="55">
        <v>17.75</v>
      </c>
      <c r="BZ50" s="55" t="s">
        <v>97</v>
      </c>
      <c r="CA50" s="55">
        <v>12</v>
      </c>
      <c r="CB50" s="66" t="b">
        <f t="shared" si="30"/>
        <v>0</v>
      </c>
      <c r="CC50" s="66" t="b">
        <f t="shared" si="33"/>
        <v>0</v>
      </c>
      <c r="CD50" s="66" t="b">
        <f t="shared" si="13"/>
        <v>0</v>
      </c>
      <c r="CE50" s="66" t="b">
        <f t="shared" si="14"/>
        <v>0</v>
      </c>
      <c r="CF50" s="66" t="b">
        <f t="shared" si="15"/>
        <v>1</v>
      </c>
      <c r="CG50" s="66" t="b">
        <f t="shared" si="16"/>
        <v>0</v>
      </c>
      <c r="CH50" s="66" t="b">
        <f t="shared" si="17"/>
        <v>1</v>
      </c>
      <c r="CI50" s="66" t="b">
        <f t="shared" si="45"/>
        <v>0</v>
      </c>
      <c r="CK50" t="str">
        <f t="shared" si="46"/>
        <v/>
      </c>
      <c r="CL50" t="str">
        <f t="shared" si="47"/>
        <v/>
      </c>
      <c r="CN50" s="60">
        <f>COUNTIF(CH$2:CH50,TRUE)</f>
        <v>35</v>
      </c>
      <c r="CO50" s="66" t="b">
        <v>1</v>
      </c>
      <c r="CP50" s="73">
        <f>COUNTIF('Accidents_2009-2013'!$M:$M,"="&amp;$A50)</f>
        <v>8</v>
      </c>
      <c r="CQ50" s="73">
        <v>2</v>
      </c>
      <c r="CR50" s="2">
        <f t="shared" si="48"/>
        <v>1</v>
      </c>
      <c r="CS50" s="2">
        <f t="shared" si="49"/>
        <v>1</v>
      </c>
      <c r="CT50" s="2">
        <f t="shared" si="50"/>
        <v>1</v>
      </c>
      <c r="CU50" s="2">
        <f t="shared" si="51"/>
        <v>1</v>
      </c>
    </row>
    <row r="51" spans="1:100" ht="12.75" customHeight="1" x14ac:dyDescent="0.2">
      <c r="A51" s="33">
        <v>150</v>
      </c>
      <c r="B51" s="41" t="s">
        <v>86</v>
      </c>
      <c r="C51" s="35" t="s">
        <v>6</v>
      </c>
      <c r="D51" s="9">
        <v>0</v>
      </c>
      <c r="E51" s="34"/>
      <c r="F51" s="34"/>
      <c r="G51" s="34"/>
      <c r="H51" s="34"/>
      <c r="I51" s="34">
        <v>3</v>
      </c>
      <c r="J51" s="34">
        <v>3</v>
      </c>
      <c r="K51" s="34">
        <v>3</v>
      </c>
      <c r="L51" s="34">
        <v>3</v>
      </c>
      <c r="M51" s="14">
        <v>3</v>
      </c>
      <c r="N51" s="14">
        <f t="shared" si="25"/>
        <v>3</v>
      </c>
      <c r="O51" s="14">
        <v>6</v>
      </c>
      <c r="P51" s="14">
        <v>4.5</v>
      </c>
      <c r="Q51" s="111">
        <f t="shared" si="26"/>
        <v>20605</v>
      </c>
      <c r="R51" s="111" t="str">
        <f t="shared" si="3"/>
        <v>NA</v>
      </c>
      <c r="S51" s="111">
        <f t="shared" si="4"/>
        <v>20605</v>
      </c>
      <c r="T51" s="15">
        <v>33.363647</v>
      </c>
      <c r="U51" s="15">
        <v>-111.919797</v>
      </c>
      <c r="V51" s="9"/>
      <c r="W51" s="9"/>
      <c r="X51" s="9"/>
      <c r="Y51" s="9"/>
      <c r="Z51" t="str">
        <f t="shared" si="32"/>
        <v>Guad &amp; Lakeshore</v>
      </c>
      <c r="AA51" s="23" t="s">
        <v>68</v>
      </c>
      <c r="AB51" s="6" t="str">
        <f>IF(ISERROR(FIND(" ",C51)),C51,LEFT(C51,FIND(" ",C51)-1))</f>
        <v>Lakeshore</v>
      </c>
      <c r="AC51" s="46">
        <v>121</v>
      </c>
      <c r="AD51" s="80" t="str">
        <f>IF(LEN(BC51)&gt;0,IF(NOT(ISERROR(MATCH(BC51,[1]!TC_concat,0))),MOD(MATCH(BC51,[1]!TC_concat,0)-1,1+MAX([1]TCID!$A:$A)),""),"")</f>
        <v/>
      </c>
      <c r="AE51" s="80" t="str">
        <f>IF(LEN(BD51)&gt;0,IF(NOT(ISERROR(MATCH(BD51,[1]!TC_concat,0))),MOD(MATCH(BD51,[1]!TC_concat,0)-1,1+MAX([1]TCID!$A:$A)),""),"")</f>
        <v/>
      </c>
      <c r="AF51" s="80" t="str">
        <f>IF(LEN(BE51)&gt;0,IF(NOT(ISERROR(MATCH(BE51,[1]!TC_concat,0))),MOD(MATCH(BE51,[1]!TC_concat,0)-1,1+MAX([1]TCID!$A:$A)),""),"")</f>
        <v/>
      </c>
      <c r="AG51" s="102"/>
      <c r="AH51" s="8"/>
      <c r="AI51" s="14">
        <v>1</v>
      </c>
      <c r="AJ51" s="14"/>
      <c r="AK51" s="58">
        <f t="shared" si="27"/>
        <v>20605</v>
      </c>
      <c r="AL51" s="58" t="e">
        <f t="shared" si="28"/>
        <v>#N/A</v>
      </c>
      <c r="AM51" s="58">
        <f t="shared" si="29"/>
        <v>20605</v>
      </c>
      <c r="AN51" s="75" t="b">
        <f t="shared" si="40"/>
        <v>1</v>
      </c>
      <c r="AO51" s="75" t="b">
        <f t="shared" si="41"/>
        <v>1</v>
      </c>
      <c r="AP51" s="58">
        <f>IF(LEN(AC51)&gt;0,INDEX([1]!TC_Dir,AC51+1)*BG51,"")</f>
        <v>0</v>
      </c>
      <c r="AQ51" s="58" t="str">
        <f>IF(LEN(AD51)&gt;0,INDEX([1]!TC_Dir,AD51+1)*BH51,"")</f>
        <v/>
      </c>
      <c r="AR51" s="58" t="str">
        <f>IF(LEN(AE51)&gt;0,INDEX([1]!TC_Dir,AE51+1)*BI51,"")</f>
        <v/>
      </c>
      <c r="AS51" s="58" t="str">
        <f>IF(LEN(AF51)&gt;0,INDEX([1]!TC_Dir,AF51+1)*BJ51,"")</f>
        <v/>
      </c>
      <c r="AT51" s="58">
        <f>IF(LEN(AC51)&gt;0,NOT(INDEX([1]!TC_Dir,AC51+1))*BG51,"")</f>
        <v>20605</v>
      </c>
      <c r="AU51" s="58" t="str">
        <f>IF(LEN(AD51)&gt;0,NOT(INDEX([1]!TC_Dir,AD51+1))*BH51,"")</f>
        <v/>
      </c>
      <c r="AV51" s="58" t="str">
        <f>IF(LEN(AE51)&gt;0,NOT(INDEX([1]!TC_Dir,AE51+1))*BI51,"")</f>
        <v/>
      </c>
      <c r="AW51" s="58" t="str">
        <f>IF(LEN(AF51)&gt;0,NOT(INDEX([1]!TC_Dir,AF51+1))*BJ51,"")</f>
        <v/>
      </c>
      <c r="AX51" s="60" t="str">
        <f t="shared" si="42"/>
        <v>Guadalupe Rd</v>
      </c>
      <c r="AY51" s="60" t="str">
        <f t="shared" si="43"/>
        <v>Lakeshore Dr</v>
      </c>
      <c r="AZ51" s="60" t="str">
        <f t="shared" si="44"/>
        <v>Guadalupe Rd &amp; Lakeshore Dr</v>
      </c>
      <c r="BA51" s="59">
        <f>COUNTIF([1]!ConcFrom,AZ51)+COUNTIF([1]!ConcTo,AZ51)</f>
        <v>0</v>
      </c>
      <c r="BB51" s="60" t="str">
        <f t="shared" si="52"/>
        <v/>
      </c>
      <c r="BC51" s="60" t="str">
        <f t="shared" si="52"/>
        <v/>
      </c>
      <c r="BD51" s="60" t="str">
        <f t="shared" si="52"/>
        <v/>
      </c>
      <c r="BE51" s="60" t="str">
        <f t="shared" si="52"/>
        <v/>
      </c>
      <c r="BG51" s="60">
        <f>IF(ISNUMBER(AC51),INDEX([1]!TrfCnt,AC51+1),"")</f>
        <v>20605</v>
      </c>
      <c r="BH51" s="60" t="str">
        <f>IF(ISNUMBER(AD51),INDEX([1]!TrfCnt,AD51+1),"")</f>
        <v/>
      </c>
      <c r="BI51" s="60" t="str">
        <f>IF(ISNUMBER(AE51),INDEX([1]!TrfCnt,AE51+1),"")</f>
        <v/>
      </c>
      <c r="BJ51" s="60" t="str">
        <f>IF(ISNUMBER(AF51),INDEX([1]!TrfCnt,AF51+1),"")</f>
        <v/>
      </c>
      <c r="BK51" s="58">
        <f t="shared" si="36"/>
        <v>150</v>
      </c>
      <c r="BL51" s="110" t="str">
        <f t="shared" si="37"/>
        <v>Guadalupe Rd</v>
      </c>
      <c r="BM51" s="110" t="str">
        <f t="shared" si="38"/>
        <v>Lakeshore Dr</v>
      </c>
      <c r="BN51" s="55"/>
      <c r="BO51" s="55" t="s">
        <v>97</v>
      </c>
      <c r="BP51" s="55" t="s">
        <v>97</v>
      </c>
      <c r="BQ51" s="55" t="s">
        <v>97</v>
      </c>
      <c r="BR51" s="55">
        <v>22.75</v>
      </c>
      <c r="BS51" s="55" t="s">
        <v>97</v>
      </c>
      <c r="BT51" s="55">
        <v>23</v>
      </c>
      <c r="BU51" s="55"/>
      <c r="BV51" s="55"/>
      <c r="BW51" s="55" t="s">
        <v>97</v>
      </c>
      <c r="BX51" s="55" t="s">
        <v>97</v>
      </c>
      <c r="BY51" s="55">
        <v>22.75</v>
      </c>
      <c r="BZ51" s="55" t="s">
        <v>97</v>
      </c>
      <c r="CA51" s="55">
        <v>23</v>
      </c>
      <c r="CB51" s="66" t="b">
        <f t="shared" si="30"/>
        <v>0</v>
      </c>
      <c r="CC51" s="66" t="b">
        <f t="shared" si="33"/>
        <v>0</v>
      </c>
      <c r="CD51" s="66" t="b">
        <f t="shared" si="13"/>
        <v>0</v>
      </c>
      <c r="CE51" s="66" t="b">
        <f t="shared" si="14"/>
        <v>0</v>
      </c>
      <c r="CF51" s="66" t="b">
        <f t="shared" si="15"/>
        <v>1</v>
      </c>
      <c r="CG51" s="66" t="b">
        <f t="shared" si="16"/>
        <v>0</v>
      </c>
      <c r="CH51" s="66" t="b">
        <f t="shared" si="17"/>
        <v>1</v>
      </c>
      <c r="CI51" s="66" t="b">
        <f t="shared" si="45"/>
        <v>0</v>
      </c>
      <c r="CK51" t="str">
        <f t="shared" si="46"/>
        <v/>
      </c>
      <c r="CL51" t="str">
        <f t="shared" si="47"/>
        <v/>
      </c>
      <c r="CN51" s="60">
        <f>COUNTIF(CH$2:CH51,TRUE)</f>
        <v>36</v>
      </c>
      <c r="CO51" s="66" t="b">
        <v>1</v>
      </c>
      <c r="CP51" s="73">
        <f>COUNTIF('Accidents_2009-2013'!$M:$M,"="&amp;$A51)</f>
        <v>1</v>
      </c>
      <c r="CQ51" s="73">
        <v>0</v>
      </c>
      <c r="CR51" s="2">
        <f t="shared" si="48"/>
        <v>1</v>
      </c>
      <c r="CS51" s="2">
        <f t="shared" si="49"/>
        <v>1</v>
      </c>
      <c r="CT51" s="2">
        <f t="shared" si="50"/>
        <v>1</v>
      </c>
      <c r="CU51" s="2">
        <f t="shared" si="51"/>
        <v>1</v>
      </c>
    </row>
    <row r="52" spans="1:100" ht="12.75" customHeight="1" x14ac:dyDescent="0.2">
      <c r="A52" s="33">
        <v>151</v>
      </c>
      <c r="B52" s="38" t="s">
        <v>44</v>
      </c>
      <c r="C52" s="33" t="s">
        <v>14</v>
      </c>
      <c r="D52" s="39">
        <v>0</v>
      </c>
      <c r="E52" s="34"/>
      <c r="F52" s="34"/>
      <c r="G52" s="34"/>
      <c r="H52" s="34"/>
      <c r="I52" s="34">
        <v>0</v>
      </c>
      <c r="J52" s="34">
        <v>0</v>
      </c>
      <c r="K52" s="34">
        <v>3</v>
      </c>
      <c r="L52" s="34">
        <v>3</v>
      </c>
      <c r="M52" s="14">
        <v>1</v>
      </c>
      <c r="N52" s="14">
        <f t="shared" si="25"/>
        <v>1</v>
      </c>
      <c r="O52" s="14">
        <v>3</v>
      </c>
      <c r="P52" s="14">
        <v>0</v>
      </c>
      <c r="Q52" s="111">
        <f t="shared" si="26"/>
        <v>36499</v>
      </c>
      <c r="R52" s="111" t="str">
        <f t="shared" si="3"/>
        <v>NA</v>
      </c>
      <c r="S52" s="111">
        <f t="shared" si="4"/>
        <v>36499</v>
      </c>
      <c r="T52" s="15">
        <v>33.421844999999998</v>
      </c>
      <c r="U52" s="15">
        <v>-111.936499</v>
      </c>
      <c r="V52" s="9"/>
      <c r="W52" s="9"/>
      <c r="X52" s="9"/>
      <c r="Y52" s="9"/>
      <c r="Z52" t="str">
        <f>AA52&amp;" &amp; "&amp;AB52</f>
        <v>Univ &amp; Forest</v>
      </c>
      <c r="AA52" s="23" t="s">
        <v>62</v>
      </c>
      <c r="AB52" s="6" t="str">
        <f>IF(ISERROR(FIND(" ",C52)),C52,LEFT(C52,FIND(" ",C52)-1))</f>
        <v>Forest</v>
      </c>
      <c r="AC52" s="46">
        <v>38</v>
      </c>
      <c r="AD52" s="80" t="str">
        <f>IF(LEN(BC52)&gt;0,IF(NOT(ISERROR(MATCH(BC52,[1]!TC_concat,0))),MOD(MATCH(BC52,[1]!TC_concat,0)-1,1+MAX([1]TCID!$A:$A)),""),"")</f>
        <v/>
      </c>
      <c r="AE52" s="80" t="str">
        <f>IF(LEN(BD52)&gt;0,IF(NOT(ISERROR(MATCH(BD52,[1]!TC_concat,0))),MOD(MATCH(BD52,[1]!TC_concat,0)-1,1+MAX([1]TCID!$A:$A)),""),"")</f>
        <v/>
      </c>
      <c r="AF52" s="80" t="str">
        <f>IF(LEN(BE52)&gt;0,IF(NOT(ISERROR(MATCH(BE52,[1]!TC_concat,0))),MOD(MATCH(BE52,[1]!TC_concat,0)-1,1+MAX([1]TCID!$A:$A)),""),"")</f>
        <v/>
      </c>
      <c r="AG52" s="102"/>
      <c r="AH52" s="8"/>
      <c r="AI52" s="14">
        <v>1</v>
      </c>
      <c r="AJ52" s="14"/>
      <c r="AK52" s="58">
        <f t="shared" si="27"/>
        <v>36499</v>
      </c>
      <c r="AL52" s="58" t="e">
        <f t="shared" si="28"/>
        <v>#N/A</v>
      </c>
      <c r="AM52" s="58">
        <f t="shared" si="29"/>
        <v>36499</v>
      </c>
      <c r="AN52" s="75" t="b">
        <f t="shared" si="40"/>
        <v>0</v>
      </c>
      <c r="AO52" s="75" t="b">
        <f t="shared" si="41"/>
        <v>1</v>
      </c>
      <c r="AP52" s="58">
        <f>IF(LEN(AC52)&gt;0,INDEX([1]!TC_Dir,AC52+1)*BG52,"")</f>
        <v>0</v>
      </c>
      <c r="AQ52" s="58" t="str">
        <f>IF(LEN(AD52)&gt;0,INDEX([1]!TC_Dir,AD52+1)*BH52,"")</f>
        <v/>
      </c>
      <c r="AR52" s="58" t="str">
        <f>IF(LEN(AE52)&gt;0,INDEX([1]!TC_Dir,AE52+1)*BI52,"")</f>
        <v/>
      </c>
      <c r="AS52" s="58" t="str">
        <f>IF(LEN(AF52)&gt;0,INDEX([1]!TC_Dir,AF52+1)*BJ52,"")</f>
        <v/>
      </c>
      <c r="AT52" s="58">
        <f>IF(LEN(AC52)&gt;0,NOT(INDEX([1]!TC_Dir,AC52+1))*BG52,"")</f>
        <v>36499</v>
      </c>
      <c r="AU52" s="58" t="str">
        <f>IF(LEN(AD52)&gt;0,NOT(INDEX([1]!TC_Dir,AD52+1))*BH52,"")</f>
        <v/>
      </c>
      <c r="AV52" s="58" t="str">
        <f>IF(LEN(AE52)&gt;0,NOT(INDEX([1]!TC_Dir,AE52+1))*BI52,"")</f>
        <v/>
      </c>
      <c r="AW52" s="58" t="str">
        <f>IF(LEN(AF52)&gt;0,NOT(INDEX([1]!TC_Dir,AF52+1))*BJ52,"")</f>
        <v/>
      </c>
      <c r="AX52" s="60" t="str">
        <f t="shared" si="42"/>
        <v>University Dr</v>
      </c>
      <c r="AY52" s="60" t="str">
        <f t="shared" si="43"/>
        <v>Forest Ave</v>
      </c>
      <c r="AZ52" s="60" t="str">
        <f t="shared" si="44"/>
        <v>University Dr &amp; Forest Ave</v>
      </c>
      <c r="BA52" s="59">
        <f>COUNTIF([1]!ConcFrom,AZ52)+COUNTIF([1]!ConcTo,AZ52)</f>
        <v>0</v>
      </c>
      <c r="BB52" s="60" t="str">
        <f t="shared" si="52"/>
        <v/>
      </c>
      <c r="BC52" s="60" t="str">
        <f t="shared" si="52"/>
        <v/>
      </c>
      <c r="BD52" s="60" t="str">
        <f t="shared" si="52"/>
        <v/>
      </c>
      <c r="BE52" s="60" t="str">
        <f t="shared" si="52"/>
        <v/>
      </c>
      <c r="BG52" s="60">
        <f>IF(ISNUMBER(AC52),INDEX([1]!TrfCnt,AC52+1),"")</f>
        <v>36499</v>
      </c>
      <c r="BH52" s="60" t="str">
        <f>IF(ISNUMBER(AD52),INDEX([1]!TrfCnt,AD52+1),"")</f>
        <v/>
      </c>
      <c r="BI52" s="60" t="str">
        <f>IF(ISNUMBER(AE52),INDEX([1]!TrfCnt,AE52+1),"")</f>
        <v/>
      </c>
      <c r="BJ52" s="60" t="str">
        <f>IF(ISNUMBER(AF52),INDEX([1]!TrfCnt,AF52+1),"")</f>
        <v/>
      </c>
      <c r="BK52" s="58">
        <f t="shared" si="36"/>
        <v>151</v>
      </c>
      <c r="BL52" s="110" t="str">
        <f t="shared" si="37"/>
        <v>University Dr</v>
      </c>
      <c r="BM52" s="110" t="str">
        <f t="shared" si="38"/>
        <v>Forest Ave</v>
      </c>
      <c r="BN52" s="55"/>
      <c r="BO52" s="55" t="s">
        <v>97</v>
      </c>
      <c r="BP52" s="55" t="s">
        <v>97</v>
      </c>
      <c r="BQ52" s="55" t="s">
        <v>97</v>
      </c>
      <c r="BR52" s="55">
        <v>127.5</v>
      </c>
      <c r="BS52" s="55">
        <v>90.25</v>
      </c>
      <c r="BT52" s="55">
        <v>129.5</v>
      </c>
      <c r="BU52" s="55"/>
      <c r="BV52" s="55"/>
      <c r="BW52" s="55" t="s">
        <v>97</v>
      </c>
      <c r="BX52" s="55" t="s">
        <v>97</v>
      </c>
      <c r="BY52" s="55">
        <v>127.5</v>
      </c>
      <c r="BZ52" s="55">
        <v>90.25</v>
      </c>
      <c r="CA52" s="55">
        <v>129.5</v>
      </c>
      <c r="CB52" s="66" t="b">
        <f t="shared" si="30"/>
        <v>0</v>
      </c>
      <c r="CC52" s="66" t="b">
        <f t="shared" si="33"/>
        <v>0</v>
      </c>
      <c r="CD52" s="66" t="b">
        <f t="shared" si="13"/>
        <v>0</v>
      </c>
      <c r="CE52" s="66" t="b">
        <f t="shared" si="14"/>
        <v>0</v>
      </c>
      <c r="CF52" s="66" t="b">
        <f t="shared" si="15"/>
        <v>1</v>
      </c>
      <c r="CG52" s="66" t="b">
        <f t="shared" si="16"/>
        <v>1</v>
      </c>
      <c r="CH52" s="66" t="b">
        <f t="shared" si="17"/>
        <v>1</v>
      </c>
      <c r="CI52" s="66" t="b">
        <f t="shared" si="45"/>
        <v>0</v>
      </c>
      <c r="CK52" t="str">
        <f t="shared" si="46"/>
        <v/>
      </c>
      <c r="CL52" t="str">
        <f t="shared" si="47"/>
        <v/>
      </c>
      <c r="CN52" s="60">
        <f>COUNTIF(CH$2:CH52,TRUE)</f>
        <v>37</v>
      </c>
      <c r="CO52" s="66" t="b">
        <v>1</v>
      </c>
      <c r="CP52" s="73">
        <f>COUNTIF('Accidents_2009-2013'!$M:$M,"="&amp;$A52)</f>
        <v>11</v>
      </c>
      <c r="CQ52" s="73">
        <v>0</v>
      </c>
      <c r="CR52" s="2">
        <f t="shared" si="48"/>
        <v>1</v>
      </c>
      <c r="CS52" s="2">
        <f t="shared" si="49"/>
        <v>1</v>
      </c>
      <c r="CT52" s="2">
        <f t="shared" si="50"/>
        <v>1</v>
      </c>
      <c r="CU52" s="2">
        <f t="shared" si="51"/>
        <v>1</v>
      </c>
    </row>
    <row r="53" spans="1:100" s="4" customFormat="1" ht="12.75" customHeight="1" x14ac:dyDescent="0.2">
      <c r="A53" s="33">
        <v>152</v>
      </c>
      <c r="B53" s="43" t="s">
        <v>130</v>
      </c>
      <c r="C53" s="35" t="s">
        <v>106</v>
      </c>
      <c r="D53" s="36">
        <v>0</v>
      </c>
      <c r="E53" s="49"/>
      <c r="F53" s="49"/>
      <c r="G53" s="49"/>
      <c r="H53" s="49"/>
      <c r="I53" s="51">
        <v>4</v>
      </c>
      <c r="J53" s="51">
        <v>4</v>
      </c>
      <c r="K53" s="51">
        <v>4</v>
      </c>
      <c r="L53" s="51">
        <v>4</v>
      </c>
      <c r="M53" s="44"/>
      <c r="N53" s="44"/>
      <c r="O53" s="44"/>
      <c r="P53" s="14">
        <v>0.8</v>
      </c>
      <c r="Q53" s="111">
        <f t="shared" si="26"/>
        <v>0</v>
      </c>
      <c r="R53" s="111">
        <f t="shared" si="3"/>
        <v>0</v>
      </c>
      <c r="S53" s="111">
        <f t="shared" si="4"/>
        <v>0</v>
      </c>
      <c r="T53" s="77">
        <v>33.432400000000001</v>
      </c>
      <c r="U53" s="77">
        <v>-111.94884999999999</v>
      </c>
      <c r="V53" s="9">
        <v>1</v>
      </c>
      <c r="W53" s="9">
        <v>1</v>
      </c>
      <c r="X53" s="9">
        <v>1</v>
      </c>
      <c r="Y53" s="9">
        <v>1</v>
      </c>
      <c r="Z53" t="str">
        <f>AA53&amp;" &amp; "&amp;AB53</f>
        <v>Lake &amp; TCA Bridge</v>
      </c>
      <c r="AA53" s="23" t="s">
        <v>133</v>
      </c>
      <c r="AB53" s="23" t="str">
        <f>C53</f>
        <v>TCA Bridge</v>
      </c>
      <c r="AC53" s="80" t="str">
        <f>IF(LEN(BB53)&gt;0,IF(NOT(ISERROR(MATCH(BB53,[1]!TC_concat,0))),MOD(MATCH(BB53,[1]!TC_concat,0)-1,1+MAX([1]TCID!$A:$A)),""),"")</f>
        <v/>
      </c>
      <c r="AD53" s="80" t="str">
        <f>IF(LEN(BC53)&gt;0,IF(NOT(ISERROR(MATCH(BC53,[1]!TC_concat,0))),MOD(MATCH(BC53,[1]!TC_concat,0)-1,1+MAX([1]TCID!$A:$A)),""),"")</f>
        <v/>
      </c>
      <c r="AE53" s="80" t="str">
        <f>IF(LEN(BD53)&gt;0,IF(NOT(ISERROR(MATCH(BD53,[1]!TC_concat,0))),MOD(MATCH(BD53,[1]!TC_concat,0)-1,1+MAX([1]TCID!$A:$A)),""),"")</f>
        <v/>
      </c>
      <c r="AF53" s="80" t="str">
        <f>IF(LEN(BE53)&gt;0,IF(NOT(ISERROR(MATCH(BE53,[1]!TC_concat,0))),MOD(MATCH(BE53,[1]!TC_concat,0)-1,1+MAX([1]TCID!$A:$A)),""),"")</f>
        <v/>
      </c>
      <c r="AG53" s="102"/>
      <c r="AH53" s="8" t="s">
        <v>131</v>
      </c>
      <c r="AI53" s="14">
        <v>1</v>
      </c>
      <c r="AJ53" s="14"/>
      <c r="AK53" s="58">
        <v>0</v>
      </c>
      <c r="AL53" s="58">
        <v>0</v>
      </c>
      <c r="AM53" s="58">
        <v>0</v>
      </c>
      <c r="AN53" s="75" t="b">
        <f t="shared" si="40"/>
        <v>1</v>
      </c>
      <c r="AO53" s="75" t="b">
        <f t="shared" si="41"/>
        <v>1</v>
      </c>
      <c r="AP53" s="58" t="str">
        <f>IF(LEN(AC53)&gt;0,INDEX([1]!TC_Dir,AC53+1)*BG53,"")</f>
        <v/>
      </c>
      <c r="AQ53" s="58" t="str">
        <f>IF(LEN(AD53)&gt;0,INDEX([1]!TC_Dir,AD53+1)*BH53,"")</f>
        <v/>
      </c>
      <c r="AR53" s="58" t="str">
        <f>IF(LEN(AE53)&gt;0,INDEX([1]!TC_Dir,AE53+1)*BI53,"")</f>
        <v/>
      </c>
      <c r="AS53" s="58" t="str">
        <f>IF(LEN(AF53)&gt;0,INDEX([1]!TC_Dir,AF53+1)*BJ53,"")</f>
        <v/>
      </c>
      <c r="AT53" s="58" t="str">
        <f>IF(LEN(AC53)&gt;0,NOT(INDEX([1]!TC_Dir,AC53+1))*BG53,"")</f>
        <v/>
      </c>
      <c r="AU53" s="58" t="str">
        <f>IF(LEN(AD53)&gt;0,NOT(INDEX([1]!TC_Dir,AD53+1))*BH53,"")</f>
        <v/>
      </c>
      <c r="AV53" s="58" t="str">
        <f>IF(LEN(AE53)&gt;0,NOT(INDEX([1]!TC_Dir,AE53+1))*BI53,"")</f>
        <v/>
      </c>
      <c r="AW53" s="58" t="str">
        <f>IF(LEN(AF53)&gt;0,NOT(INDEX([1]!TC_Dir,AF53+1))*BJ53,"")</f>
        <v/>
      </c>
      <c r="AX53" s="60" t="str">
        <f t="shared" si="42"/>
        <v>Tempe Lake S.</v>
      </c>
      <c r="AY53" s="60" t="str">
        <f t="shared" si="43"/>
        <v>TCA Bridge</v>
      </c>
      <c r="AZ53" s="60" t="str">
        <f t="shared" si="44"/>
        <v>Tempe Lake S. &amp; TCA Bridge</v>
      </c>
      <c r="BA53" s="59">
        <f>COUNTIF([1]!ConcFrom,AZ53)+COUNTIF([1]!ConcTo,AZ53)</f>
        <v>0</v>
      </c>
      <c r="BB53" s="60" t="str">
        <f t="shared" si="52"/>
        <v/>
      </c>
      <c r="BC53" s="60" t="str">
        <f t="shared" si="52"/>
        <v/>
      </c>
      <c r="BD53" s="60" t="str">
        <f t="shared" si="52"/>
        <v/>
      </c>
      <c r="BE53" s="60" t="str">
        <f t="shared" si="52"/>
        <v/>
      </c>
      <c r="BG53" s="60" t="str">
        <f>IF(ISNUMBER(AC53),INDEX([1]!TrfCnt,AC53+1),"")</f>
        <v/>
      </c>
      <c r="BH53" s="60" t="str">
        <f>IF(ISNUMBER(AD53),INDEX([1]!TrfCnt,AD53+1),"")</f>
        <v/>
      </c>
      <c r="BI53" s="60" t="str">
        <f>IF(ISNUMBER(AE53),INDEX([1]!TrfCnt,AE53+1),"")</f>
        <v/>
      </c>
      <c r="BJ53" s="60" t="str">
        <f>IF(ISNUMBER(AF53),INDEX([1]!TrfCnt,AF53+1),"")</f>
        <v/>
      </c>
      <c r="BK53" s="58">
        <f t="shared" si="36"/>
        <v>152</v>
      </c>
      <c r="BL53" s="110" t="str">
        <f t="shared" si="37"/>
        <v>Tempe Lake S.</v>
      </c>
      <c r="BM53" s="110" t="str">
        <f t="shared" si="38"/>
        <v>TCA Bridge</v>
      </c>
      <c r="BN53" s="55"/>
      <c r="BO53" s="55">
        <v>27.75</v>
      </c>
      <c r="BP53" s="55">
        <v>46.75</v>
      </c>
      <c r="BQ53" s="55">
        <v>18</v>
      </c>
      <c r="BR53" s="55">
        <v>42.5</v>
      </c>
      <c r="BS53" s="55">
        <v>36</v>
      </c>
      <c r="BT53" s="55" t="s">
        <v>97</v>
      </c>
      <c r="BU53" s="55"/>
      <c r="BV53" s="55"/>
      <c r="BW53" s="55">
        <v>9</v>
      </c>
      <c r="BX53" s="55">
        <v>18</v>
      </c>
      <c r="BY53" s="55">
        <v>42.5</v>
      </c>
      <c r="BZ53" s="55">
        <v>36</v>
      </c>
      <c r="CA53" s="55" t="s">
        <v>97</v>
      </c>
      <c r="CB53" s="66" t="b">
        <f t="shared" si="30"/>
        <v>0</v>
      </c>
      <c r="CC53" s="66" t="b">
        <f t="shared" si="33"/>
        <v>1</v>
      </c>
      <c r="CD53" s="66" t="b">
        <f t="shared" si="13"/>
        <v>1</v>
      </c>
      <c r="CE53" s="66" t="b">
        <f t="shared" si="14"/>
        <v>1</v>
      </c>
      <c r="CF53" s="66" t="b">
        <f t="shared" si="15"/>
        <v>1</v>
      </c>
      <c r="CG53" s="66" t="b">
        <f t="shared" si="16"/>
        <v>1</v>
      </c>
      <c r="CH53" s="66" t="b">
        <f t="shared" si="17"/>
        <v>0</v>
      </c>
      <c r="CI53" s="66" t="b">
        <f t="shared" si="45"/>
        <v>1</v>
      </c>
      <c r="CJ53" s="11"/>
      <c r="CK53">
        <f t="shared" si="46"/>
        <v>0.8</v>
      </c>
      <c r="CL53">
        <f t="shared" si="47"/>
        <v>0.8</v>
      </c>
      <c r="CN53" s="60">
        <f>COUNTIF(CH$2:CH53,TRUE)</f>
        <v>37</v>
      </c>
      <c r="CO53" s="66" t="b">
        <v>0</v>
      </c>
      <c r="CP53" s="73">
        <f>COUNTIF('Accidents_2009-2013'!$M:$M,"="&amp;$A53)</f>
        <v>0</v>
      </c>
      <c r="CQ53" s="73">
        <v>0</v>
      </c>
      <c r="CR53" s="2">
        <f t="shared" si="48"/>
        <v>0</v>
      </c>
      <c r="CS53" s="2">
        <f t="shared" si="49"/>
        <v>0</v>
      </c>
      <c r="CT53" s="2">
        <f t="shared" si="50"/>
        <v>0</v>
      </c>
      <c r="CU53" s="2">
        <f t="shared" si="51"/>
        <v>0</v>
      </c>
      <c r="CV53" s="120"/>
    </row>
    <row r="54" spans="1:100" s="4" customFormat="1" ht="12.75" customHeight="1" x14ac:dyDescent="0.2">
      <c r="A54" s="33">
        <v>153</v>
      </c>
      <c r="B54" s="43" t="s">
        <v>22</v>
      </c>
      <c r="C54" s="43" t="s">
        <v>72</v>
      </c>
      <c r="D54" s="36">
        <v>1</v>
      </c>
      <c r="E54" s="49">
        <v>1</v>
      </c>
      <c r="F54" s="49"/>
      <c r="G54" s="49"/>
      <c r="H54" s="49"/>
      <c r="I54" s="51">
        <v>3</v>
      </c>
      <c r="J54" s="51">
        <v>3</v>
      </c>
      <c r="K54" s="51">
        <v>3</v>
      </c>
      <c r="L54" s="51">
        <v>3</v>
      </c>
      <c r="M54" s="44"/>
      <c r="N54" s="44"/>
      <c r="O54" s="44"/>
      <c r="P54" s="14">
        <v>0</v>
      </c>
      <c r="Q54" s="111">
        <f t="shared" si="26"/>
        <v>21727</v>
      </c>
      <c r="R54" s="111">
        <f t="shared" si="3"/>
        <v>2065</v>
      </c>
      <c r="S54" s="111">
        <f t="shared" si="4"/>
        <v>21727</v>
      </c>
      <c r="T54" s="15">
        <v>33.414678000000002</v>
      </c>
      <c r="U54" s="15">
        <v>-111.930599</v>
      </c>
      <c r="V54" s="9"/>
      <c r="W54" s="9"/>
      <c r="X54" s="9"/>
      <c r="Y54" s="9"/>
      <c r="Z54" t="str">
        <f>AA54&amp;" &amp; "&amp;AB54</f>
        <v>Apache &amp; McAllister</v>
      </c>
      <c r="AA54" s="6" t="str">
        <f>IF(ISERROR(FIND(" ",B54)),B54,LEFT(B54,FIND(" ",B54)-1))</f>
        <v>Apache</v>
      </c>
      <c r="AB54" s="6" t="str">
        <f>IF(ISERROR(FIND(" ",C54)),C54,LEFT(C54,FIND(" ",C54)-1))</f>
        <v>McAllister</v>
      </c>
      <c r="AC54" s="45">
        <v>48</v>
      </c>
      <c r="AD54" s="46">
        <v>47</v>
      </c>
      <c r="AE54" s="80" t="str">
        <f>IF(LEN(BD54)&gt;0,IF(NOT(ISERROR(MATCH(BD54,[1]!TC_concat,0))),MOD(MATCH(BD54,[1]!TC_concat,0)-1,1+MAX([1]TCID!$A:$A)),""),"")</f>
        <v/>
      </c>
      <c r="AF54" s="80" t="str">
        <f>IF(LEN(BE54)&gt;0,IF(NOT(ISERROR(MATCH(BE54,[1]!TC_concat,0))),MOD(MATCH(BE54,[1]!TC_concat,0)-1,1+MAX([1]TCID!$A:$A)),""),"")</f>
        <v/>
      </c>
      <c r="AG54" s="102"/>
      <c r="AH54" s="8" t="s">
        <v>131</v>
      </c>
      <c r="AI54" s="14">
        <v>1</v>
      </c>
      <c r="AJ54" s="14"/>
      <c r="AK54" s="58">
        <f t="shared" si="27"/>
        <v>21727</v>
      </c>
      <c r="AL54" s="58">
        <f t="shared" si="28"/>
        <v>2065</v>
      </c>
      <c r="AM54" s="58">
        <f t="shared" ref="AM54:AM56" si="53">IF(MAX(AT54:AW54)&gt;0,MAX(AT54:AW54),NA())</f>
        <v>21727</v>
      </c>
      <c r="AN54" s="75" t="b">
        <f t="shared" si="40"/>
        <v>1</v>
      </c>
      <c r="AO54" s="75" t="b">
        <f t="shared" si="41"/>
        <v>1</v>
      </c>
      <c r="AP54" s="58">
        <f>IF(LEN(AC54)&gt;0,INDEX([1]!TC_Dir,AC54+1)*BG54,"")</f>
        <v>0</v>
      </c>
      <c r="AQ54" s="58">
        <f>IF(LEN(AD54)&gt;0,INDEX([1]!TC_Dir,AD54+1)*BH54,"")</f>
        <v>2065</v>
      </c>
      <c r="AR54" s="58" t="str">
        <f>IF(LEN(AE54)&gt;0,INDEX([1]!TC_Dir,AE54+1)*BI54,"")</f>
        <v/>
      </c>
      <c r="AS54" s="58" t="str">
        <f>IF(LEN(AF54)&gt;0,INDEX([1]!TC_Dir,AF54+1)*BJ54,"")</f>
        <v/>
      </c>
      <c r="AT54" s="58">
        <f>IF(LEN(AC54)&gt;0,NOT(INDEX([1]!TC_Dir,AC54+1))*BG54,"")</f>
        <v>21727</v>
      </c>
      <c r="AU54" s="58">
        <f>IF(LEN(AD54)&gt;0,NOT(INDEX([1]!TC_Dir,AD54+1))*BH54,"")</f>
        <v>0</v>
      </c>
      <c r="AV54" s="58" t="str">
        <f>IF(LEN(AE54)&gt;0,NOT(INDEX([1]!TC_Dir,AE54+1))*BI54,"")</f>
        <v/>
      </c>
      <c r="AW54" s="58" t="str">
        <f>IF(LEN(AF54)&gt;0,NOT(INDEX([1]!TC_Dir,AF54+1))*BJ54,"")</f>
        <v/>
      </c>
      <c r="AX54" s="60" t="str">
        <f t="shared" si="42"/>
        <v>Apache Blvd</v>
      </c>
      <c r="AY54" s="60" t="str">
        <f t="shared" si="43"/>
        <v>McAllister Ave</v>
      </c>
      <c r="AZ54" s="60" t="str">
        <f t="shared" si="44"/>
        <v>Apache Blvd &amp; McAllister Ave</v>
      </c>
      <c r="BA54" s="59">
        <f>COUNTIF([1]!ConcFrom,AZ54)+COUNTIF([1]!ConcTo,AZ54)</f>
        <v>1</v>
      </c>
      <c r="BB54" s="60" t="str">
        <f t="shared" si="52"/>
        <v>Apache Blvd &amp; McAllister Ave_1</v>
      </c>
      <c r="BC54" s="60" t="str">
        <f t="shared" si="52"/>
        <v/>
      </c>
      <c r="BD54" s="60" t="str">
        <f t="shared" si="52"/>
        <v/>
      </c>
      <c r="BE54" s="60" t="str">
        <f t="shared" si="52"/>
        <v/>
      </c>
      <c r="BG54" s="60">
        <f>IF(ISNUMBER(AC54),INDEX([1]!TrfCnt,AC54+1),"")</f>
        <v>21727</v>
      </c>
      <c r="BH54" s="60">
        <f>IF(ISNUMBER(AD54),INDEX([1]!TrfCnt,AD54+1),"")</f>
        <v>2065</v>
      </c>
      <c r="BI54" s="60" t="str">
        <f>IF(ISNUMBER(AE54),INDEX([1]!TrfCnt,AE54+1),"")</f>
        <v/>
      </c>
      <c r="BJ54" s="60" t="str">
        <f>IF(ISNUMBER(AF54),INDEX([1]!TrfCnt,AF54+1),"")</f>
        <v/>
      </c>
      <c r="BK54" s="58">
        <f t="shared" si="36"/>
        <v>153</v>
      </c>
      <c r="BL54" s="110" t="str">
        <f t="shared" si="37"/>
        <v>Apache Blvd</v>
      </c>
      <c r="BM54" s="110" t="str">
        <f t="shared" si="38"/>
        <v>McAllister Ave</v>
      </c>
      <c r="BN54" s="55"/>
      <c r="BO54" s="55" t="s">
        <v>97</v>
      </c>
      <c r="BP54" s="55" t="s">
        <v>97</v>
      </c>
      <c r="BQ54" s="55" t="s">
        <v>97</v>
      </c>
      <c r="BR54" s="55" t="s">
        <v>97</v>
      </c>
      <c r="BS54" s="55" t="s">
        <v>97</v>
      </c>
      <c r="BT54" s="55" t="s">
        <v>97</v>
      </c>
      <c r="BU54" s="55"/>
      <c r="BV54" s="55"/>
      <c r="BW54" s="55" t="s">
        <v>97</v>
      </c>
      <c r="BX54" s="55" t="s">
        <v>97</v>
      </c>
      <c r="BY54" s="55" t="s">
        <v>97</v>
      </c>
      <c r="BZ54" s="55" t="s">
        <v>97</v>
      </c>
      <c r="CA54" s="55" t="s">
        <v>97</v>
      </c>
      <c r="CB54" s="66" t="b">
        <f t="shared" si="30"/>
        <v>0</v>
      </c>
      <c r="CC54" s="66" t="b">
        <f t="shared" si="33"/>
        <v>0</v>
      </c>
      <c r="CD54" s="66" t="b">
        <f t="shared" si="13"/>
        <v>0</v>
      </c>
      <c r="CE54" s="66" t="b">
        <f t="shared" si="14"/>
        <v>0</v>
      </c>
      <c r="CF54" s="66" t="b">
        <f t="shared" si="15"/>
        <v>0</v>
      </c>
      <c r="CG54" s="66" t="b">
        <f t="shared" si="16"/>
        <v>0</v>
      </c>
      <c r="CH54" s="66" t="b">
        <f t="shared" si="17"/>
        <v>0</v>
      </c>
      <c r="CI54" s="66" t="b">
        <f t="shared" si="45"/>
        <v>0</v>
      </c>
      <c r="CJ54" s="11"/>
      <c r="CK54" t="str">
        <f t="shared" si="46"/>
        <v/>
      </c>
      <c r="CL54" t="str">
        <f t="shared" si="47"/>
        <v/>
      </c>
      <c r="CN54" s="60">
        <f>COUNTIF(CH$2:CH54,TRUE)</f>
        <v>37</v>
      </c>
      <c r="CO54" s="66" t="b">
        <v>0</v>
      </c>
      <c r="CP54" s="73">
        <f>COUNTIF('Accidents_2009-2013'!$M:$M,"="&amp;$A54)</f>
        <v>5</v>
      </c>
      <c r="CQ54" s="73">
        <v>0</v>
      </c>
      <c r="CR54" s="2">
        <f t="shared" si="48"/>
        <v>1</v>
      </c>
      <c r="CS54" s="2">
        <f t="shared" si="49"/>
        <v>1</v>
      </c>
      <c r="CT54" s="2">
        <f t="shared" si="50"/>
        <v>1</v>
      </c>
      <c r="CU54" s="2">
        <f t="shared" si="51"/>
        <v>1</v>
      </c>
      <c r="CV54" s="120"/>
    </row>
    <row r="55" spans="1:100" s="4" customFormat="1" ht="12.75" customHeight="1" x14ac:dyDescent="0.2">
      <c r="A55" s="33">
        <v>154</v>
      </c>
      <c r="B55" s="43" t="s">
        <v>107</v>
      </c>
      <c r="C55" s="35" t="s">
        <v>9</v>
      </c>
      <c r="D55" s="36">
        <v>1</v>
      </c>
      <c r="E55" s="49"/>
      <c r="F55" s="49"/>
      <c r="G55" s="49"/>
      <c r="H55" s="49">
        <v>1</v>
      </c>
      <c r="I55" s="51">
        <v>0</v>
      </c>
      <c r="J55" s="51">
        <v>0</v>
      </c>
      <c r="K55" s="51">
        <v>4</v>
      </c>
      <c r="L55" s="51">
        <v>3</v>
      </c>
      <c r="M55" s="44"/>
      <c r="N55" s="44"/>
      <c r="O55" s="44"/>
      <c r="P55" s="14">
        <v>0</v>
      </c>
      <c r="Q55" s="111">
        <f t="shared" si="26"/>
        <v>38694</v>
      </c>
      <c r="R55" s="111">
        <f t="shared" si="3"/>
        <v>38694</v>
      </c>
      <c r="S55" s="111" t="str">
        <f t="shared" si="4"/>
        <v>NA</v>
      </c>
      <c r="T55" s="77">
        <v>33.420180000000002</v>
      </c>
      <c r="U55" s="77">
        <v>-111.92627</v>
      </c>
      <c r="V55" s="9"/>
      <c r="W55" s="9"/>
      <c r="X55" s="9"/>
      <c r="Y55" s="9"/>
      <c r="Z55" t="str">
        <f>AA55&amp;" &amp; "&amp;AB55</f>
        <v>Terrace &amp; Rural</v>
      </c>
      <c r="AA55" s="6" t="str">
        <f>IF(ISERROR(FIND(" ",B55)),B55,LEFT(B55,FIND(" ",B55)-1))</f>
        <v>Terrace</v>
      </c>
      <c r="AB55" s="6" t="str">
        <f>IF(ISERROR(FIND(" ",C55)),C55,LEFT(C55,FIND(" ",C55)-1))</f>
        <v>Rural</v>
      </c>
      <c r="AC55" s="45">
        <v>46</v>
      </c>
      <c r="AD55" s="80" t="str">
        <f>IF(LEN(BC55)&gt;0,IF(NOT(ISERROR(MATCH(BC55,[1]!TC_concat,0))),MOD(MATCH(BC55,[1]!TC_concat,0)-1,1+MAX([1]TCID!$A:$A)),""),"")</f>
        <v/>
      </c>
      <c r="AE55" s="80" t="str">
        <f>IF(LEN(BD55)&gt;0,IF(NOT(ISERROR(MATCH(BD55,[1]!TC_concat,0))),MOD(MATCH(BD55,[1]!TC_concat,0)-1,1+MAX([1]TCID!$A:$A)),""),"")</f>
        <v/>
      </c>
      <c r="AF55" s="80" t="str">
        <f>IF(LEN(BE55)&gt;0,IF(NOT(ISERROR(MATCH(BE55,[1]!TC_concat,0))),MOD(MATCH(BE55,[1]!TC_concat,0)-1,1+MAX([1]TCID!$A:$A)),""),"")</f>
        <v/>
      </c>
      <c r="AG55" s="102"/>
      <c r="AH55" s="8" t="s">
        <v>131</v>
      </c>
      <c r="AI55" s="14">
        <v>1</v>
      </c>
      <c r="AJ55" s="14"/>
      <c r="AK55" s="58">
        <f t="shared" si="27"/>
        <v>38694</v>
      </c>
      <c r="AL55" s="58">
        <f t="shared" si="28"/>
        <v>38694</v>
      </c>
      <c r="AM55" s="58" t="e">
        <f t="shared" si="53"/>
        <v>#N/A</v>
      </c>
      <c r="AN55" s="75" t="b">
        <f t="shared" si="40"/>
        <v>0</v>
      </c>
      <c r="AO55" s="75" t="b">
        <f t="shared" si="41"/>
        <v>1</v>
      </c>
      <c r="AP55" s="58">
        <f>IF(LEN(AC55)&gt;0,INDEX([1]!TC_Dir,AC55+1)*BG55,"")</f>
        <v>38694</v>
      </c>
      <c r="AQ55" s="58" t="str">
        <f>IF(LEN(AD55)&gt;0,INDEX([1]!TC_Dir,AD55+1)*BH55,"")</f>
        <v/>
      </c>
      <c r="AR55" s="58" t="str">
        <f>IF(LEN(AE55)&gt;0,INDEX([1]!TC_Dir,AE55+1)*BI55,"")</f>
        <v/>
      </c>
      <c r="AS55" s="58" t="str">
        <f>IF(LEN(AF55)&gt;0,INDEX([1]!TC_Dir,AF55+1)*BJ55,"")</f>
        <v/>
      </c>
      <c r="AT55" s="58">
        <f>IF(LEN(AC55)&gt;0,NOT(INDEX([1]!TC_Dir,AC55+1))*BG55,"")</f>
        <v>0</v>
      </c>
      <c r="AU55" s="58" t="str">
        <f>IF(LEN(AD55)&gt;0,NOT(INDEX([1]!TC_Dir,AD55+1))*BH55,"")</f>
        <v/>
      </c>
      <c r="AV55" s="58" t="str">
        <f>IF(LEN(AE55)&gt;0,NOT(INDEX([1]!TC_Dir,AE55+1))*BI55,"")</f>
        <v/>
      </c>
      <c r="AW55" s="58" t="str">
        <f>IF(LEN(AF55)&gt;0,NOT(INDEX([1]!TC_Dir,AF55+1))*BJ55,"")</f>
        <v/>
      </c>
      <c r="AX55" s="60" t="str">
        <f t="shared" si="42"/>
        <v>Terrace Rd</v>
      </c>
      <c r="AY55" s="60" t="str">
        <f t="shared" si="43"/>
        <v>Rural Rd</v>
      </c>
      <c r="AZ55" s="60" t="str">
        <f t="shared" si="44"/>
        <v>Terrace Rd &amp; Rural Rd</v>
      </c>
      <c r="BA55" s="59">
        <f>COUNTIF([1]!ConcFrom,AZ55)+COUNTIF([1]!ConcTo,AZ55)</f>
        <v>0</v>
      </c>
      <c r="BB55" s="60" t="str">
        <f t="shared" si="52"/>
        <v/>
      </c>
      <c r="BC55" s="60" t="str">
        <f t="shared" si="52"/>
        <v/>
      </c>
      <c r="BD55" s="60" t="str">
        <f t="shared" si="52"/>
        <v/>
      </c>
      <c r="BE55" s="60" t="str">
        <f t="shared" si="52"/>
        <v/>
      </c>
      <c r="BG55" s="60">
        <f>IF(ISNUMBER(AC55),INDEX([1]!TrfCnt,AC55+1),"")</f>
        <v>38694</v>
      </c>
      <c r="BH55" s="60" t="str">
        <f>IF(ISNUMBER(AD55),INDEX([1]!TrfCnt,AD55+1),"")</f>
        <v/>
      </c>
      <c r="BI55" s="60" t="str">
        <f>IF(ISNUMBER(AE55),INDEX([1]!TrfCnt,AE55+1),"")</f>
        <v/>
      </c>
      <c r="BJ55" s="60" t="str">
        <f>IF(ISNUMBER(AF55),INDEX([1]!TrfCnt,AF55+1),"")</f>
        <v/>
      </c>
      <c r="BK55" s="58">
        <f t="shared" si="36"/>
        <v>154</v>
      </c>
      <c r="BL55" s="110" t="str">
        <f t="shared" si="37"/>
        <v>Terrace Rd</v>
      </c>
      <c r="BM55" s="110" t="str">
        <f t="shared" si="38"/>
        <v>Rural Rd</v>
      </c>
      <c r="BN55" s="55"/>
      <c r="BO55" s="55">
        <v>123.5</v>
      </c>
      <c r="BP55" s="55" t="s">
        <v>97</v>
      </c>
      <c r="BQ55" s="55" t="s">
        <v>97</v>
      </c>
      <c r="BR55" s="55">
        <v>194.5</v>
      </c>
      <c r="BS55" s="55" t="s">
        <v>97</v>
      </c>
      <c r="BT55" s="55" t="s">
        <v>97</v>
      </c>
      <c r="BU55" s="55"/>
      <c r="BV55" s="55"/>
      <c r="BW55" s="55">
        <v>63.5</v>
      </c>
      <c r="BX55" s="55" t="s">
        <v>97</v>
      </c>
      <c r="BY55" s="55">
        <v>194.5</v>
      </c>
      <c r="BZ55" s="55" t="s">
        <v>97</v>
      </c>
      <c r="CA55" s="55" t="s">
        <v>97</v>
      </c>
      <c r="CB55" s="66" t="b">
        <f t="shared" si="30"/>
        <v>0</v>
      </c>
      <c r="CC55" s="66" t="b">
        <f t="shared" si="33"/>
        <v>1</v>
      </c>
      <c r="CD55" s="66" t="b">
        <f t="shared" si="13"/>
        <v>0</v>
      </c>
      <c r="CE55" s="66" t="b">
        <f t="shared" si="14"/>
        <v>0</v>
      </c>
      <c r="CF55" s="66" t="b">
        <f t="shared" si="15"/>
        <v>1</v>
      </c>
      <c r="CG55" s="66" t="b">
        <f t="shared" si="16"/>
        <v>0</v>
      </c>
      <c r="CH55" s="66" t="b">
        <f t="shared" si="17"/>
        <v>0</v>
      </c>
      <c r="CI55" s="66" t="b">
        <f t="shared" si="45"/>
        <v>0</v>
      </c>
      <c r="CJ55" s="11"/>
      <c r="CK55" t="str">
        <f t="shared" si="46"/>
        <v/>
      </c>
      <c r="CL55" t="str">
        <f t="shared" si="47"/>
        <v/>
      </c>
      <c r="CN55" s="60">
        <f>COUNTIF(CH$2:CH55,TRUE)</f>
        <v>37</v>
      </c>
      <c r="CO55" s="66" t="b">
        <v>0</v>
      </c>
      <c r="CP55" s="73">
        <f>COUNTIF('Accidents_2009-2013'!$M:$M,"="&amp;$A55)</f>
        <v>14</v>
      </c>
      <c r="CQ55" s="73">
        <v>2</v>
      </c>
      <c r="CR55" s="2">
        <f t="shared" si="48"/>
        <v>1</v>
      </c>
      <c r="CS55" s="2">
        <f t="shared" si="49"/>
        <v>1</v>
      </c>
      <c r="CT55" s="2">
        <f t="shared" si="50"/>
        <v>1</v>
      </c>
      <c r="CU55" s="2">
        <f t="shared" si="51"/>
        <v>1</v>
      </c>
      <c r="CV55" s="120"/>
    </row>
    <row r="56" spans="1:100" s="4" customFormat="1" ht="12.75" customHeight="1" x14ac:dyDescent="0.2">
      <c r="A56" s="33">
        <v>155</v>
      </c>
      <c r="B56" s="38" t="s">
        <v>44</v>
      </c>
      <c r="C56" s="35" t="s">
        <v>75</v>
      </c>
      <c r="D56" s="36">
        <v>0</v>
      </c>
      <c r="E56" s="49"/>
      <c r="F56" s="49"/>
      <c r="G56" s="49"/>
      <c r="H56" s="49"/>
      <c r="I56" s="101">
        <v>0</v>
      </c>
      <c r="J56" s="101">
        <v>0</v>
      </c>
      <c r="K56" s="34">
        <v>3</v>
      </c>
      <c r="L56" s="34">
        <v>3</v>
      </c>
      <c r="M56" s="14">
        <v>1</v>
      </c>
      <c r="N56" s="14">
        <f t="shared" ref="N56" si="54">M56</f>
        <v>1</v>
      </c>
      <c r="O56" s="44"/>
      <c r="P56" s="14">
        <v>1</v>
      </c>
      <c r="Q56" s="111">
        <f t="shared" si="26"/>
        <v>38426</v>
      </c>
      <c r="R56" s="111">
        <f t="shared" si="3"/>
        <v>32685</v>
      </c>
      <c r="S56" s="111">
        <f t="shared" si="4"/>
        <v>38426</v>
      </c>
      <c r="T56" s="77">
        <v>33.421999999999997</v>
      </c>
      <c r="U56" s="77">
        <v>-111.9091</v>
      </c>
      <c r="V56" s="9"/>
      <c r="W56" s="9"/>
      <c r="X56" s="9"/>
      <c r="Y56" s="9"/>
      <c r="Z56" t="str">
        <f t="shared" ref="Z56:Z64" si="55">AA56&amp;" &amp; "&amp;AB56</f>
        <v>Univ &amp; McClntk</v>
      </c>
      <c r="AA56" s="23" t="s">
        <v>62</v>
      </c>
      <c r="AB56" s="25" t="s">
        <v>69</v>
      </c>
      <c r="AC56" s="80">
        <f>IF(LEN(BB56)&gt;0,IF(NOT(ISERROR(MATCH(BB56,[1]!TC_concat,0))),MOD(MATCH(BB56,[1]!TC_concat,0)-1,1+MAX([1]TCID!$A:$A)),""),"")</f>
        <v>30</v>
      </c>
      <c r="AD56" s="80">
        <f>IF(LEN(BC56)&gt;0,IF(NOT(ISERROR(MATCH(BC56,[1]!TC_concat,0))),MOD(MATCH(BC56,[1]!TC_concat,0)-1,1+MAX([1]TCID!$A:$A)),""),"")</f>
        <v>40</v>
      </c>
      <c r="AE56" s="80">
        <f>IF(LEN(BD56)&gt;0,IF(NOT(ISERROR(MATCH(BD56,[1]!TC_concat,0))),MOD(MATCH(BD56,[1]!TC_concat,0)-1,1+MAX([1]TCID!$A:$A)),""),"")</f>
        <v>31</v>
      </c>
      <c r="AF56" s="80">
        <f>IF(LEN(BE56)&gt;0,IF(NOT(ISERROR(MATCH(BE56,[1]!TC_concat,0))),MOD(MATCH(BE56,[1]!TC_concat,0)-1,1+MAX([1]TCID!$A:$A)),""),"")</f>
        <v>32</v>
      </c>
      <c r="AG56" s="102"/>
      <c r="AH56" s="8"/>
      <c r="AI56" s="14">
        <v>1</v>
      </c>
      <c r="AJ56" s="14"/>
      <c r="AK56" s="58">
        <f t="shared" si="27"/>
        <v>38426</v>
      </c>
      <c r="AL56" s="58">
        <f t="shared" si="28"/>
        <v>32685</v>
      </c>
      <c r="AM56" s="58">
        <f t="shared" si="53"/>
        <v>38426</v>
      </c>
      <c r="AN56" s="75" t="b">
        <f t="shared" si="40"/>
        <v>0</v>
      </c>
      <c r="AO56" s="75" t="b">
        <f t="shared" si="41"/>
        <v>1</v>
      </c>
      <c r="AP56" s="58">
        <f>IF(LEN(AC56)&gt;0,INDEX([1]!TC_Dir,AC56+1)*BG56,"")</f>
        <v>0</v>
      </c>
      <c r="AQ56" s="58">
        <f>IF(LEN(AD56)&gt;0,INDEX([1]!TC_Dir,AD56+1)*BH56,"")</f>
        <v>31878</v>
      </c>
      <c r="AR56" s="58">
        <f>IF(LEN(AE56)&gt;0,INDEX([1]!TC_Dir,AE56+1)*BI56,"")</f>
        <v>32685</v>
      </c>
      <c r="AS56" s="58">
        <f>IF(LEN(AF56)&gt;0,INDEX([1]!TC_Dir,AF56+1)*BJ56,"")</f>
        <v>0</v>
      </c>
      <c r="AT56" s="58">
        <f>IF(LEN(AC56)&gt;0,NOT(INDEX([1]!TC_Dir,AC56+1))*BG56,"")</f>
        <v>38426</v>
      </c>
      <c r="AU56" s="58">
        <f>IF(LEN(AD56)&gt;0,NOT(INDEX([1]!TC_Dir,AD56+1))*BH56,"")</f>
        <v>0</v>
      </c>
      <c r="AV56" s="58">
        <f>IF(LEN(AE56)&gt;0,NOT(INDEX([1]!TC_Dir,AE56+1))*BI56,"")</f>
        <v>0</v>
      </c>
      <c r="AW56" s="58">
        <f>IF(LEN(AF56)&gt;0,NOT(INDEX([1]!TC_Dir,AF56+1))*BJ56,"")</f>
        <v>34703</v>
      </c>
      <c r="AX56" s="60" t="str">
        <f t="shared" si="42"/>
        <v>University Dr</v>
      </c>
      <c r="AY56" s="60" t="str">
        <f t="shared" si="43"/>
        <v>McClintock Dr</v>
      </c>
      <c r="AZ56" s="60" t="str">
        <f t="shared" si="44"/>
        <v>University Dr &amp; McClintock Dr</v>
      </c>
      <c r="BA56" s="59">
        <f>COUNTIF([1]!ConcFrom,AZ56)+COUNTIF([1]!ConcTo,AZ56)</f>
        <v>4</v>
      </c>
      <c r="BB56" s="60" t="str">
        <f t="shared" si="52"/>
        <v>University Dr &amp; McClintock Dr_1</v>
      </c>
      <c r="BC56" s="60" t="str">
        <f t="shared" si="52"/>
        <v>University Dr &amp; McClintock Dr_2</v>
      </c>
      <c r="BD56" s="60" t="str">
        <f t="shared" si="52"/>
        <v>University Dr &amp; McClintock Dr_3</v>
      </c>
      <c r="BE56" s="60" t="str">
        <f t="shared" si="52"/>
        <v>University Dr &amp; McClintock Dr_4</v>
      </c>
      <c r="BG56" s="60">
        <f>IF(ISNUMBER(AC56),INDEX([1]!TrfCnt,AC56+1),"")</f>
        <v>38426</v>
      </c>
      <c r="BH56" s="60">
        <f>IF(ISNUMBER(AD56),INDEX([1]!TrfCnt,AD56+1),"")</f>
        <v>31878</v>
      </c>
      <c r="BI56" s="60">
        <f>IF(ISNUMBER(AE56),INDEX([1]!TrfCnt,AE56+1),"")</f>
        <v>32685</v>
      </c>
      <c r="BJ56" s="60">
        <f>IF(ISNUMBER(AF56),INDEX([1]!TrfCnt,AF56+1),"")</f>
        <v>34703</v>
      </c>
      <c r="BK56" s="58">
        <f t="shared" si="36"/>
        <v>155</v>
      </c>
      <c r="BL56" s="110" t="str">
        <f t="shared" si="37"/>
        <v>University Dr</v>
      </c>
      <c r="BM56" s="110" t="str">
        <f t="shared" si="38"/>
        <v>McClintock Dr</v>
      </c>
      <c r="BN56" s="55"/>
      <c r="BO56" s="55">
        <v>34</v>
      </c>
      <c r="BP56" s="55">
        <v>68</v>
      </c>
      <c r="BQ56" s="55">
        <v>67.25</v>
      </c>
      <c r="BR56" s="55">
        <v>56</v>
      </c>
      <c r="BS56" s="55" t="s">
        <v>97</v>
      </c>
      <c r="BT56" s="55" t="s">
        <v>97</v>
      </c>
      <c r="BU56" s="55"/>
      <c r="BV56" s="55"/>
      <c r="BW56" s="55">
        <v>8.5</v>
      </c>
      <c r="BX56" s="55">
        <v>67.25</v>
      </c>
      <c r="BY56" s="55">
        <v>56</v>
      </c>
      <c r="BZ56" s="55" t="s">
        <v>97</v>
      </c>
      <c r="CA56" s="55" t="s">
        <v>97</v>
      </c>
      <c r="CB56" s="66" t="b">
        <f t="shared" si="30"/>
        <v>0</v>
      </c>
      <c r="CC56" s="66" t="b">
        <f t="shared" si="33"/>
        <v>1</v>
      </c>
      <c r="CD56" s="66" t="b">
        <f t="shared" si="13"/>
        <v>1</v>
      </c>
      <c r="CE56" s="66" t="b">
        <f t="shared" si="14"/>
        <v>1</v>
      </c>
      <c r="CF56" s="66" t="b">
        <f t="shared" si="15"/>
        <v>1</v>
      </c>
      <c r="CG56" s="66" t="b">
        <f t="shared" si="16"/>
        <v>0</v>
      </c>
      <c r="CH56" s="66" t="b">
        <f t="shared" si="17"/>
        <v>0</v>
      </c>
      <c r="CI56" s="66" t="b">
        <f t="shared" si="45"/>
        <v>1</v>
      </c>
      <c r="CJ56" s="11"/>
      <c r="CK56">
        <f t="shared" si="46"/>
        <v>1</v>
      </c>
      <c r="CL56">
        <f t="shared" si="47"/>
        <v>1</v>
      </c>
      <c r="CN56" s="60">
        <f>COUNTIF(CH$2:CH56,TRUE)</f>
        <v>37</v>
      </c>
      <c r="CO56" s="66" t="b">
        <v>0</v>
      </c>
      <c r="CP56" s="73">
        <f>COUNTIF('Accidents_2009-2013'!$M:$M,"="&amp;$A56)</f>
        <v>5</v>
      </c>
      <c r="CQ56" s="73">
        <v>0</v>
      </c>
      <c r="CR56" s="2">
        <f t="shared" si="48"/>
        <v>1</v>
      </c>
      <c r="CS56" s="2">
        <f t="shared" si="49"/>
        <v>1</v>
      </c>
      <c r="CT56" s="2">
        <f t="shared" si="50"/>
        <v>1</v>
      </c>
      <c r="CU56" s="2">
        <f t="shared" si="51"/>
        <v>1</v>
      </c>
      <c r="CV56" s="120"/>
    </row>
    <row r="57" spans="1:100" s="4" customFormat="1" ht="12.75" customHeight="1" x14ac:dyDescent="0.2">
      <c r="A57" s="62">
        <v>156</v>
      </c>
      <c r="B57" s="71" t="s">
        <v>113</v>
      </c>
      <c r="C57" s="71" t="s">
        <v>11</v>
      </c>
      <c r="D57" s="36">
        <v>0</v>
      </c>
      <c r="E57" s="49"/>
      <c r="F57" s="49"/>
      <c r="G57" s="49"/>
      <c r="H57" s="49"/>
      <c r="I57" s="49">
        <v>3</v>
      </c>
      <c r="J57" s="49">
        <v>3</v>
      </c>
      <c r="K57" s="49">
        <v>4</v>
      </c>
      <c r="L57" s="49">
        <v>-1</v>
      </c>
      <c r="M57" s="14"/>
      <c r="N57" s="14"/>
      <c r="O57" s="14"/>
      <c r="P57" s="14">
        <v>0.7</v>
      </c>
      <c r="Q57" s="111">
        <f t="shared" si="26"/>
        <v>16813</v>
      </c>
      <c r="R57" s="111">
        <f t="shared" si="3"/>
        <v>16813</v>
      </c>
      <c r="S57" s="111">
        <f t="shared" si="4"/>
        <v>0</v>
      </c>
      <c r="T57" s="15">
        <v>33.438907999999998</v>
      </c>
      <c r="U57" s="15">
        <v>-111.943848</v>
      </c>
      <c r="V57" s="36">
        <v>1</v>
      </c>
      <c r="W57" s="36">
        <v>1</v>
      </c>
      <c r="X57" s="36"/>
      <c r="Y57" s="36"/>
      <c r="Z57" s="60" t="str">
        <f t="shared" si="55"/>
        <v>Crosscut &amp; Mill</v>
      </c>
      <c r="AA57" s="61" t="str">
        <f>IF(ISERROR(FIND(" ",B57)),B57,LEFT(B57,FIND(" ",B57)-1))</f>
        <v>Crosscut</v>
      </c>
      <c r="AB57" s="61" t="str">
        <f>IF(ISERROR(FIND(" ",C57)),C57,LEFT(C57,FIND(" ",C57)-1))</f>
        <v>Mill</v>
      </c>
      <c r="AC57" s="19">
        <v>11</v>
      </c>
      <c r="AD57" s="19">
        <v>17</v>
      </c>
      <c r="AE57" s="80" t="str">
        <f>IF(LEN(BD57)&gt;0,IF(NOT(ISERROR(MATCH(BD57,[1]!TC_concat,0))),MOD(MATCH(BD57,[1]!TC_concat,0)-1,1+MAX([1]TCID!$A:$A)),""),"")</f>
        <v/>
      </c>
      <c r="AF57" s="80" t="str">
        <f>IF(LEN(BE57)&gt;0,IF(NOT(ISERROR(MATCH(BE57,[1]!TC_concat,0))),MOD(MATCH(BE57,[1]!TC_concat,0)-1,1+MAX([1]TCID!$A:$A)),""),"")</f>
        <v/>
      </c>
      <c r="AG57" s="102"/>
      <c r="AH57" s="15" t="s">
        <v>114</v>
      </c>
      <c r="AI57" s="14">
        <v>1</v>
      </c>
      <c r="AJ57" s="14"/>
      <c r="AK57" s="58">
        <f t="shared" si="27"/>
        <v>16813</v>
      </c>
      <c r="AL57" s="58">
        <f t="shared" si="28"/>
        <v>16813</v>
      </c>
      <c r="AM57" s="58">
        <v>0</v>
      </c>
      <c r="AN57" s="75" t="b">
        <f t="shared" si="40"/>
        <v>1</v>
      </c>
      <c r="AO57" s="75" t="b">
        <f t="shared" si="41"/>
        <v>1</v>
      </c>
      <c r="AP57" s="58">
        <f>IF(LEN(AC57)&gt;0,INDEX([1]!TC_Dir,AC57+1)*BG57,"")</f>
        <v>12870</v>
      </c>
      <c r="AQ57" s="58">
        <f>IF(LEN(AD57)&gt;0,INDEX([1]!TC_Dir,AD57+1)*BH57,"")</f>
        <v>16813</v>
      </c>
      <c r="AR57" s="58" t="str">
        <f>IF(LEN(AE57)&gt;0,INDEX([1]!TC_Dir,AE57+1)*BI57,"")</f>
        <v/>
      </c>
      <c r="AS57" s="58" t="str">
        <f>IF(LEN(AF57)&gt;0,INDEX([1]!TC_Dir,AF57+1)*BJ57,"")</f>
        <v/>
      </c>
      <c r="AT57" s="58">
        <f>IF(LEN(AC57)&gt;0,NOT(INDEX([1]!TC_Dir,AC57+1))*BG57,"")</f>
        <v>0</v>
      </c>
      <c r="AU57" s="58">
        <f>IF(LEN(AD57)&gt;0,NOT(INDEX([1]!TC_Dir,AD57+1))*BH57,"")</f>
        <v>0</v>
      </c>
      <c r="AV57" s="58" t="str">
        <f>IF(LEN(AE57)&gt;0,NOT(INDEX([1]!TC_Dir,AE57+1))*BI57,"")</f>
        <v/>
      </c>
      <c r="AW57" s="58" t="str">
        <f>IF(LEN(AF57)&gt;0,NOT(INDEX([1]!TC_Dir,AF57+1))*BJ57,"")</f>
        <v/>
      </c>
      <c r="AX57" s="60" t="str">
        <f t="shared" si="42"/>
        <v>Crosscut Canal</v>
      </c>
      <c r="AY57" s="60" t="str">
        <f t="shared" si="43"/>
        <v>Mill Ave</v>
      </c>
      <c r="AZ57" s="60" t="str">
        <f t="shared" si="44"/>
        <v>Crosscut Canal &amp; Mill Ave</v>
      </c>
      <c r="BA57" s="59">
        <f>COUNTIF([1]!ConcFrom,AZ57)+COUNTIF([1]!ConcTo,AZ57)</f>
        <v>0</v>
      </c>
      <c r="BB57" s="60" t="str">
        <f t="shared" si="52"/>
        <v/>
      </c>
      <c r="BC57" s="60" t="str">
        <f t="shared" si="52"/>
        <v/>
      </c>
      <c r="BD57" s="60" t="str">
        <f t="shared" si="52"/>
        <v/>
      </c>
      <c r="BE57" s="60" t="str">
        <f t="shared" si="52"/>
        <v/>
      </c>
      <c r="BF57" s="60"/>
      <c r="BG57" s="60">
        <f>IF(ISNUMBER(AC57),INDEX([1]!TrfCnt,AC57+1),"")</f>
        <v>12870</v>
      </c>
      <c r="BH57" s="60">
        <f>IF(ISNUMBER(AD57),INDEX([1]!TrfCnt,AD57+1),"")</f>
        <v>16813</v>
      </c>
      <c r="BI57" s="60" t="str">
        <f>IF(ISNUMBER(AE57),INDEX([1]!TrfCnt,AE57+1),"")</f>
        <v/>
      </c>
      <c r="BJ57" s="60" t="str">
        <f>IF(ISNUMBER(AF57),INDEX([1]!TrfCnt,AF57+1),"")</f>
        <v/>
      </c>
      <c r="BK57" s="58">
        <f t="shared" si="36"/>
        <v>156</v>
      </c>
      <c r="BL57" s="110" t="str">
        <f t="shared" si="37"/>
        <v>Crosscut Canal</v>
      </c>
      <c r="BM57" s="110" t="str">
        <f t="shared" si="38"/>
        <v>Mill Ave</v>
      </c>
      <c r="BN57" s="55"/>
      <c r="BO57" s="55" t="s">
        <v>97</v>
      </c>
      <c r="BP57" s="55">
        <v>17.75</v>
      </c>
      <c r="BQ57" s="55">
        <v>35.5</v>
      </c>
      <c r="BR57" s="55" t="s">
        <v>97</v>
      </c>
      <c r="BS57" s="55" t="s">
        <v>97</v>
      </c>
      <c r="BT57" s="55" t="s">
        <v>97</v>
      </c>
      <c r="BU57" s="55"/>
      <c r="BV57" s="55"/>
      <c r="BW57" s="55" t="s">
        <v>97</v>
      </c>
      <c r="BX57" s="55">
        <v>35.5</v>
      </c>
      <c r="BY57" s="55" t="s">
        <v>97</v>
      </c>
      <c r="BZ57" s="55" t="s">
        <v>97</v>
      </c>
      <c r="CA57" s="55" t="s">
        <v>97</v>
      </c>
      <c r="CB57" s="66" t="b">
        <f t="shared" si="30"/>
        <v>0</v>
      </c>
      <c r="CC57" s="66" t="b">
        <f t="shared" si="33"/>
        <v>0</v>
      </c>
      <c r="CD57" s="66" t="b">
        <f t="shared" si="13"/>
        <v>1</v>
      </c>
      <c r="CE57" s="66" t="b">
        <f t="shared" si="14"/>
        <v>1</v>
      </c>
      <c r="CF57" s="66" t="b">
        <f t="shared" si="15"/>
        <v>0</v>
      </c>
      <c r="CG57" s="66" t="b">
        <f t="shared" si="16"/>
        <v>0</v>
      </c>
      <c r="CH57" s="66" t="b">
        <f t="shared" si="17"/>
        <v>0</v>
      </c>
      <c r="CI57" s="66" t="b">
        <f t="shared" si="45"/>
        <v>0</v>
      </c>
      <c r="CJ57" s="11"/>
      <c r="CK57" s="60">
        <f t="shared" si="46"/>
        <v>0.7</v>
      </c>
      <c r="CL57" s="60">
        <f t="shared" si="47"/>
        <v>0.7</v>
      </c>
      <c r="CM57" s="4" t="s">
        <v>116</v>
      </c>
      <c r="CN57" s="60">
        <f>COUNTIF(CH$2:CH57,TRUE)</f>
        <v>37</v>
      </c>
      <c r="CO57" s="66" t="b">
        <v>0</v>
      </c>
      <c r="CP57" s="73">
        <f>COUNTIF('Accidents_2009-2013'!$M:$M,"="&amp;$A57)</f>
        <v>0</v>
      </c>
      <c r="CQ57" s="73">
        <v>0</v>
      </c>
      <c r="CR57" s="2">
        <f t="shared" si="48"/>
        <v>0</v>
      </c>
      <c r="CS57" s="2">
        <f t="shared" si="49"/>
        <v>0</v>
      </c>
      <c r="CT57" s="2">
        <f t="shared" si="50"/>
        <v>1</v>
      </c>
      <c r="CU57" s="2">
        <f t="shared" si="51"/>
        <v>1</v>
      </c>
      <c r="CV57" s="120"/>
    </row>
    <row r="58" spans="1:100" s="4" customFormat="1" ht="12.75" customHeight="1" x14ac:dyDescent="0.2">
      <c r="A58" s="62">
        <v>157</v>
      </c>
      <c r="B58" s="63" t="s">
        <v>76</v>
      </c>
      <c r="C58" s="64" t="s">
        <v>7</v>
      </c>
      <c r="D58" s="36">
        <v>0</v>
      </c>
      <c r="E58" s="49"/>
      <c r="F58" s="49"/>
      <c r="G58" s="49"/>
      <c r="H58" s="49"/>
      <c r="I58" s="49">
        <v>3</v>
      </c>
      <c r="J58" s="49">
        <v>3</v>
      </c>
      <c r="K58" s="49">
        <v>3</v>
      </c>
      <c r="L58" s="49">
        <v>3</v>
      </c>
      <c r="M58" s="14"/>
      <c r="N58" s="14"/>
      <c r="O58" s="14"/>
      <c r="P58" s="14">
        <v>1.1000000000000001</v>
      </c>
      <c r="Q58" s="111">
        <f t="shared" si="26"/>
        <v>19056</v>
      </c>
      <c r="R58" s="111">
        <f t="shared" si="3"/>
        <v>7003</v>
      </c>
      <c r="S58" s="111">
        <f t="shared" si="4"/>
        <v>19056</v>
      </c>
      <c r="T58" s="15">
        <v>33.440289</v>
      </c>
      <c r="U58" s="15">
        <v>-111.93086099999999</v>
      </c>
      <c r="V58" s="36"/>
      <c r="W58" s="36"/>
      <c r="X58" s="36"/>
      <c r="Y58" s="36"/>
      <c r="Z58" s="60" t="str">
        <f t="shared" si="55"/>
        <v>Curry &amp; College</v>
      </c>
      <c r="AA58" s="61" t="str">
        <f>IF(ISERROR(FIND(" ",B58)),B58,LEFT(B58,FIND(" ",B58)-1))</f>
        <v>Curry</v>
      </c>
      <c r="AB58" s="61" t="str">
        <f>IF(ISERROR(FIND(" ",C58)),C58,LEFT(C58,FIND(" ",C58)-1))</f>
        <v>College</v>
      </c>
      <c r="AC58" s="80">
        <f>IF(LEN(BB58)&gt;0,IF(NOT(ISERROR(MATCH(BB58,[1]!TC_concat,0))),MOD(MATCH(BB58,[1]!TC_concat,0)-1,1+MAX([1]TCID!$A:$A)),""),"")</f>
        <v>9</v>
      </c>
      <c r="AD58" s="80">
        <f>IF(LEN(BC58)&gt;0,IF(NOT(ISERROR(MATCH(BC58,[1]!TC_concat,0))),MOD(MATCH(BC58,[1]!TC_concat,0)-1,1+MAX([1]TCID!$A:$A)),""),"")</f>
        <v>5</v>
      </c>
      <c r="AE58" s="80">
        <f>IF(LEN(BD58)&gt;0,IF(NOT(ISERROR(MATCH(BD58,[1]!TC_concat,0))),MOD(MATCH(BD58,[1]!TC_concat,0)-1,1+MAX([1]TCID!$A:$A)),""),"")</f>
        <v>10</v>
      </c>
      <c r="AF58" s="80" t="str">
        <f>IF(LEN(BE58)&gt;0,IF(NOT(ISERROR(MATCH(BE58,[1]!TC_concat,0))),MOD(MATCH(BE58,[1]!TC_concat,0)-1,1+MAX([1]TCID!$A:$A)),""),"")</f>
        <v/>
      </c>
      <c r="AG58" s="102"/>
      <c r="AH58" s="15" t="s">
        <v>114</v>
      </c>
      <c r="AI58" s="14">
        <v>1</v>
      </c>
      <c r="AJ58" s="14"/>
      <c r="AK58" s="58">
        <f t="shared" si="27"/>
        <v>19056</v>
      </c>
      <c r="AL58" s="58">
        <f t="shared" si="28"/>
        <v>7003</v>
      </c>
      <c r="AM58" s="58">
        <f t="shared" ref="AM58:AM87" si="56">IF(MAX(AT58:AW58)&gt;0,MAX(AT58:AW58),NA())</f>
        <v>19056</v>
      </c>
      <c r="AN58" s="75" t="b">
        <f t="shared" si="40"/>
        <v>1</v>
      </c>
      <c r="AO58" s="75" t="b">
        <f t="shared" si="41"/>
        <v>1</v>
      </c>
      <c r="AP58" s="58">
        <f>IF(LEN(AC58)&gt;0,INDEX([1]!TC_Dir,AC58+1)*BG58,"")</f>
        <v>0</v>
      </c>
      <c r="AQ58" s="58">
        <f>IF(LEN(AD58)&gt;0,INDEX([1]!TC_Dir,AD58+1)*BH58,"")</f>
        <v>7003</v>
      </c>
      <c r="AR58" s="58">
        <f>IF(LEN(AE58)&gt;0,INDEX([1]!TC_Dir,AE58+1)*BI58,"")</f>
        <v>0</v>
      </c>
      <c r="AS58" s="58" t="str">
        <f>IF(LEN(AF58)&gt;0,INDEX([1]!TC_Dir,AF58+1)*BJ58,"")</f>
        <v/>
      </c>
      <c r="AT58" s="58">
        <f>IF(LEN(AC58)&gt;0,NOT(INDEX([1]!TC_Dir,AC58+1))*BG58,"")</f>
        <v>17024</v>
      </c>
      <c r="AU58" s="58">
        <f>IF(LEN(AD58)&gt;0,NOT(INDEX([1]!TC_Dir,AD58+1))*BH58,"")</f>
        <v>0</v>
      </c>
      <c r="AV58" s="58">
        <f>IF(LEN(AE58)&gt;0,NOT(INDEX([1]!TC_Dir,AE58+1))*BI58,"")</f>
        <v>19056</v>
      </c>
      <c r="AW58" s="58" t="str">
        <f>IF(LEN(AF58)&gt;0,NOT(INDEX([1]!TC_Dir,AF58+1))*BJ58,"")</f>
        <v/>
      </c>
      <c r="AX58" s="60" t="str">
        <f t="shared" si="42"/>
        <v>Curry Rd</v>
      </c>
      <c r="AY58" s="60" t="str">
        <f t="shared" si="43"/>
        <v>College Ave</v>
      </c>
      <c r="AZ58" s="60" t="str">
        <f t="shared" si="44"/>
        <v>Curry Rd &amp; College Ave</v>
      </c>
      <c r="BA58" s="59">
        <f>COUNTIF([1]!ConcFrom,AZ58)+COUNTIF([1]!ConcTo,AZ58)</f>
        <v>3</v>
      </c>
      <c r="BB58" s="60" t="str">
        <f t="shared" si="52"/>
        <v>Curry Rd &amp; College Ave_1</v>
      </c>
      <c r="BC58" s="60" t="str">
        <f t="shared" si="52"/>
        <v>Curry Rd &amp; College Ave_2</v>
      </c>
      <c r="BD58" s="60" t="str">
        <f t="shared" si="52"/>
        <v>Curry Rd &amp; College Ave_3</v>
      </c>
      <c r="BE58" s="60" t="str">
        <f t="shared" si="52"/>
        <v/>
      </c>
      <c r="BF58" s="60"/>
      <c r="BG58" s="60">
        <f>IF(ISNUMBER(AC58),INDEX([1]!TrfCnt,AC58+1),"")</f>
        <v>17024</v>
      </c>
      <c r="BH58" s="60">
        <f>IF(ISNUMBER(AD58),INDEX([1]!TrfCnt,AD58+1),"")</f>
        <v>7003</v>
      </c>
      <c r="BI58" s="60">
        <f>IF(ISNUMBER(AE58),INDEX([1]!TrfCnt,AE58+1),"")</f>
        <v>19056</v>
      </c>
      <c r="BJ58" s="60" t="str">
        <f>IF(ISNUMBER(AF58),INDEX([1]!TrfCnt,AF58+1),"")</f>
        <v/>
      </c>
      <c r="BK58" s="58">
        <f t="shared" si="36"/>
        <v>157</v>
      </c>
      <c r="BL58" s="110" t="str">
        <f t="shared" si="37"/>
        <v>Curry Rd</v>
      </c>
      <c r="BM58" s="110" t="str">
        <f t="shared" si="38"/>
        <v>College Ave</v>
      </c>
      <c r="BN58" s="55"/>
      <c r="BO58" s="55">
        <v>13</v>
      </c>
      <c r="BP58" s="55">
        <v>27.25</v>
      </c>
      <c r="BQ58" s="55">
        <v>26.75</v>
      </c>
      <c r="BR58" s="55" t="s">
        <v>97</v>
      </c>
      <c r="BS58" s="55" t="s">
        <v>97</v>
      </c>
      <c r="BT58" s="55" t="s">
        <v>97</v>
      </c>
      <c r="BU58" s="55"/>
      <c r="BV58" s="55"/>
      <c r="BW58" s="55">
        <v>10.5</v>
      </c>
      <c r="BX58" s="55">
        <v>26.75</v>
      </c>
      <c r="BY58" s="55" t="s">
        <v>97</v>
      </c>
      <c r="BZ58" s="55" t="s">
        <v>97</v>
      </c>
      <c r="CA58" s="55" t="s">
        <v>97</v>
      </c>
      <c r="CB58" s="66" t="b">
        <f t="shared" si="30"/>
        <v>0</v>
      </c>
      <c r="CC58" s="66" t="b">
        <f t="shared" si="33"/>
        <v>1</v>
      </c>
      <c r="CD58" s="66" t="b">
        <f t="shared" si="13"/>
        <v>1</v>
      </c>
      <c r="CE58" s="66" t="b">
        <f t="shared" si="14"/>
        <v>1</v>
      </c>
      <c r="CF58" s="66" t="b">
        <f t="shared" si="15"/>
        <v>0</v>
      </c>
      <c r="CG58" s="66" t="b">
        <f t="shared" si="16"/>
        <v>0</v>
      </c>
      <c r="CH58" s="66" t="b">
        <f t="shared" si="17"/>
        <v>0</v>
      </c>
      <c r="CI58" s="66" t="b">
        <f t="shared" si="45"/>
        <v>0</v>
      </c>
      <c r="CJ58" s="11"/>
      <c r="CK58" s="60">
        <f t="shared" si="46"/>
        <v>1.1000000000000001</v>
      </c>
      <c r="CL58" s="60">
        <f t="shared" si="47"/>
        <v>1.1000000000000001</v>
      </c>
      <c r="CM58" s="4" t="s">
        <v>116</v>
      </c>
      <c r="CN58" s="60">
        <f>COUNTIF(CH$2:CH58,TRUE)</f>
        <v>37</v>
      </c>
      <c r="CO58" s="66" t="b">
        <v>0</v>
      </c>
      <c r="CP58" s="73">
        <f>COUNTIF('Accidents_2009-2013'!$M:$M,"="&amp;$A58)</f>
        <v>6</v>
      </c>
      <c r="CQ58" s="73">
        <v>0</v>
      </c>
      <c r="CR58" s="2">
        <f t="shared" si="48"/>
        <v>1</v>
      </c>
      <c r="CS58" s="2">
        <f t="shared" si="49"/>
        <v>1</v>
      </c>
      <c r="CT58" s="2">
        <f t="shared" si="50"/>
        <v>1</v>
      </c>
      <c r="CU58" s="2">
        <f t="shared" si="51"/>
        <v>1</v>
      </c>
      <c r="CV58" s="120"/>
    </row>
    <row r="59" spans="1:100" s="4" customFormat="1" ht="12.75" customHeight="1" x14ac:dyDescent="0.2">
      <c r="A59" s="62">
        <v>158</v>
      </c>
      <c r="B59" s="71" t="s">
        <v>77</v>
      </c>
      <c r="C59" s="64" t="s">
        <v>45</v>
      </c>
      <c r="D59" s="36">
        <v>0</v>
      </c>
      <c r="E59" s="49"/>
      <c r="F59" s="49"/>
      <c r="G59" s="49"/>
      <c r="H59" s="49"/>
      <c r="I59" s="49">
        <v>3</v>
      </c>
      <c r="J59" s="49">
        <v>3</v>
      </c>
      <c r="K59" s="49">
        <v>3</v>
      </c>
      <c r="L59" s="49">
        <v>3</v>
      </c>
      <c r="M59" s="14"/>
      <c r="N59" s="14"/>
      <c r="O59" s="14"/>
      <c r="P59" s="14">
        <v>1.5</v>
      </c>
      <c r="Q59" s="111">
        <f t="shared" si="26"/>
        <v>25458</v>
      </c>
      <c r="R59" s="111">
        <f t="shared" si="3"/>
        <v>25458</v>
      </c>
      <c r="S59" s="111">
        <f t="shared" si="4"/>
        <v>12111</v>
      </c>
      <c r="T59" s="77">
        <v>33.442599999999999</v>
      </c>
      <c r="U59" s="77">
        <v>-111.95659999999999</v>
      </c>
      <c r="V59" s="36"/>
      <c r="W59" s="36"/>
      <c r="X59" s="36"/>
      <c r="Y59" s="36"/>
      <c r="Z59" s="60" t="str">
        <f t="shared" si="55"/>
        <v>Wash &amp; Priest</v>
      </c>
      <c r="AA59" s="23" t="s">
        <v>134</v>
      </c>
      <c r="AB59" s="61" t="str">
        <f>IF(ISERROR(FIND(" ",C59)),C59,LEFT(C59,FIND(" ",C59)-1))</f>
        <v>Priest</v>
      </c>
      <c r="AC59" s="80">
        <f>IF(LEN(BB59)&gt;0,IF(NOT(ISERROR(MATCH(BB59,[1]!TC_concat,0))),MOD(MATCH(BB59,[1]!TC_concat,0)-1,1+MAX([1]TCID!$A:$A)),""),"")</f>
        <v>12</v>
      </c>
      <c r="AD59" s="80">
        <f>IF(LEN(BC59)&gt;0,IF(NOT(ISERROR(MATCH(BC59,[1]!TC_concat,0))),MOD(MATCH(BC59,[1]!TC_concat,0)-1,1+MAX([1]TCID!$A:$A)),""),"")</f>
        <v>15</v>
      </c>
      <c r="AE59" s="80">
        <f>IF(LEN(BD59)&gt;0,IF(NOT(ISERROR(MATCH(BD59,[1]!TC_concat,0))),MOD(MATCH(BD59,[1]!TC_concat,0)-1,1+MAX([1]TCID!$A:$A)),""),"")</f>
        <v>13</v>
      </c>
      <c r="AF59" s="80">
        <f>IF(LEN(BE59)&gt;0,IF(NOT(ISERROR(MATCH(BE59,[1]!TC_concat,0))),MOD(MATCH(BE59,[1]!TC_concat,0)-1,1+MAX([1]TCID!$A:$A)),""),"")</f>
        <v>14</v>
      </c>
      <c r="AG59" s="102"/>
      <c r="AH59" s="15" t="s">
        <v>114</v>
      </c>
      <c r="AI59" s="14">
        <v>1</v>
      </c>
      <c r="AJ59" s="14"/>
      <c r="AK59" s="58">
        <f t="shared" si="27"/>
        <v>25458</v>
      </c>
      <c r="AL59" s="58">
        <f t="shared" si="28"/>
        <v>25458</v>
      </c>
      <c r="AM59" s="58">
        <f t="shared" si="56"/>
        <v>12111</v>
      </c>
      <c r="AN59" s="75" t="b">
        <f t="shared" si="40"/>
        <v>1</v>
      </c>
      <c r="AO59" s="75" t="b">
        <f t="shared" si="41"/>
        <v>1</v>
      </c>
      <c r="AP59" s="58">
        <f>IF(LEN(AC59)&gt;0,INDEX([1]!TC_Dir,AC59+1)*BG59,"")</f>
        <v>0</v>
      </c>
      <c r="AQ59" s="58">
        <f>IF(LEN(AD59)&gt;0,INDEX([1]!TC_Dir,AD59+1)*BH59,"")</f>
        <v>25458</v>
      </c>
      <c r="AR59" s="58">
        <f>IF(LEN(AE59)&gt;0,INDEX([1]!TC_Dir,AE59+1)*BI59,"")</f>
        <v>0</v>
      </c>
      <c r="AS59" s="58">
        <f>IF(LEN(AF59)&gt;0,INDEX([1]!TC_Dir,AF59+1)*BJ59,"")</f>
        <v>11839</v>
      </c>
      <c r="AT59" s="58">
        <f>IF(LEN(AC59)&gt;0,NOT(INDEX([1]!TC_Dir,AC59+1))*BG59,"")</f>
        <v>12111</v>
      </c>
      <c r="AU59" s="58">
        <f>IF(LEN(AD59)&gt;0,NOT(INDEX([1]!TC_Dir,AD59+1))*BH59,"")</f>
        <v>0</v>
      </c>
      <c r="AV59" s="58">
        <f>IF(LEN(AE59)&gt;0,NOT(INDEX([1]!TC_Dir,AE59+1))*BI59,"")</f>
        <v>11597</v>
      </c>
      <c r="AW59" s="58">
        <f>IF(LEN(AF59)&gt;0,NOT(INDEX([1]!TC_Dir,AF59+1))*BJ59,"")</f>
        <v>0</v>
      </c>
      <c r="AX59" s="60" t="str">
        <f t="shared" si="42"/>
        <v>Washington St</v>
      </c>
      <c r="AY59" s="60" t="str">
        <f t="shared" si="43"/>
        <v>Priest Dr</v>
      </c>
      <c r="AZ59" s="60" t="str">
        <f t="shared" si="44"/>
        <v>Washington St &amp; Priest Dr</v>
      </c>
      <c r="BA59" s="59">
        <f>COUNTIF([1]!ConcFrom,AZ59)+COUNTIF([1]!ConcTo,AZ59)</f>
        <v>4</v>
      </c>
      <c r="BB59" s="60" t="str">
        <f t="shared" si="52"/>
        <v>Washington St &amp; Priest Dr_1</v>
      </c>
      <c r="BC59" s="60" t="str">
        <f t="shared" si="52"/>
        <v>Washington St &amp; Priest Dr_2</v>
      </c>
      <c r="BD59" s="60" t="str">
        <f t="shared" si="52"/>
        <v>Washington St &amp; Priest Dr_3</v>
      </c>
      <c r="BE59" s="60" t="str">
        <f t="shared" si="52"/>
        <v>Washington St &amp; Priest Dr_4</v>
      </c>
      <c r="BF59" s="60"/>
      <c r="BG59" s="60">
        <f>IF(ISNUMBER(AC59),INDEX([1]!TrfCnt,AC59+1),"")</f>
        <v>12111</v>
      </c>
      <c r="BH59" s="60">
        <f>IF(ISNUMBER(AD59),INDEX([1]!TrfCnt,AD59+1),"")</f>
        <v>25458</v>
      </c>
      <c r="BI59" s="60">
        <f>IF(ISNUMBER(AE59),INDEX([1]!TrfCnt,AE59+1),"")</f>
        <v>11597</v>
      </c>
      <c r="BJ59" s="60">
        <f>IF(ISNUMBER(AF59),INDEX([1]!TrfCnt,AF59+1),"")</f>
        <v>11839</v>
      </c>
      <c r="BK59" s="58">
        <f t="shared" si="36"/>
        <v>158</v>
      </c>
      <c r="BL59" s="110" t="str">
        <f t="shared" si="37"/>
        <v>Washington St</v>
      </c>
      <c r="BM59" s="110" t="str">
        <f t="shared" si="38"/>
        <v>Priest Dr</v>
      </c>
      <c r="BN59" s="55"/>
      <c r="BO59" s="55">
        <v>30.5</v>
      </c>
      <c r="BP59" s="55">
        <v>33.25</v>
      </c>
      <c r="BQ59" s="55" t="s">
        <v>97</v>
      </c>
      <c r="BR59" s="55" t="s">
        <v>97</v>
      </c>
      <c r="BS59" s="55" t="s">
        <v>97</v>
      </c>
      <c r="BT59" s="55" t="s">
        <v>97</v>
      </c>
      <c r="BU59" s="55"/>
      <c r="BV59" s="55"/>
      <c r="BW59" s="55">
        <v>14.5</v>
      </c>
      <c r="BX59" s="55" t="s">
        <v>97</v>
      </c>
      <c r="BY59" s="55" t="s">
        <v>97</v>
      </c>
      <c r="BZ59" s="55" t="s">
        <v>97</v>
      </c>
      <c r="CA59" s="55" t="s">
        <v>97</v>
      </c>
      <c r="CB59" s="66" t="b">
        <f t="shared" si="30"/>
        <v>0</v>
      </c>
      <c r="CC59" s="66" t="b">
        <f t="shared" si="33"/>
        <v>1</v>
      </c>
      <c r="CD59" s="66" t="b">
        <f t="shared" si="13"/>
        <v>1</v>
      </c>
      <c r="CE59" s="66" t="b">
        <f t="shared" si="14"/>
        <v>0</v>
      </c>
      <c r="CF59" s="66" t="b">
        <f t="shared" si="15"/>
        <v>0</v>
      </c>
      <c r="CG59" s="66" t="b">
        <f t="shared" si="16"/>
        <v>0</v>
      </c>
      <c r="CH59" s="66" t="b">
        <f t="shared" si="17"/>
        <v>0</v>
      </c>
      <c r="CI59" s="66" t="b">
        <f t="shared" si="45"/>
        <v>0</v>
      </c>
      <c r="CJ59" s="11"/>
      <c r="CK59" s="60">
        <f t="shared" si="46"/>
        <v>1.5</v>
      </c>
      <c r="CL59" s="60" t="str">
        <f t="shared" si="47"/>
        <v/>
      </c>
      <c r="CM59" s="4" t="s">
        <v>116</v>
      </c>
      <c r="CN59" s="60">
        <f>COUNTIF(CH$2:CH59,TRUE)</f>
        <v>37</v>
      </c>
      <c r="CO59" s="66" t="b">
        <v>0</v>
      </c>
      <c r="CP59" s="73">
        <f>COUNTIF('Accidents_2009-2013'!$M:$M,"="&amp;$A59)</f>
        <v>3</v>
      </c>
      <c r="CQ59" s="73">
        <v>0</v>
      </c>
      <c r="CR59" s="2">
        <f t="shared" si="48"/>
        <v>1</v>
      </c>
      <c r="CS59" s="2">
        <f t="shared" si="49"/>
        <v>1</v>
      </c>
      <c r="CT59" s="2">
        <f t="shared" si="50"/>
        <v>1</v>
      </c>
      <c r="CU59" s="2">
        <f t="shared" si="51"/>
        <v>1</v>
      </c>
      <c r="CV59" s="120"/>
    </row>
    <row r="60" spans="1:100" s="4" customFormat="1" ht="12.75" customHeight="1" x14ac:dyDescent="0.2">
      <c r="A60" s="62">
        <v>159</v>
      </c>
      <c r="B60" s="63" t="s">
        <v>47</v>
      </c>
      <c r="C60" s="64" t="s">
        <v>75</v>
      </c>
      <c r="D60" s="36">
        <v>0</v>
      </c>
      <c r="E60" s="49"/>
      <c r="F60" s="49"/>
      <c r="G60" s="49"/>
      <c r="H60" s="49"/>
      <c r="I60" s="97">
        <v>3</v>
      </c>
      <c r="J60" s="97">
        <v>3</v>
      </c>
      <c r="K60" s="49">
        <v>0</v>
      </c>
      <c r="L60" s="49">
        <v>0</v>
      </c>
      <c r="M60" s="14"/>
      <c r="N60" s="14"/>
      <c r="O60" s="14"/>
      <c r="P60" s="14">
        <v>1.5</v>
      </c>
      <c r="Q60" s="111">
        <f t="shared" si="26"/>
        <v>30881</v>
      </c>
      <c r="R60" s="111">
        <f t="shared" si="3"/>
        <v>30881</v>
      </c>
      <c r="S60" s="111">
        <f t="shared" si="4"/>
        <v>30221</v>
      </c>
      <c r="T60" s="15">
        <v>33.407432999999997</v>
      </c>
      <c r="U60" s="15">
        <v>-111.90910700000001</v>
      </c>
      <c r="V60" s="36"/>
      <c r="W60" s="36"/>
      <c r="X60" s="36"/>
      <c r="Y60" s="36"/>
      <c r="Z60" s="60" t="str">
        <f t="shared" si="55"/>
        <v>Bway &amp; McClntk</v>
      </c>
      <c r="AA60" s="23" t="s">
        <v>67</v>
      </c>
      <c r="AB60" s="25" t="s">
        <v>69</v>
      </c>
      <c r="AC60" s="80">
        <f>IF(LEN(BB60)&gt;0,IF(NOT(ISERROR(MATCH(BB60,[1]!TC_concat,0))),MOD(MATCH(BB60,[1]!TC_concat,0)-1,1+MAX([1]TCID!$A:$A)),""),"")</f>
        <v>65</v>
      </c>
      <c r="AD60" s="80">
        <f>IF(LEN(BC60)&gt;0,IF(NOT(ISERROR(MATCH(BC60,[1]!TC_concat,0))),MOD(MATCH(BC60,[1]!TC_concat,0)-1,1+MAX([1]TCID!$A:$A)),""),"")</f>
        <v>71</v>
      </c>
      <c r="AE60" s="80">
        <f>IF(LEN(BD60)&gt;0,IF(NOT(ISERROR(MATCH(BD60,[1]!TC_concat,0))),MOD(MATCH(BD60,[1]!TC_concat,0)-1,1+MAX([1]TCID!$A:$A)),""),"")</f>
        <v>63</v>
      </c>
      <c r="AF60" s="80">
        <f>IF(LEN(BE60)&gt;0,IF(NOT(ISERROR(MATCH(BE60,[1]!TC_concat,0))),MOD(MATCH(BE60,[1]!TC_concat,0)-1,1+MAX([1]TCID!$A:$A)),""),"")</f>
        <v>64</v>
      </c>
      <c r="AG60" s="102"/>
      <c r="AH60" s="15" t="s">
        <v>114</v>
      </c>
      <c r="AI60" s="14">
        <v>1</v>
      </c>
      <c r="AJ60" s="14"/>
      <c r="AK60" s="58">
        <f t="shared" si="27"/>
        <v>30881</v>
      </c>
      <c r="AL60" s="58">
        <f t="shared" si="28"/>
        <v>30881</v>
      </c>
      <c r="AM60" s="58">
        <f t="shared" si="56"/>
        <v>30221</v>
      </c>
      <c r="AN60" s="75" t="b">
        <f t="shared" si="40"/>
        <v>1</v>
      </c>
      <c r="AO60" s="75" t="b">
        <f t="shared" si="41"/>
        <v>0</v>
      </c>
      <c r="AP60" s="58">
        <f>IF(LEN(AC60)&gt;0,INDEX([1]!TC_Dir,AC60+1)*BG60,"")</f>
        <v>0</v>
      </c>
      <c r="AQ60" s="58">
        <f>IF(LEN(AD60)&gt;0,INDEX([1]!TC_Dir,AD60+1)*BH60,"")</f>
        <v>30881</v>
      </c>
      <c r="AR60" s="58">
        <f>IF(LEN(AE60)&gt;0,INDEX([1]!TC_Dir,AE60+1)*BI60,"")</f>
        <v>0</v>
      </c>
      <c r="AS60" s="58">
        <f>IF(LEN(AF60)&gt;0,INDEX([1]!TC_Dir,AF60+1)*BJ60,"")</f>
        <v>30288</v>
      </c>
      <c r="AT60" s="58">
        <f>IF(LEN(AC60)&gt;0,NOT(INDEX([1]!TC_Dir,AC60+1))*BG60,"")</f>
        <v>27069</v>
      </c>
      <c r="AU60" s="58">
        <f>IF(LEN(AD60)&gt;0,NOT(INDEX([1]!TC_Dir,AD60+1))*BH60,"")</f>
        <v>0</v>
      </c>
      <c r="AV60" s="58">
        <f>IF(LEN(AE60)&gt;0,NOT(INDEX([1]!TC_Dir,AE60+1))*BI60,"")</f>
        <v>30221</v>
      </c>
      <c r="AW60" s="58">
        <f>IF(LEN(AF60)&gt;0,NOT(INDEX([1]!TC_Dir,AF60+1))*BJ60,"")</f>
        <v>0</v>
      </c>
      <c r="AX60" s="60" t="str">
        <f t="shared" si="42"/>
        <v>Broadway Rd</v>
      </c>
      <c r="AY60" s="60" t="str">
        <f t="shared" si="43"/>
        <v>McClintock Dr</v>
      </c>
      <c r="AZ60" s="60" t="str">
        <f t="shared" si="44"/>
        <v>Broadway Rd &amp; McClintock Dr</v>
      </c>
      <c r="BA60" s="59">
        <f>COUNTIF([1]!ConcFrom,AZ60)+COUNTIF([1]!ConcTo,AZ60)</f>
        <v>4</v>
      </c>
      <c r="BB60" s="60" t="str">
        <f t="shared" si="52"/>
        <v>Broadway Rd &amp; McClintock Dr_1</v>
      </c>
      <c r="BC60" s="60" t="str">
        <f t="shared" si="52"/>
        <v>Broadway Rd &amp; McClintock Dr_2</v>
      </c>
      <c r="BD60" s="60" t="str">
        <f t="shared" si="52"/>
        <v>Broadway Rd &amp; McClintock Dr_3</v>
      </c>
      <c r="BE60" s="60" t="str">
        <f t="shared" si="52"/>
        <v>Broadway Rd &amp; McClintock Dr_4</v>
      </c>
      <c r="BF60" s="60"/>
      <c r="BG60" s="60">
        <f>IF(ISNUMBER(AC60),INDEX([1]!TrfCnt,AC60+1),"")</f>
        <v>27069</v>
      </c>
      <c r="BH60" s="60">
        <f>IF(ISNUMBER(AD60),INDEX([1]!TrfCnt,AD60+1),"")</f>
        <v>30881</v>
      </c>
      <c r="BI60" s="60">
        <f>IF(ISNUMBER(AE60),INDEX([1]!TrfCnt,AE60+1),"")</f>
        <v>30221</v>
      </c>
      <c r="BJ60" s="60">
        <f>IF(ISNUMBER(AF60),INDEX([1]!TrfCnt,AF60+1),"")</f>
        <v>30288</v>
      </c>
      <c r="BK60" s="58">
        <f t="shared" si="36"/>
        <v>159</v>
      </c>
      <c r="BL60" s="110" t="str">
        <f t="shared" si="37"/>
        <v>Broadway Rd</v>
      </c>
      <c r="BM60" s="110" t="str">
        <f t="shared" si="38"/>
        <v>McClintock Dr</v>
      </c>
      <c r="BN60" s="55"/>
      <c r="BO60" s="55">
        <v>31.5</v>
      </c>
      <c r="BP60" s="55">
        <v>41.25</v>
      </c>
      <c r="BQ60" s="55">
        <v>32</v>
      </c>
      <c r="BR60" s="55" t="s">
        <v>97</v>
      </c>
      <c r="BS60" s="55" t="s">
        <v>97</v>
      </c>
      <c r="BT60" s="55" t="s">
        <v>97</v>
      </c>
      <c r="BU60" s="55"/>
      <c r="BV60" s="55"/>
      <c r="BW60" s="55">
        <v>15</v>
      </c>
      <c r="BX60" s="55">
        <v>32</v>
      </c>
      <c r="BY60" s="55" t="s">
        <v>97</v>
      </c>
      <c r="BZ60" s="55" t="s">
        <v>97</v>
      </c>
      <c r="CA60" s="55" t="s">
        <v>97</v>
      </c>
      <c r="CB60" s="66" t="b">
        <f t="shared" si="30"/>
        <v>0</v>
      </c>
      <c r="CC60" s="66" t="b">
        <f t="shared" si="33"/>
        <v>1</v>
      </c>
      <c r="CD60" s="66" t="b">
        <f t="shared" si="13"/>
        <v>1</v>
      </c>
      <c r="CE60" s="66" t="b">
        <f t="shared" si="14"/>
        <v>1</v>
      </c>
      <c r="CF60" s="66" t="b">
        <f t="shared" si="15"/>
        <v>0</v>
      </c>
      <c r="CG60" s="66" t="b">
        <f t="shared" si="16"/>
        <v>0</v>
      </c>
      <c r="CH60" s="66" t="b">
        <f t="shared" si="17"/>
        <v>0</v>
      </c>
      <c r="CI60" s="66" t="b">
        <f t="shared" si="45"/>
        <v>0</v>
      </c>
      <c r="CJ60" s="11"/>
      <c r="CK60" s="60">
        <f t="shared" si="46"/>
        <v>1.5</v>
      </c>
      <c r="CL60" s="60">
        <f t="shared" si="47"/>
        <v>1.5</v>
      </c>
      <c r="CM60" s="4" t="s">
        <v>117</v>
      </c>
      <c r="CN60" s="60">
        <f>COUNTIF(CH$2:CH60,TRUE)</f>
        <v>37</v>
      </c>
      <c r="CO60" s="66" t="b">
        <v>0</v>
      </c>
      <c r="CP60" s="73">
        <f>COUNTIF('Accidents_2009-2013'!$M:$M,"="&amp;$A60)</f>
        <v>26</v>
      </c>
      <c r="CQ60" s="73">
        <v>7</v>
      </c>
      <c r="CR60" s="2">
        <f t="shared" si="48"/>
        <v>1</v>
      </c>
      <c r="CS60" s="2">
        <f t="shared" si="49"/>
        <v>1</v>
      </c>
      <c r="CT60" s="2">
        <f t="shared" si="50"/>
        <v>1</v>
      </c>
      <c r="CU60" s="2">
        <f t="shared" si="51"/>
        <v>1</v>
      </c>
      <c r="CV60" s="120"/>
    </row>
    <row r="61" spans="1:100" s="4" customFormat="1" ht="12.75" customHeight="1" x14ac:dyDescent="0.2">
      <c r="A61" s="62">
        <v>160</v>
      </c>
      <c r="B61" s="63" t="s">
        <v>47</v>
      </c>
      <c r="C61" s="70" t="s">
        <v>10</v>
      </c>
      <c r="D61" s="36">
        <v>0</v>
      </c>
      <c r="E61" s="49"/>
      <c r="F61" s="49"/>
      <c r="G61" s="49"/>
      <c r="H61" s="49"/>
      <c r="I61" s="49">
        <v>3</v>
      </c>
      <c r="J61" s="49">
        <v>3</v>
      </c>
      <c r="K61" s="49">
        <v>0</v>
      </c>
      <c r="L61" s="49">
        <v>0</v>
      </c>
      <c r="M61" s="14"/>
      <c r="N61" s="14"/>
      <c r="O61" s="14"/>
      <c r="P61" s="14">
        <v>1.3</v>
      </c>
      <c r="Q61" s="111">
        <f t="shared" si="26"/>
        <v>31510</v>
      </c>
      <c r="R61" s="111">
        <f t="shared" si="3"/>
        <v>13042</v>
      </c>
      <c r="S61" s="111">
        <f t="shared" si="4"/>
        <v>31510</v>
      </c>
      <c r="T61" s="15">
        <v>33.407397000000003</v>
      </c>
      <c r="U61" s="15">
        <v>-111.952164</v>
      </c>
      <c r="V61" s="36"/>
      <c r="W61" s="36"/>
      <c r="X61" s="36"/>
      <c r="Y61" s="36"/>
      <c r="Z61" s="60" t="str">
        <f t="shared" si="55"/>
        <v>Bway &amp; Hardy</v>
      </c>
      <c r="AA61" s="23" t="s">
        <v>67</v>
      </c>
      <c r="AB61" s="61" t="str">
        <f>IF(ISERROR(FIND(" ",C61)),C61,LEFT(C61,FIND(" ",C61)-1))</f>
        <v>Hardy</v>
      </c>
      <c r="AC61" s="80">
        <f>IF(LEN(BB61)&gt;0,IF(NOT(ISERROR(MATCH(BB61,[1]!TC_concat,0))),MOD(MATCH(BB61,[1]!TC_concat,0)-1,1+MAX([1]TCID!$A:$A)),""),"")</f>
        <v>79</v>
      </c>
      <c r="AD61" s="80">
        <f>IF(LEN(BC61)&gt;0,IF(NOT(ISERROR(MATCH(BC61,[1]!TC_concat,0))),MOD(MATCH(BC61,[1]!TC_concat,0)-1,1+MAX([1]TCID!$A:$A)),""),"")</f>
        <v>50</v>
      </c>
      <c r="AE61" s="46">
        <v>56</v>
      </c>
      <c r="AF61" s="80" t="str">
        <f>IF(LEN(BE61)&gt;0,IF(NOT(ISERROR(MATCH(BE61,[1]!TC_concat,0))),MOD(MATCH(BE61,[1]!TC_concat,0)-1,1+MAX([1]TCID!$A:$A)),""),"")</f>
        <v/>
      </c>
      <c r="AG61" s="102"/>
      <c r="AH61" s="15" t="s">
        <v>115</v>
      </c>
      <c r="AI61" s="14">
        <v>1</v>
      </c>
      <c r="AJ61" s="14"/>
      <c r="AK61" s="58">
        <f t="shared" si="27"/>
        <v>31510</v>
      </c>
      <c r="AL61" s="58">
        <f t="shared" si="28"/>
        <v>13042</v>
      </c>
      <c r="AM61" s="58">
        <f t="shared" si="56"/>
        <v>31510</v>
      </c>
      <c r="AN61" s="75" t="b">
        <f t="shared" si="40"/>
        <v>1</v>
      </c>
      <c r="AO61" s="75" t="b">
        <f t="shared" si="41"/>
        <v>0</v>
      </c>
      <c r="AP61" s="58">
        <f>IF(LEN(AC61)&gt;0,INDEX([1]!TC_Dir,AC61+1)*BG61,"")</f>
        <v>13042</v>
      </c>
      <c r="AQ61" s="58">
        <f>IF(LEN(AD61)&gt;0,INDEX([1]!TC_Dir,AD61+1)*BH61,"")</f>
        <v>8840</v>
      </c>
      <c r="AR61" s="58">
        <f>IF(LEN(AE61)&gt;0,INDEX([1]!TC_Dir,AE61+1)*BI61,"")</f>
        <v>0</v>
      </c>
      <c r="AS61" s="58" t="str">
        <f>IF(LEN(AF61)&gt;0,INDEX([1]!TC_Dir,AF61+1)*BJ61,"")</f>
        <v/>
      </c>
      <c r="AT61" s="58">
        <f>IF(LEN(AC61)&gt;0,NOT(INDEX([1]!TC_Dir,AC61+1))*BG61,"")</f>
        <v>0</v>
      </c>
      <c r="AU61" s="58">
        <f>IF(LEN(AD61)&gt;0,NOT(INDEX([1]!TC_Dir,AD61+1))*BH61,"")</f>
        <v>0</v>
      </c>
      <c r="AV61" s="58">
        <f>IF(LEN(AE61)&gt;0,NOT(INDEX([1]!TC_Dir,AE61+1))*BI61,"")</f>
        <v>31510</v>
      </c>
      <c r="AW61" s="58" t="str">
        <f>IF(LEN(AF61)&gt;0,NOT(INDEX([1]!TC_Dir,AF61+1))*BJ61,"")</f>
        <v/>
      </c>
      <c r="AX61" s="60" t="str">
        <f t="shared" si="42"/>
        <v>Broadway Rd</v>
      </c>
      <c r="AY61" s="60" t="str">
        <f t="shared" si="43"/>
        <v>Hardy Dr</v>
      </c>
      <c r="AZ61" s="60" t="str">
        <f t="shared" si="44"/>
        <v>Broadway Rd &amp; Hardy Dr</v>
      </c>
      <c r="BA61" s="59">
        <f>COUNTIF([1]!ConcFrom,AZ61)+COUNTIF([1]!ConcTo,AZ61)</f>
        <v>2</v>
      </c>
      <c r="BB61" s="60" t="str">
        <f t="shared" si="52"/>
        <v>Broadway Rd &amp; Hardy Dr_1</v>
      </c>
      <c r="BC61" s="60" t="str">
        <f t="shared" si="52"/>
        <v>Broadway Rd &amp; Hardy Dr_2</v>
      </c>
      <c r="BD61" s="60" t="str">
        <f t="shared" si="52"/>
        <v/>
      </c>
      <c r="BE61" s="60" t="str">
        <f t="shared" si="52"/>
        <v/>
      </c>
      <c r="BF61" s="60"/>
      <c r="BG61" s="60">
        <f>IF(ISNUMBER(AC61),INDEX([1]!TrfCnt,AC61+1),"")</f>
        <v>13042</v>
      </c>
      <c r="BH61" s="60">
        <f>IF(ISNUMBER(AD61),INDEX([1]!TrfCnt,AD61+1),"")</f>
        <v>8840</v>
      </c>
      <c r="BI61" s="60">
        <f>IF(ISNUMBER(AE61),INDEX([1]!TrfCnt,AE61+1),"")</f>
        <v>31510</v>
      </c>
      <c r="BJ61" s="60" t="str">
        <f>IF(ISNUMBER(AF61),INDEX([1]!TrfCnt,AF61+1),"")</f>
        <v/>
      </c>
      <c r="BK61" s="58">
        <f t="shared" si="36"/>
        <v>160</v>
      </c>
      <c r="BL61" s="110" t="str">
        <f t="shared" si="37"/>
        <v>Broadway Rd</v>
      </c>
      <c r="BM61" s="110" t="str">
        <f t="shared" si="38"/>
        <v>Hardy Dr</v>
      </c>
      <c r="BN61" s="55"/>
      <c r="BO61" s="55">
        <v>29</v>
      </c>
      <c r="BP61" s="55">
        <v>19.5</v>
      </c>
      <c r="BQ61" s="55">
        <v>23.75</v>
      </c>
      <c r="BR61" s="55" t="s">
        <v>97</v>
      </c>
      <c r="BS61" s="55" t="s">
        <v>97</v>
      </c>
      <c r="BT61" s="55" t="s">
        <v>97</v>
      </c>
      <c r="BU61" s="55"/>
      <c r="BV61" s="55"/>
      <c r="BW61" s="55">
        <v>17.5</v>
      </c>
      <c r="BX61" s="55">
        <v>23.75</v>
      </c>
      <c r="BY61" s="55" t="s">
        <v>97</v>
      </c>
      <c r="BZ61" s="55" t="s">
        <v>97</v>
      </c>
      <c r="CA61" s="55" t="s">
        <v>97</v>
      </c>
      <c r="CB61" s="66" t="b">
        <f t="shared" si="30"/>
        <v>0</v>
      </c>
      <c r="CC61" s="66" t="b">
        <f t="shared" si="33"/>
        <v>1</v>
      </c>
      <c r="CD61" s="66" t="b">
        <f t="shared" si="13"/>
        <v>1</v>
      </c>
      <c r="CE61" s="66" t="b">
        <f t="shared" si="14"/>
        <v>1</v>
      </c>
      <c r="CF61" s="66" t="b">
        <f t="shared" si="15"/>
        <v>0</v>
      </c>
      <c r="CG61" s="66" t="b">
        <f t="shared" si="16"/>
        <v>0</v>
      </c>
      <c r="CH61" s="66" t="b">
        <f t="shared" si="17"/>
        <v>0</v>
      </c>
      <c r="CI61" s="66" t="b">
        <f t="shared" si="45"/>
        <v>0</v>
      </c>
      <c r="CJ61" s="11"/>
      <c r="CK61" s="60">
        <f t="shared" si="46"/>
        <v>1.3</v>
      </c>
      <c r="CL61" s="60">
        <f t="shared" si="47"/>
        <v>1.3</v>
      </c>
      <c r="CM61" s="4" t="s">
        <v>118</v>
      </c>
      <c r="CN61" s="60">
        <f>COUNTIF(CH$2:CH61,TRUE)</f>
        <v>37</v>
      </c>
      <c r="CO61" s="66" t="b">
        <v>0</v>
      </c>
      <c r="CP61" s="73">
        <f>COUNTIF('Accidents_2009-2013'!$M:$M,"="&amp;$A61)</f>
        <v>4</v>
      </c>
      <c r="CQ61" s="73">
        <v>0</v>
      </c>
      <c r="CR61" s="2">
        <f t="shared" si="48"/>
        <v>1</v>
      </c>
      <c r="CS61" s="2">
        <f t="shared" si="49"/>
        <v>1</v>
      </c>
      <c r="CT61" s="2">
        <f t="shared" si="50"/>
        <v>1</v>
      </c>
      <c r="CU61" s="2">
        <f t="shared" si="51"/>
        <v>1</v>
      </c>
      <c r="CV61" s="120"/>
    </row>
    <row r="62" spans="1:100" s="4" customFormat="1" ht="12.75" customHeight="1" x14ac:dyDescent="0.2">
      <c r="A62" s="62">
        <v>161</v>
      </c>
      <c r="B62" s="63" t="s">
        <v>44</v>
      </c>
      <c r="C62" s="64" t="s">
        <v>79</v>
      </c>
      <c r="D62" s="36">
        <v>0</v>
      </c>
      <c r="E62" s="49"/>
      <c r="F62" s="49"/>
      <c r="G62" s="49"/>
      <c r="H62" s="49"/>
      <c r="I62" s="49">
        <v>0</v>
      </c>
      <c r="J62" s="49">
        <v>0</v>
      </c>
      <c r="K62" s="49">
        <v>3</v>
      </c>
      <c r="L62" s="49">
        <v>3</v>
      </c>
      <c r="M62" s="14"/>
      <c r="N62" s="14"/>
      <c r="O62" s="14"/>
      <c r="P62" s="14">
        <v>2</v>
      </c>
      <c r="Q62" s="111">
        <f t="shared" si="26"/>
        <v>38426</v>
      </c>
      <c r="R62" s="111">
        <f t="shared" si="3"/>
        <v>11371</v>
      </c>
      <c r="S62" s="111">
        <f t="shared" si="4"/>
        <v>38426</v>
      </c>
      <c r="T62" s="15">
        <v>33.422013</v>
      </c>
      <c r="U62" s="15">
        <v>-111.891954</v>
      </c>
      <c r="V62" s="36"/>
      <c r="W62" s="36"/>
      <c r="X62" s="36"/>
      <c r="Y62" s="36"/>
      <c r="Z62" s="60" t="str">
        <f t="shared" si="55"/>
        <v>Univ &amp; Price</v>
      </c>
      <c r="AA62" s="23" t="s">
        <v>62</v>
      </c>
      <c r="AB62" s="61" t="str">
        <f>IF(ISERROR(FIND(" ",C62)),C62,LEFT(C62,FIND(" ",C62)-1))</f>
        <v>Price</v>
      </c>
      <c r="AC62" s="80">
        <f>IF(LEN(BB62)&gt;0,IF(NOT(ISERROR(MATCH(BB62,[1]!TC_concat,0))),MOD(MATCH(BB62,[1]!TC_concat,0)-1,1+MAX([1]TCID!$A:$A)),""),"")</f>
        <v>41</v>
      </c>
      <c r="AD62" s="80">
        <f>IF(LEN(BC62)&gt;0,IF(NOT(ISERROR(MATCH(BC62,[1]!TC_concat,0))),MOD(MATCH(BC62,[1]!TC_concat,0)-1,1+MAX([1]TCID!$A:$A)),""),"")</f>
        <v>42</v>
      </c>
      <c r="AE62" s="80">
        <f>IF(LEN(BD62)&gt;0,IF(NOT(ISERROR(MATCH(BD62,[1]!TC_concat,0))),MOD(MATCH(BD62,[1]!TC_concat,0)-1,1+MAX([1]TCID!$A:$A)),""),"")</f>
        <v>29</v>
      </c>
      <c r="AF62" s="80">
        <f>IF(LEN(BE62)&gt;0,IF(NOT(ISERROR(MATCH(BE62,[1]!TC_concat,0))),MOD(MATCH(BE62,[1]!TC_concat,0)-1,1+MAX([1]TCID!$A:$A)),""),"")</f>
        <v>30</v>
      </c>
      <c r="AG62" s="102"/>
      <c r="AH62" s="15" t="s">
        <v>114</v>
      </c>
      <c r="AI62" s="14">
        <v>1</v>
      </c>
      <c r="AJ62" s="14"/>
      <c r="AK62" s="58">
        <f t="shared" si="27"/>
        <v>38426</v>
      </c>
      <c r="AL62" s="58">
        <f t="shared" si="28"/>
        <v>11371</v>
      </c>
      <c r="AM62" s="58">
        <f t="shared" si="56"/>
        <v>38426</v>
      </c>
      <c r="AN62" s="75" t="b">
        <f t="shared" si="40"/>
        <v>0</v>
      </c>
      <c r="AO62" s="75" t="b">
        <f t="shared" si="41"/>
        <v>1</v>
      </c>
      <c r="AP62" s="58">
        <f>IF(LEN(AC62)&gt;0,INDEX([1]!TC_Dir,AC62+1)*BG62,"")</f>
        <v>0</v>
      </c>
      <c r="AQ62" s="58">
        <f>IF(LEN(AD62)&gt;0,INDEX([1]!TC_Dir,AD62+1)*BH62,"")</f>
        <v>7014</v>
      </c>
      <c r="AR62" s="58">
        <f>IF(LEN(AE62)&gt;0,INDEX([1]!TC_Dir,AE62+1)*BI62,"")</f>
        <v>11371</v>
      </c>
      <c r="AS62" s="58">
        <f>IF(LEN(AF62)&gt;0,INDEX([1]!TC_Dir,AF62+1)*BJ62,"")</f>
        <v>0</v>
      </c>
      <c r="AT62" s="58">
        <f>IF(LEN(AC62)&gt;0,NOT(INDEX([1]!TC_Dir,AC62+1))*BG62,"")</f>
        <v>25918</v>
      </c>
      <c r="AU62" s="58">
        <f>IF(LEN(AD62)&gt;0,NOT(INDEX([1]!TC_Dir,AD62+1))*BH62,"")</f>
        <v>0</v>
      </c>
      <c r="AV62" s="58">
        <f>IF(LEN(AE62)&gt;0,NOT(INDEX([1]!TC_Dir,AE62+1))*BI62,"")</f>
        <v>0</v>
      </c>
      <c r="AW62" s="58">
        <f>IF(LEN(AF62)&gt;0,NOT(INDEX([1]!TC_Dir,AF62+1))*BJ62,"")</f>
        <v>38426</v>
      </c>
      <c r="AX62" s="60" t="str">
        <f t="shared" si="42"/>
        <v>University Dr</v>
      </c>
      <c r="AY62" s="60" t="str">
        <f t="shared" si="43"/>
        <v>Price Rd</v>
      </c>
      <c r="AZ62" s="60" t="str">
        <f t="shared" si="44"/>
        <v>University Dr &amp; Price Rd</v>
      </c>
      <c r="BA62" s="59">
        <f>COUNTIF([1]!ConcFrom,AZ62)+COUNTIF([1]!ConcTo,AZ62)</f>
        <v>4</v>
      </c>
      <c r="BB62" s="60" t="str">
        <f t="shared" si="52"/>
        <v>University Dr &amp; Price Rd_1</v>
      </c>
      <c r="BC62" s="60" t="str">
        <f t="shared" si="52"/>
        <v>University Dr &amp; Price Rd_2</v>
      </c>
      <c r="BD62" s="60" t="str">
        <f t="shared" si="52"/>
        <v>University Dr &amp; Price Rd_3</v>
      </c>
      <c r="BE62" s="60" t="str">
        <f t="shared" si="52"/>
        <v>University Dr &amp; Price Rd_4</v>
      </c>
      <c r="BF62" s="60"/>
      <c r="BG62" s="60">
        <f>IF(ISNUMBER(AC62),INDEX([1]!TrfCnt,AC62+1),"")</f>
        <v>25918</v>
      </c>
      <c r="BH62" s="60">
        <f>IF(ISNUMBER(AD62),INDEX([1]!TrfCnt,AD62+1),"")</f>
        <v>7014</v>
      </c>
      <c r="BI62" s="60">
        <f>IF(ISNUMBER(AE62),INDEX([1]!TrfCnt,AE62+1),"")</f>
        <v>11371</v>
      </c>
      <c r="BJ62" s="60">
        <f>IF(ISNUMBER(AF62),INDEX([1]!TrfCnt,AF62+1),"")</f>
        <v>38426</v>
      </c>
      <c r="BK62" s="58">
        <f t="shared" si="36"/>
        <v>161</v>
      </c>
      <c r="BL62" s="110" t="str">
        <f t="shared" si="37"/>
        <v>University Dr</v>
      </c>
      <c r="BM62" s="110" t="str">
        <f t="shared" si="38"/>
        <v>Price Rd</v>
      </c>
      <c r="BN62" s="55"/>
      <c r="BO62" s="55" t="s">
        <v>97</v>
      </c>
      <c r="BP62" s="55">
        <v>28.25</v>
      </c>
      <c r="BQ62" s="55">
        <v>24.5</v>
      </c>
      <c r="BR62" s="55" t="s">
        <v>97</v>
      </c>
      <c r="BS62" s="55" t="s">
        <v>97</v>
      </c>
      <c r="BT62" s="55" t="s">
        <v>97</v>
      </c>
      <c r="BU62" s="55"/>
      <c r="BV62" s="55"/>
      <c r="BW62" s="55" t="s">
        <v>97</v>
      </c>
      <c r="BX62" s="55">
        <v>24.5</v>
      </c>
      <c r="BY62" s="55" t="s">
        <v>97</v>
      </c>
      <c r="BZ62" s="55" t="s">
        <v>97</v>
      </c>
      <c r="CA62" s="55" t="s">
        <v>97</v>
      </c>
      <c r="CB62" s="66" t="b">
        <f t="shared" si="30"/>
        <v>0</v>
      </c>
      <c r="CC62" s="66" t="b">
        <f t="shared" si="33"/>
        <v>0</v>
      </c>
      <c r="CD62" s="66" t="b">
        <f t="shared" si="13"/>
        <v>1</v>
      </c>
      <c r="CE62" s="66" t="b">
        <f t="shared" si="14"/>
        <v>1</v>
      </c>
      <c r="CF62" s="66" t="b">
        <f t="shared" si="15"/>
        <v>0</v>
      </c>
      <c r="CG62" s="66" t="b">
        <f t="shared" si="16"/>
        <v>0</v>
      </c>
      <c r="CH62" s="66" t="b">
        <f t="shared" si="17"/>
        <v>0</v>
      </c>
      <c r="CI62" s="66" t="b">
        <f t="shared" si="45"/>
        <v>0</v>
      </c>
      <c r="CJ62" s="11"/>
      <c r="CK62" s="60">
        <f t="shared" si="46"/>
        <v>2</v>
      </c>
      <c r="CL62" s="60">
        <f t="shared" si="47"/>
        <v>2</v>
      </c>
      <c r="CM62" s="4" t="s">
        <v>119</v>
      </c>
      <c r="CN62" s="60">
        <f>COUNTIF(CH$2:CH62,TRUE)</f>
        <v>37</v>
      </c>
      <c r="CO62" s="66" t="b">
        <v>0</v>
      </c>
      <c r="CP62" s="73">
        <f>COUNTIF('Accidents_2009-2013'!$M:$M,"="&amp;$A62)</f>
        <v>4</v>
      </c>
      <c r="CQ62" s="73">
        <v>0</v>
      </c>
      <c r="CR62" s="2">
        <f t="shared" si="48"/>
        <v>1</v>
      </c>
      <c r="CS62" s="2">
        <f t="shared" si="49"/>
        <v>1</v>
      </c>
      <c r="CT62" s="2">
        <f t="shared" si="50"/>
        <v>1</v>
      </c>
      <c r="CU62" s="2">
        <f t="shared" si="51"/>
        <v>1</v>
      </c>
      <c r="CV62" s="120"/>
    </row>
    <row r="63" spans="1:100" s="4" customFormat="1" ht="12.75" customHeight="1" x14ac:dyDescent="0.2">
      <c r="A63" s="62">
        <v>162</v>
      </c>
      <c r="B63" s="63" t="s">
        <v>47</v>
      </c>
      <c r="C63" s="64" t="s">
        <v>81</v>
      </c>
      <c r="D63" s="36">
        <v>0</v>
      </c>
      <c r="E63" s="49"/>
      <c r="F63" s="49"/>
      <c r="G63" s="49"/>
      <c r="H63" s="49"/>
      <c r="I63" s="49">
        <v>3</v>
      </c>
      <c r="J63" s="49">
        <v>3</v>
      </c>
      <c r="K63" s="49">
        <v>0</v>
      </c>
      <c r="L63" s="49">
        <v>0</v>
      </c>
      <c r="M63" s="14"/>
      <c r="N63" s="14"/>
      <c r="O63" s="14"/>
      <c r="P63" s="14">
        <v>1.1000000000000001</v>
      </c>
      <c r="Q63" s="111">
        <f t="shared" si="26"/>
        <v>31510</v>
      </c>
      <c r="R63" s="111">
        <f t="shared" si="3"/>
        <v>5003</v>
      </c>
      <c r="S63" s="111">
        <f t="shared" si="4"/>
        <v>31510</v>
      </c>
      <c r="T63" s="77">
        <v>33.407380000000003</v>
      </c>
      <c r="U63" s="77">
        <v>-111.94783</v>
      </c>
      <c r="V63" s="36"/>
      <c r="W63" s="36"/>
      <c r="X63" s="36"/>
      <c r="Y63" s="36"/>
      <c r="Z63" s="60" t="str">
        <f t="shared" si="55"/>
        <v>Bway &amp; Rsvlt</v>
      </c>
      <c r="AA63" s="23" t="s">
        <v>67</v>
      </c>
      <c r="AB63" s="25" t="s">
        <v>135</v>
      </c>
      <c r="AC63" s="80">
        <f>IF(LEN(BB63)&gt;0,IF(NOT(ISERROR(MATCH(BB63,[1]!TC_concat,0))),MOD(MATCH(BB63,[1]!TC_concat,0)-1,1+MAX([1]TCID!$A:$A)),""),"")</f>
        <v>78</v>
      </c>
      <c r="AD63" s="80">
        <f>IF(LEN(BC63)&gt;0,IF(NOT(ISERROR(MATCH(BC63,[1]!TC_concat,0))),MOD(MATCH(BC63,[1]!TC_concat,0)-1,1+MAX([1]TCID!$A:$A)),""),"")</f>
        <v>57</v>
      </c>
      <c r="AE63" s="46">
        <v>56</v>
      </c>
      <c r="AF63" s="80" t="str">
        <f>IF(LEN(BE63)&gt;0,IF(NOT(ISERROR(MATCH(BE63,[1]!TC_concat,0))),MOD(MATCH(BE63,[1]!TC_concat,0)-1,1+MAX([1]TCID!$A:$A)),""),"")</f>
        <v/>
      </c>
      <c r="AG63" s="102"/>
      <c r="AH63" s="15" t="s">
        <v>114</v>
      </c>
      <c r="AI63" s="14">
        <v>1</v>
      </c>
      <c r="AJ63" s="14"/>
      <c r="AK63" s="58">
        <f t="shared" si="27"/>
        <v>31510</v>
      </c>
      <c r="AL63" s="58">
        <f t="shared" si="28"/>
        <v>5003</v>
      </c>
      <c r="AM63" s="58">
        <f t="shared" si="56"/>
        <v>31510</v>
      </c>
      <c r="AN63" s="75" t="b">
        <f t="shared" si="40"/>
        <v>1</v>
      </c>
      <c r="AO63" s="75" t="b">
        <f t="shared" si="41"/>
        <v>0</v>
      </c>
      <c r="AP63" s="58">
        <f>IF(LEN(AC63)&gt;0,INDEX([1]!TC_Dir,AC63+1)*BG63,"")</f>
        <v>5003</v>
      </c>
      <c r="AQ63" s="58">
        <f>IF(LEN(AD63)&gt;0,INDEX([1]!TC_Dir,AD63+1)*BH63,"")</f>
        <v>2381</v>
      </c>
      <c r="AR63" s="58">
        <f>IF(LEN(AE63)&gt;0,INDEX([1]!TC_Dir,AE63+1)*BI63,"")</f>
        <v>0</v>
      </c>
      <c r="AS63" s="58" t="str">
        <f>IF(LEN(AF63)&gt;0,INDEX([1]!TC_Dir,AF63+1)*BJ63,"")</f>
        <v/>
      </c>
      <c r="AT63" s="58">
        <f>IF(LEN(AC63)&gt;0,NOT(INDEX([1]!TC_Dir,AC63+1))*BG63,"")</f>
        <v>0</v>
      </c>
      <c r="AU63" s="58">
        <f>IF(LEN(AD63)&gt;0,NOT(INDEX([1]!TC_Dir,AD63+1))*BH63,"")</f>
        <v>0</v>
      </c>
      <c r="AV63" s="58">
        <f>IF(LEN(AE63)&gt;0,NOT(INDEX([1]!TC_Dir,AE63+1))*BI63,"")</f>
        <v>31510</v>
      </c>
      <c r="AW63" s="58" t="str">
        <f>IF(LEN(AF63)&gt;0,NOT(INDEX([1]!TC_Dir,AF63+1))*BJ63,"")</f>
        <v/>
      </c>
      <c r="AX63" s="60" t="str">
        <f t="shared" si="42"/>
        <v>Broadway Rd</v>
      </c>
      <c r="AY63" s="60" t="str">
        <f t="shared" si="43"/>
        <v>Roosevelt St</v>
      </c>
      <c r="AZ63" s="60" t="str">
        <f t="shared" si="44"/>
        <v>Broadway Rd &amp; Roosevelt St</v>
      </c>
      <c r="BA63" s="59">
        <f>COUNTIF([1]!ConcFrom,AZ63)+COUNTIF([1]!ConcTo,AZ63)</f>
        <v>2</v>
      </c>
      <c r="BB63" s="60" t="str">
        <f t="shared" si="52"/>
        <v>Broadway Rd &amp; Roosevelt St_1</v>
      </c>
      <c r="BC63" s="60" t="str">
        <f t="shared" si="52"/>
        <v>Broadway Rd &amp; Roosevelt St_2</v>
      </c>
      <c r="BD63" s="60" t="str">
        <f t="shared" si="52"/>
        <v/>
      </c>
      <c r="BE63" s="60" t="str">
        <f t="shared" si="52"/>
        <v/>
      </c>
      <c r="BF63" s="60"/>
      <c r="BG63" s="60">
        <f>IF(ISNUMBER(AC63),INDEX([1]!TrfCnt,AC63+1),"")</f>
        <v>5003</v>
      </c>
      <c r="BH63" s="60">
        <f>IF(ISNUMBER(AD63),INDEX([1]!TrfCnt,AD63+1),"")</f>
        <v>2381</v>
      </c>
      <c r="BI63" s="60">
        <f>IF(ISNUMBER(AE63),INDEX([1]!TrfCnt,AE63+1),"")</f>
        <v>31510</v>
      </c>
      <c r="BJ63" s="60" t="str">
        <f>IF(ISNUMBER(AF63),INDEX([1]!TrfCnt,AF63+1),"")</f>
        <v/>
      </c>
      <c r="BK63" s="58">
        <f t="shared" si="36"/>
        <v>162</v>
      </c>
      <c r="BL63" s="110" t="str">
        <f t="shared" si="37"/>
        <v>Broadway Rd</v>
      </c>
      <c r="BM63" s="110" t="str">
        <f t="shared" si="38"/>
        <v>Roosevelt St</v>
      </c>
      <c r="BN63" s="55"/>
      <c r="BO63" s="55">
        <v>22</v>
      </c>
      <c r="BP63" s="55">
        <v>20.25</v>
      </c>
      <c r="BQ63" s="55">
        <v>20</v>
      </c>
      <c r="BR63" s="55" t="s">
        <v>97</v>
      </c>
      <c r="BS63" s="55" t="s">
        <v>97</v>
      </c>
      <c r="BT63" s="55" t="s">
        <v>97</v>
      </c>
      <c r="BU63" s="55"/>
      <c r="BV63" s="55"/>
      <c r="BW63" s="55">
        <v>13</v>
      </c>
      <c r="BX63" s="55">
        <v>20</v>
      </c>
      <c r="BY63" s="55" t="s">
        <v>97</v>
      </c>
      <c r="BZ63" s="55" t="s">
        <v>97</v>
      </c>
      <c r="CA63" s="55" t="s">
        <v>97</v>
      </c>
      <c r="CB63" s="66" t="b">
        <f t="shared" si="30"/>
        <v>0</v>
      </c>
      <c r="CC63" s="66" t="b">
        <f t="shared" si="33"/>
        <v>1</v>
      </c>
      <c r="CD63" s="66" t="b">
        <f t="shared" si="13"/>
        <v>1</v>
      </c>
      <c r="CE63" s="66" t="b">
        <f t="shared" si="14"/>
        <v>1</v>
      </c>
      <c r="CF63" s="66" t="b">
        <f t="shared" si="15"/>
        <v>0</v>
      </c>
      <c r="CG63" s="66" t="b">
        <f t="shared" si="16"/>
        <v>0</v>
      </c>
      <c r="CH63" s="66" t="b">
        <f t="shared" si="17"/>
        <v>0</v>
      </c>
      <c r="CI63" s="66" t="b">
        <f t="shared" si="45"/>
        <v>0</v>
      </c>
      <c r="CJ63" s="11"/>
      <c r="CK63" s="60">
        <f t="shared" si="46"/>
        <v>1.1000000000000001</v>
      </c>
      <c r="CL63" s="60">
        <f t="shared" si="47"/>
        <v>1.1000000000000001</v>
      </c>
      <c r="CM63" s="4" t="s">
        <v>120</v>
      </c>
      <c r="CN63" s="60">
        <f>COUNTIF(CH$2:CH63,TRUE)</f>
        <v>37</v>
      </c>
      <c r="CO63" s="66" t="b">
        <v>0</v>
      </c>
      <c r="CP63" s="73">
        <f>COUNTIF('Accidents_2009-2013'!$M:$M,"="&amp;$A63)</f>
        <v>7</v>
      </c>
      <c r="CQ63" s="73">
        <v>1</v>
      </c>
      <c r="CR63" s="2">
        <f t="shared" si="48"/>
        <v>1</v>
      </c>
      <c r="CS63" s="2">
        <f t="shared" si="49"/>
        <v>1</v>
      </c>
      <c r="CT63" s="2">
        <f t="shared" si="50"/>
        <v>1</v>
      </c>
      <c r="CU63" s="2">
        <f t="shared" si="51"/>
        <v>1</v>
      </c>
      <c r="CV63" s="120"/>
    </row>
    <row r="64" spans="1:100" s="4" customFormat="1" ht="12.75" customHeight="1" x14ac:dyDescent="0.2">
      <c r="A64" s="62">
        <v>163</v>
      </c>
      <c r="B64" s="63" t="s">
        <v>44</v>
      </c>
      <c r="C64" s="64" t="s">
        <v>30</v>
      </c>
      <c r="D64" s="36">
        <v>0</v>
      </c>
      <c r="E64" s="49"/>
      <c r="F64" s="49"/>
      <c r="G64" s="49"/>
      <c r="H64" s="49"/>
      <c r="I64" s="49">
        <v>3</v>
      </c>
      <c r="J64" s="49">
        <v>3</v>
      </c>
      <c r="K64" s="49">
        <v>3</v>
      </c>
      <c r="L64" s="49">
        <v>3</v>
      </c>
      <c r="M64" s="14"/>
      <c r="N64" s="14"/>
      <c r="O64" s="14"/>
      <c r="P64" s="14">
        <v>0.2</v>
      </c>
      <c r="Q64" s="111">
        <f t="shared" si="26"/>
        <v>32345</v>
      </c>
      <c r="R64" s="111" t="str">
        <f t="shared" si="3"/>
        <v>NA</v>
      </c>
      <c r="S64" s="111">
        <f t="shared" si="4"/>
        <v>32345</v>
      </c>
      <c r="T64" s="15">
        <v>33.421894000000002</v>
      </c>
      <c r="U64" s="15">
        <v>-111.944266</v>
      </c>
      <c r="V64" s="36"/>
      <c r="W64" s="36"/>
      <c r="X64" s="36"/>
      <c r="Y64" s="36"/>
      <c r="Z64" s="60" t="str">
        <f t="shared" si="55"/>
        <v>Univ &amp; Farmer</v>
      </c>
      <c r="AA64" s="23" t="s">
        <v>62</v>
      </c>
      <c r="AB64" s="61" t="str">
        <f>IF(ISERROR(FIND(" ",C64)),C64,LEFT(C64,FIND(" ",C64)-1))</f>
        <v>Farmer</v>
      </c>
      <c r="AC64" s="46">
        <v>37</v>
      </c>
      <c r="AD64" s="80" t="str">
        <f>IF(LEN(BC64)&gt;0,IF(NOT(ISERROR(MATCH(BC64,[1]!TC_concat,0))),MOD(MATCH(BC64,[1]!TC_concat,0)-1,1+MAX([1]TCID!$A:$A)),""),"")</f>
        <v/>
      </c>
      <c r="AE64" s="80" t="str">
        <f>IF(LEN(BD64)&gt;0,IF(NOT(ISERROR(MATCH(BD64,[1]!TC_concat,0))),MOD(MATCH(BD64,[1]!TC_concat,0)-1,1+MAX([1]TCID!$A:$A)),""),"")</f>
        <v/>
      </c>
      <c r="AF64" s="80" t="str">
        <f>IF(LEN(BE64)&gt;0,IF(NOT(ISERROR(MATCH(BE64,[1]!TC_concat,0))),MOD(MATCH(BE64,[1]!TC_concat,0)-1,1+MAX([1]TCID!$A:$A)),""),"")</f>
        <v/>
      </c>
      <c r="AG64" s="102"/>
      <c r="AH64" s="15" t="s">
        <v>114</v>
      </c>
      <c r="AI64" s="14">
        <v>1</v>
      </c>
      <c r="AJ64" s="14"/>
      <c r="AK64" s="58">
        <f t="shared" si="27"/>
        <v>32345</v>
      </c>
      <c r="AL64" s="58" t="e">
        <f t="shared" si="28"/>
        <v>#N/A</v>
      </c>
      <c r="AM64" s="58">
        <f t="shared" si="56"/>
        <v>32345</v>
      </c>
      <c r="AN64" s="75" t="b">
        <f t="shared" si="40"/>
        <v>1</v>
      </c>
      <c r="AO64" s="75" t="b">
        <f t="shared" si="41"/>
        <v>1</v>
      </c>
      <c r="AP64" s="58">
        <f>IF(LEN(AC64)&gt;0,INDEX([1]!TC_Dir,AC64+1)*BG64,"")</f>
        <v>0</v>
      </c>
      <c r="AQ64" s="58" t="str">
        <f>IF(LEN(AD64)&gt;0,INDEX([1]!TC_Dir,AD64+1)*BH64,"")</f>
        <v/>
      </c>
      <c r="AR64" s="58" t="str">
        <f>IF(LEN(AE64)&gt;0,INDEX([1]!TC_Dir,AE64+1)*BI64,"")</f>
        <v/>
      </c>
      <c r="AS64" s="58" t="str">
        <f>IF(LEN(AF64)&gt;0,INDEX([1]!TC_Dir,AF64+1)*BJ64,"")</f>
        <v/>
      </c>
      <c r="AT64" s="58">
        <f>IF(LEN(AC64)&gt;0,NOT(INDEX([1]!TC_Dir,AC64+1))*BG64,"")</f>
        <v>32345</v>
      </c>
      <c r="AU64" s="58" t="str">
        <f>IF(LEN(AD64)&gt;0,NOT(INDEX([1]!TC_Dir,AD64+1))*BH64,"")</f>
        <v/>
      </c>
      <c r="AV64" s="58" t="str">
        <f>IF(LEN(AE64)&gt;0,NOT(INDEX([1]!TC_Dir,AE64+1))*BI64,"")</f>
        <v/>
      </c>
      <c r="AW64" s="58" t="str">
        <f>IF(LEN(AF64)&gt;0,NOT(INDEX([1]!TC_Dir,AF64+1))*BJ64,"")</f>
        <v/>
      </c>
      <c r="AX64" s="60" t="str">
        <f t="shared" si="42"/>
        <v>University Dr</v>
      </c>
      <c r="AY64" s="60" t="str">
        <f t="shared" si="43"/>
        <v>Farmer Ave</v>
      </c>
      <c r="AZ64" s="60" t="str">
        <f t="shared" si="44"/>
        <v>University Dr &amp; Farmer Ave</v>
      </c>
      <c r="BA64" s="59">
        <f>COUNTIF([1]!ConcFrom,AZ64)+COUNTIF([1]!ConcTo,AZ64)</f>
        <v>0</v>
      </c>
      <c r="BB64" s="60" t="str">
        <f t="shared" si="52"/>
        <v/>
      </c>
      <c r="BC64" s="60" t="str">
        <f t="shared" si="52"/>
        <v/>
      </c>
      <c r="BD64" s="60" t="str">
        <f t="shared" si="52"/>
        <v/>
      </c>
      <c r="BE64" s="60" t="str">
        <f t="shared" si="52"/>
        <v/>
      </c>
      <c r="BF64" s="60"/>
      <c r="BG64" s="60">
        <f>IF(ISNUMBER(AC64),INDEX([1]!TrfCnt,AC64+1),"")</f>
        <v>32345</v>
      </c>
      <c r="BH64" s="60" t="str">
        <f>IF(ISNUMBER(AD64),INDEX([1]!TrfCnt,AD64+1),"")</f>
        <v/>
      </c>
      <c r="BI64" s="60" t="str">
        <f>IF(ISNUMBER(AE64),INDEX([1]!TrfCnt,AE64+1),"")</f>
        <v/>
      </c>
      <c r="BJ64" s="60" t="str">
        <f>IF(ISNUMBER(AF64),INDEX([1]!TrfCnt,AF64+1),"")</f>
        <v/>
      </c>
      <c r="BK64" s="58">
        <f t="shared" si="36"/>
        <v>163</v>
      </c>
      <c r="BL64" s="110" t="str">
        <f t="shared" si="37"/>
        <v>University Dr</v>
      </c>
      <c r="BM64" s="110" t="str">
        <f t="shared" si="38"/>
        <v>Farmer Ave</v>
      </c>
      <c r="BN64" s="55"/>
      <c r="BO64" s="55">
        <v>79.25</v>
      </c>
      <c r="BP64" s="55">
        <v>63.5</v>
      </c>
      <c r="BQ64" s="55">
        <v>59.75</v>
      </c>
      <c r="BR64" s="55" t="s">
        <v>97</v>
      </c>
      <c r="BS64" s="55" t="s">
        <v>97</v>
      </c>
      <c r="BT64" s="55" t="s">
        <v>97</v>
      </c>
      <c r="BU64" s="55"/>
      <c r="BV64" s="55"/>
      <c r="BW64" s="55">
        <v>17.75</v>
      </c>
      <c r="BX64" s="55">
        <v>59.75</v>
      </c>
      <c r="BY64" s="55" t="s">
        <v>97</v>
      </c>
      <c r="BZ64" s="55" t="s">
        <v>97</v>
      </c>
      <c r="CA64" s="55" t="s">
        <v>97</v>
      </c>
      <c r="CB64" s="66" t="b">
        <f t="shared" si="30"/>
        <v>0</v>
      </c>
      <c r="CC64" s="66" t="b">
        <f t="shared" si="33"/>
        <v>1</v>
      </c>
      <c r="CD64" s="66" t="b">
        <f t="shared" si="13"/>
        <v>1</v>
      </c>
      <c r="CE64" s="66" t="b">
        <f t="shared" si="14"/>
        <v>1</v>
      </c>
      <c r="CF64" s="66" t="b">
        <f t="shared" si="15"/>
        <v>0</v>
      </c>
      <c r="CG64" s="66" t="b">
        <f t="shared" si="16"/>
        <v>0</v>
      </c>
      <c r="CH64" s="66" t="b">
        <f t="shared" si="17"/>
        <v>0</v>
      </c>
      <c r="CI64" s="66" t="b">
        <f t="shared" si="45"/>
        <v>0</v>
      </c>
      <c r="CJ64" s="11"/>
      <c r="CK64" s="60">
        <f t="shared" si="46"/>
        <v>0.2</v>
      </c>
      <c r="CL64" s="60">
        <f t="shared" si="47"/>
        <v>0.2</v>
      </c>
      <c r="CM64" s="4" t="s">
        <v>121</v>
      </c>
      <c r="CN64" s="60">
        <f>COUNTIF(CH$2:CH64,TRUE)</f>
        <v>37</v>
      </c>
      <c r="CO64" s="66" t="b">
        <v>0</v>
      </c>
      <c r="CP64" s="73">
        <f>COUNTIF('Accidents_2009-2013'!$M:$M,"="&amp;$A64)</f>
        <v>7</v>
      </c>
      <c r="CQ64" s="73">
        <v>1</v>
      </c>
      <c r="CR64" s="2">
        <f t="shared" si="48"/>
        <v>1</v>
      </c>
      <c r="CS64" s="2">
        <f t="shared" si="49"/>
        <v>1</v>
      </c>
      <c r="CT64" s="2">
        <f t="shared" si="50"/>
        <v>1</v>
      </c>
      <c r="CU64" s="2">
        <f t="shared" si="51"/>
        <v>1</v>
      </c>
      <c r="CV64" s="120"/>
    </row>
    <row r="65" spans="1:100" s="4" customFormat="1" ht="12.75" customHeight="1" x14ac:dyDescent="0.2">
      <c r="A65" s="62">
        <v>164</v>
      </c>
      <c r="B65" s="63" t="s">
        <v>19</v>
      </c>
      <c r="C65" s="64" t="s">
        <v>75</v>
      </c>
      <c r="D65" s="36">
        <v>0</v>
      </c>
      <c r="E65" s="49"/>
      <c r="F65" s="49"/>
      <c r="G65" s="49"/>
      <c r="H65" s="49"/>
      <c r="I65" s="97">
        <v>3</v>
      </c>
      <c r="J65" s="97">
        <v>3</v>
      </c>
      <c r="K65" s="49">
        <v>0</v>
      </c>
      <c r="L65" s="49">
        <v>0</v>
      </c>
      <c r="M65" s="14"/>
      <c r="N65" s="14"/>
      <c r="O65" s="14"/>
      <c r="P65" s="14">
        <v>2.5</v>
      </c>
      <c r="Q65" s="111">
        <f t="shared" si="26"/>
        <v>35624</v>
      </c>
      <c r="R65" s="111">
        <f t="shared" si="3"/>
        <v>35624</v>
      </c>
      <c r="S65" s="111">
        <f t="shared" si="4"/>
        <v>29387</v>
      </c>
      <c r="T65" s="15">
        <v>33.392949999999999</v>
      </c>
      <c r="U65" s="15">
        <v>-111.90912</v>
      </c>
      <c r="V65" s="36"/>
      <c r="W65" s="36"/>
      <c r="X65" s="36"/>
      <c r="Y65" s="36"/>
      <c r="Z65" s="60" t="str">
        <f>AA65&amp;" &amp; "&amp;AB65</f>
        <v>So &amp; McClntk</v>
      </c>
      <c r="AA65" s="23" t="s">
        <v>310</v>
      </c>
      <c r="AB65" s="25" t="s">
        <v>69</v>
      </c>
      <c r="AC65" s="80">
        <f>IF(LEN(BB65)&gt;0,IF(NOT(ISERROR(MATCH(BB65,[1]!TC_concat,0))),MOD(MATCH(BB65,[1]!TC_concat,0)-1,1+MAX([1]TCID!$A:$A)),""),"")</f>
        <v>70</v>
      </c>
      <c r="AD65" s="80">
        <f>IF(LEN(BC65)&gt;0,IF(NOT(ISERROR(MATCH(BC65,[1]!TC_concat,0))),MOD(MATCH(BC65,[1]!TC_concat,0)-1,1+MAX([1]TCID!$A:$A)),""),"")</f>
        <v>92</v>
      </c>
      <c r="AE65" s="80">
        <f>IF(LEN(BD65)&gt;0,IF(NOT(ISERROR(MATCH(BD65,[1]!TC_concat,0))),MOD(MATCH(BD65,[1]!TC_concat,0)-1,1+MAX([1]TCID!$A:$A)),""),"")</f>
        <v>71</v>
      </c>
      <c r="AF65" s="80">
        <f>IF(LEN(BE65)&gt;0,IF(NOT(ISERROR(MATCH(BE65,[1]!TC_concat,0))),MOD(MATCH(BE65,[1]!TC_concat,0)-1,1+MAX([1]TCID!$A:$A)),""),"")</f>
        <v>73</v>
      </c>
      <c r="AG65" s="102"/>
      <c r="AH65" s="15" t="s">
        <v>114</v>
      </c>
      <c r="AI65" s="14">
        <v>1</v>
      </c>
      <c r="AJ65" s="14"/>
      <c r="AK65" s="58">
        <f t="shared" si="27"/>
        <v>35624</v>
      </c>
      <c r="AL65" s="58">
        <f t="shared" si="28"/>
        <v>35624</v>
      </c>
      <c r="AM65" s="58">
        <f t="shared" si="56"/>
        <v>29387</v>
      </c>
      <c r="AN65" s="75" t="b">
        <f t="shared" si="40"/>
        <v>1</v>
      </c>
      <c r="AO65" s="75" t="b">
        <f t="shared" si="41"/>
        <v>0</v>
      </c>
      <c r="AP65" s="58">
        <f>IF(LEN(AC65)&gt;0,INDEX([1]!TC_Dir,AC65+1)*BG65,"")</f>
        <v>0</v>
      </c>
      <c r="AQ65" s="58">
        <f>IF(LEN(AD65)&gt;0,INDEX([1]!TC_Dir,AD65+1)*BH65,"")</f>
        <v>35624</v>
      </c>
      <c r="AR65" s="58">
        <f>IF(LEN(AE65)&gt;0,INDEX([1]!TC_Dir,AE65+1)*BI65,"")</f>
        <v>30881</v>
      </c>
      <c r="AS65" s="58">
        <f>IF(LEN(AF65)&gt;0,INDEX([1]!TC_Dir,AF65+1)*BJ65,"")</f>
        <v>0</v>
      </c>
      <c r="AT65" s="58">
        <f>IF(LEN(AC65)&gt;0,NOT(INDEX([1]!TC_Dir,AC65+1))*BG65,"")</f>
        <v>25566</v>
      </c>
      <c r="AU65" s="58">
        <f>IF(LEN(AD65)&gt;0,NOT(INDEX([1]!TC_Dir,AD65+1))*BH65,"")</f>
        <v>0</v>
      </c>
      <c r="AV65" s="58">
        <f>IF(LEN(AE65)&gt;0,NOT(INDEX([1]!TC_Dir,AE65+1))*BI65,"")</f>
        <v>0</v>
      </c>
      <c r="AW65" s="58">
        <f>IF(LEN(AF65)&gt;0,NOT(INDEX([1]!TC_Dir,AF65+1))*BJ65,"")</f>
        <v>29387</v>
      </c>
      <c r="AX65" s="60" t="str">
        <f t="shared" si="42"/>
        <v>Southern Ave</v>
      </c>
      <c r="AY65" s="60" t="str">
        <f t="shared" si="43"/>
        <v>McClintock Dr</v>
      </c>
      <c r="AZ65" s="60" t="str">
        <f t="shared" si="44"/>
        <v>Southern Ave &amp; McClintock Dr</v>
      </c>
      <c r="BA65" s="59">
        <f>COUNTIF([1]!ConcFrom,AZ65)+COUNTIF([1]!ConcTo,AZ65)</f>
        <v>4</v>
      </c>
      <c r="BB65" s="60" t="str">
        <f t="shared" si="52"/>
        <v>Southern Ave &amp; McClintock Dr_1</v>
      </c>
      <c r="BC65" s="60" t="str">
        <f t="shared" si="52"/>
        <v>Southern Ave &amp; McClintock Dr_2</v>
      </c>
      <c r="BD65" s="60" t="str">
        <f t="shared" si="52"/>
        <v>Southern Ave &amp; McClintock Dr_3</v>
      </c>
      <c r="BE65" s="60" t="str">
        <f t="shared" si="52"/>
        <v>Southern Ave &amp; McClintock Dr_4</v>
      </c>
      <c r="BF65" s="60"/>
      <c r="BG65" s="60">
        <f>IF(ISNUMBER(AC65),INDEX([1]!TrfCnt,AC65+1),"")</f>
        <v>25566</v>
      </c>
      <c r="BH65" s="60">
        <f>IF(ISNUMBER(AD65),INDEX([1]!TrfCnt,AD65+1),"")</f>
        <v>35624</v>
      </c>
      <c r="BI65" s="60">
        <f>IF(ISNUMBER(AE65),INDEX([1]!TrfCnt,AE65+1),"")</f>
        <v>30881</v>
      </c>
      <c r="BJ65" s="60">
        <f>IF(ISNUMBER(AF65),INDEX([1]!TrfCnt,AF65+1),"")</f>
        <v>29387</v>
      </c>
      <c r="BK65" s="58">
        <f t="shared" ref="BK65:BK87" si="57">A65</f>
        <v>164</v>
      </c>
      <c r="BL65" s="110" t="str">
        <f t="shared" ref="BL65:BL87" si="58">B65</f>
        <v>Southern Ave</v>
      </c>
      <c r="BM65" s="110" t="str">
        <f t="shared" ref="BM65:BM87" si="59">C65</f>
        <v>McClintock Dr</v>
      </c>
      <c r="BN65" s="55"/>
      <c r="BO65" s="55">
        <v>32.25</v>
      </c>
      <c r="BP65" s="55">
        <v>29.25</v>
      </c>
      <c r="BQ65" s="55">
        <v>33.75</v>
      </c>
      <c r="BR65" s="55" t="s">
        <v>97</v>
      </c>
      <c r="BS65" s="55" t="s">
        <v>97</v>
      </c>
      <c r="BT65" s="55" t="s">
        <v>97</v>
      </c>
      <c r="BU65" s="55"/>
      <c r="BV65" s="55"/>
      <c r="BW65" s="55">
        <v>16.75</v>
      </c>
      <c r="BX65" s="55">
        <v>33.75</v>
      </c>
      <c r="BY65" s="55" t="s">
        <v>97</v>
      </c>
      <c r="BZ65" s="55" t="s">
        <v>97</v>
      </c>
      <c r="CA65" s="55" t="s">
        <v>97</v>
      </c>
      <c r="CB65" s="66" t="b">
        <f t="shared" si="30"/>
        <v>0</v>
      </c>
      <c r="CC65" s="66" t="b">
        <f t="shared" si="33"/>
        <v>1</v>
      </c>
      <c r="CD65" s="66" t="b">
        <f t="shared" si="13"/>
        <v>1</v>
      </c>
      <c r="CE65" s="66" t="b">
        <f t="shared" si="14"/>
        <v>1</v>
      </c>
      <c r="CF65" s="66" t="b">
        <f t="shared" si="15"/>
        <v>0</v>
      </c>
      <c r="CG65" s="66" t="b">
        <f t="shared" si="16"/>
        <v>0</v>
      </c>
      <c r="CH65" s="66" t="b">
        <f t="shared" si="17"/>
        <v>0</v>
      </c>
      <c r="CI65" s="66" t="b">
        <f t="shared" si="45"/>
        <v>0</v>
      </c>
      <c r="CJ65" s="11"/>
      <c r="CK65" s="60">
        <f t="shared" si="46"/>
        <v>2.5</v>
      </c>
      <c r="CL65" s="60">
        <f t="shared" si="47"/>
        <v>2.5</v>
      </c>
      <c r="CM65" s="4" t="s">
        <v>122</v>
      </c>
      <c r="CN65" s="60">
        <f>COUNTIF(CH$2:CH65,TRUE)</f>
        <v>37</v>
      </c>
      <c r="CO65" s="66" t="b">
        <v>0</v>
      </c>
      <c r="CP65" s="73">
        <f>COUNTIF('Accidents_2009-2013'!$M:$M,"="&amp;$A65)</f>
        <v>4</v>
      </c>
      <c r="CQ65" s="73">
        <v>0</v>
      </c>
      <c r="CR65" s="2">
        <f t="shared" si="48"/>
        <v>1</v>
      </c>
      <c r="CS65" s="2">
        <f t="shared" si="49"/>
        <v>1</v>
      </c>
      <c r="CT65" s="2">
        <f t="shared" si="50"/>
        <v>1</v>
      </c>
      <c r="CU65" s="2">
        <f t="shared" si="51"/>
        <v>1</v>
      </c>
      <c r="CV65" s="120"/>
    </row>
    <row r="66" spans="1:100" s="4" customFormat="1" ht="12.75" customHeight="1" x14ac:dyDescent="0.2">
      <c r="A66" s="62">
        <v>165</v>
      </c>
      <c r="B66" s="63" t="s">
        <v>44</v>
      </c>
      <c r="C66" s="64" t="s">
        <v>45</v>
      </c>
      <c r="D66" s="36">
        <v>0</v>
      </c>
      <c r="E66" s="49"/>
      <c r="F66" s="49"/>
      <c r="G66" s="49"/>
      <c r="H66" s="49"/>
      <c r="I66" s="49">
        <v>3</v>
      </c>
      <c r="J66" s="49">
        <v>1</v>
      </c>
      <c r="K66" s="49">
        <v>3</v>
      </c>
      <c r="L66" s="49">
        <v>3</v>
      </c>
      <c r="M66" s="14"/>
      <c r="N66" s="14"/>
      <c r="O66" s="14"/>
      <c r="P66" s="14">
        <v>1.2</v>
      </c>
      <c r="Q66" s="111">
        <f t="shared" si="26"/>
        <v>35090</v>
      </c>
      <c r="R66" s="111">
        <f t="shared" ref="R66:R87" si="60">IF(ISNUMBER(AL66),AL66,"NA")</f>
        <v>35090</v>
      </c>
      <c r="S66" s="111">
        <f t="shared" ref="S66:S87" si="61">IF(ISNUMBER(AM66),AM66,"NA")</f>
        <v>32345</v>
      </c>
      <c r="T66" s="15">
        <v>33.421936000000002</v>
      </c>
      <c r="U66" s="15">
        <v>-111.960908</v>
      </c>
      <c r="V66" s="36"/>
      <c r="W66" s="36"/>
      <c r="X66" s="36"/>
      <c r="Y66" s="36"/>
      <c r="Z66" s="60" t="str">
        <f>AA66&amp;" &amp; "&amp;AB66</f>
        <v>Univ &amp; Priest</v>
      </c>
      <c r="AA66" s="23" t="s">
        <v>62</v>
      </c>
      <c r="AB66" s="61" t="str">
        <f t="shared" ref="AB66:AB73" si="62">IF(ISERROR(FIND(" ",C66)),C66,LEFT(C66,FIND(" ",C66)-1))</f>
        <v>Priest</v>
      </c>
      <c r="AC66" s="80">
        <f>IF(LEN(BB66)&gt;0,IF(NOT(ISERROR(MATCH(BB66,[1]!TC_concat,0))),MOD(MATCH(BB66,[1]!TC_concat,0)-1,1+MAX([1]TCID!$A:$A)),""),"")</f>
        <v>37</v>
      </c>
      <c r="AD66" s="80">
        <f>IF(LEN(BC66)&gt;0,IF(NOT(ISERROR(MATCH(BC66,[1]!TC_concat,0))),MOD(MATCH(BC66,[1]!TC_concat,0)-1,1+MAX([1]TCID!$A:$A)),""),"")</f>
        <v>52</v>
      </c>
      <c r="AE66" s="80">
        <f>IF(LEN(BD66)&gt;0,IF(NOT(ISERROR(MATCH(BD66,[1]!TC_concat,0))),MOD(MATCH(BD66,[1]!TC_concat,0)-1,1+MAX([1]TCID!$A:$A)),""),"")</f>
        <v>21</v>
      </c>
      <c r="AF66" s="80">
        <f>IF(LEN(BE66)&gt;0,IF(NOT(ISERROR(MATCH(BE66,[1]!TC_concat,0))),MOD(MATCH(BE66,[1]!TC_concat,0)-1,1+MAX([1]TCID!$A:$A)),""),"")</f>
        <v>36</v>
      </c>
      <c r="AG66" s="102"/>
      <c r="AH66" s="15" t="s">
        <v>115</v>
      </c>
      <c r="AI66" s="14">
        <v>1</v>
      </c>
      <c r="AJ66" s="14"/>
      <c r="AK66" s="58">
        <f t="shared" si="27"/>
        <v>35090</v>
      </c>
      <c r="AL66" s="58">
        <f t="shared" si="28"/>
        <v>35090</v>
      </c>
      <c r="AM66" s="58">
        <f t="shared" si="56"/>
        <v>32345</v>
      </c>
      <c r="AN66" s="75" t="b">
        <f t="shared" ref="AN66:AN87" si="63">OR(I66&gt;0,J66&gt;0)</f>
        <v>1</v>
      </c>
      <c r="AO66" s="75" t="b">
        <f t="shared" ref="AO66:AO87" si="64">OR(K66&gt;0,L66&gt;0)</f>
        <v>1</v>
      </c>
      <c r="AP66" s="58">
        <f>IF(LEN(AC66)&gt;0,INDEX([1]!TC_Dir,AC66+1)*BG66,"")</f>
        <v>0</v>
      </c>
      <c r="AQ66" s="58">
        <f>IF(LEN(AD66)&gt;0,INDEX([1]!TC_Dir,AD66+1)*BH66,"")</f>
        <v>30254</v>
      </c>
      <c r="AR66" s="58">
        <f>IF(LEN(AE66)&gt;0,INDEX([1]!TC_Dir,AE66+1)*BI66,"")</f>
        <v>35090</v>
      </c>
      <c r="AS66" s="58">
        <f>IF(LEN(AF66)&gt;0,INDEX([1]!TC_Dir,AF66+1)*BJ66,"")</f>
        <v>0</v>
      </c>
      <c r="AT66" s="58">
        <f>IF(LEN(AC66)&gt;0,NOT(INDEX([1]!TC_Dir,AC66+1))*BG66,"")</f>
        <v>32345</v>
      </c>
      <c r="AU66" s="58">
        <f>IF(LEN(AD66)&gt;0,NOT(INDEX([1]!TC_Dir,AD66+1))*BH66,"")</f>
        <v>0</v>
      </c>
      <c r="AV66" s="58">
        <f>IF(LEN(AE66)&gt;0,NOT(INDEX([1]!TC_Dir,AE66+1))*BI66,"")</f>
        <v>0</v>
      </c>
      <c r="AW66" s="58">
        <f>IF(LEN(AF66)&gt;0,NOT(INDEX([1]!TC_Dir,AF66+1))*BJ66,"")</f>
        <v>32093</v>
      </c>
      <c r="AX66" s="60" t="str">
        <f t="shared" ref="AX66:AX87" si="65">B66</f>
        <v>University Dr</v>
      </c>
      <c r="AY66" s="60" t="str">
        <f t="shared" ref="AY66:AY87" si="66">C66</f>
        <v>Priest Dr</v>
      </c>
      <c r="AZ66" s="60" t="str">
        <f t="shared" ref="AZ66:AZ87" si="67">B66&amp;" &amp; "&amp;C66</f>
        <v>University Dr &amp; Priest Dr</v>
      </c>
      <c r="BA66" s="59">
        <f>COUNTIF([1]!ConcFrom,AZ66)+COUNTIF([1]!ConcTo,AZ66)</f>
        <v>4</v>
      </c>
      <c r="BB66" s="60" t="str">
        <f t="shared" si="52"/>
        <v>University Dr &amp; Priest Dr_1</v>
      </c>
      <c r="BC66" s="60" t="str">
        <f t="shared" si="52"/>
        <v>University Dr &amp; Priest Dr_2</v>
      </c>
      <c r="BD66" s="60" t="str">
        <f t="shared" si="52"/>
        <v>University Dr &amp; Priest Dr_3</v>
      </c>
      <c r="BE66" s="60" t="str">
        <f t="shared" si="52"/>
        <v>University Dr &amp; Priest Dr_4</v>
      </c>
      <c r="BF66" s="60"/>
      <c r="BG66" s="60">
        <f>IF(ISNUMBER(AC66),INDEX([1]!TrfCnt,AC66+1),"")</f>
        <v>32345</v>
      </c>
      <c r="BH66" s="60">
        <f>IF(ISNUMBER(AD66),INDEX([1]!TrfCnt,AD66+1),"")</f>
        <v>30254</v>
      </c>
      <c r="BI66" s="60">
        <f>IF(ISNUMBER(AE66),INDEX([1]!TrfCnt,AE66+1),"")</f>
        <v>35090</v>
      </c>
      <c r="BJ66" s="60">
        <f>IF(ISNUMBER(AF66),INDEX([1]!TrfCnt,AF66+1),"")</f>
        <v>32093</v>
      </c>
      <c r="BK66" s="58">
        <f t="shared" si="57"/>
        <v>165</v>
      </c>
      <c r="BL66" s="110" t="str">
        <f t="shared" si="58"/>
        <v>University Dr</v>
      </c>
      <c r="BM66" s="110" t="str">
        <f t="shared" si="59"/>
        <v>Priest Dr</v>
      </c>
      <c r="BN66" s="55"/>
      <c r="BO66" s="55">
        <v>40.5</v>
      </c>
      <c r="BP66" s="55">
        <v>20.75</v>
      </c>
      <c r="BQ66" s="55">
        <v>26.25</v>
      </c>
      <c r="BR66" s="55" t="s">
        <v>97</v>
      </c>
      <c r="BS66" s="55" t="s">
        <v>97</v>
      </c>
      <c r="BT66" s="55" t="s">
        <v>97</v>
      </c>
      <c r="BU66" s="55"/>
      <c r="BV66" s="55"/>
      <c r="BW66" s="55">
        <v>20</v>
      </c>
      <c r="BX66" s="55">
        <v>26.25</v>
      </c>
      <c r="BY66" s="55" t="s">
        <v>97</v>
      </c>
      <c r="BZ66" s="55" t="s">
        <v>97</v>
      </c>
      <c r="CA66" s="55" t="s">
        <v>97</v>
      </c>
      <c r="CB66" s="66" t="b">
        <f t="shared" si="30"/>
        <v>0</v>
      </c>
      <c r="CC66" s="66" t="b">
        <f t="shared" si="33"/>
        <v>1</v>
      </c>
      <c r="CD66" s="66" t="b">
        <f t="shared" ref="CD66:CD87" si="68">LEN(BP66)&gt;0</f>
        <v>1</v>
      </c>
      <c r="CE66" s="66" t="b">
        <f t="shared" ref="CE66:CE87" si="69">LEN(BQ66)&gt;0</f>
        <v>1</v>
      </c>
      <c r="CF66" s="66" t="b">
        <f t="shared" ref="CF66:CF87" si="70">LEN(BR66)&gt;0</f>
        <v>0</v>
      </c>
      <c r="CG66" s="66" t="b">
        <f t="shared" ref="CG66:CG87" si="71">LEN(BS66)&gt;0</f>
        <v>0</v>
      </c>
      <c r="CH66" s="66" t="b">
        <f t="shared" ref="CH66:CH87" si="72">LEN(BT66)&gt;0</f>
        <v>0</v>
      </c>
      <c r="CI66" s="66" t="b">
        <f t="shared" si="45"/>
        <v>0</v>
      </c>
      <c r="CJ66" s="11"/>
      <c r="CK66" s="60">
        <f t="shared" si="46"/>
        <v>1.2</v>
      </c>
      <c r="CL66" s="60">
        <f t="shared" si="47"/>
        <v>1.2</v>
      </c>
      <c r="CM66" s="4" t="s">
        <v>123</v>
      </c>
      <c r="CN66" s="60">
        <f>COUNTIF(CH$2:CH66,TRUE)</f>
        <v>37</v>
      </c>
      <c r="CO66" s="66" t="b">
        <v>0</v>
      </c>
      <c r="CP66" s="73">
        <f>COUNTIF('Accidents_2009-2013'!$M:$M,"="&amp;$A66)</f>
        <v>8</v>
      </c>
      <c r="CQ66" s="73">
        <v>0</v>
      </c>
      <c r="CR66" s="2">
        <f t="shared" ref="CR66:CR87" si="73">IF(V66=1,0,1)</f>
        <v>1</v>
      </c>
      <c r="CS66" s="2">
        <f t="shared" ref="CS66:CS87" si="74">IF(W66=1,0,1)</f>
        <v>1</v>
      </c>
      <c r="CT66" s="2">
        <f t="shared" ref="CT66:CT87" si="75">IF(X66=1,0,1)</f>
        <v>1</v>
      </c>
      <c r="CU66" s="2">
        <f t="shared" ref="CU66:CU87" si="76">IF(Y66=1,0,1)</f>
        <v>1</v>
      </c>
      <c r="CV66" s="120"/>
    </row>
    <row r="67" spans="1:100" s="4" customFormat="1" ht="12.75" customHeight="1" x14ac:dyDescent="0.2">
      <c r="A67" s="62">
        <v>166</v>
      </c>
      <c r="B67" s="63" t="s">
        <v>137</v>
      </c>
      <c r="C67" s="64" t="s">
        <v>20</v>
      </c>
      <c r="D67" s="36">
        <v>0</v>
      </c>
      <c r="E67" s="49"/>
      <c r="F67" s="49"/>
      <c r="G67" s="49"/>
      <c r="H67" s="49"/>
      <c r="I67" s="49">
        <v>2</v>
      </c>
      <c r="J67" s="49">
        <v>1</v>
      </c>
      <c r="K67" s="49">
        <v>3</v>
      </c>
      <c r="L67" s="49">
        <v>3</v>
      </c>
      <c r="M67" s="14"/>
      <c r="N67" s="14"/>
      <c r="O67" s="14"/>
      <c r="P67" s="14">
        <v>0.5</v>
      </c>
      <c r="Q67" s="111" t="str">
        <f t="shared" ref="Q67:Q87" si="77">IF(ISNUMBER(AK67),AK67,"NA")</f>
        <v>NA</v>
      </c>
      <c r="R67" s="111" t="str">
        <f t="shared" si="60"/>
        <v>NA</v>
      </c>
      <c r="S67" s="111" t="str">
        <f t="shared" si="61"/>
        <v>NA</v>
      </c>
      <c r="T67" s="77">
        <v>33.419409999999999</v>
      </c>
      <c r="U67" s="77">
        <v>-111.917692</v>
      </c>
      <c r="V67" s="36"/>
      <c r="W67" s="36"/>
      <c r="X67" s="36"/>
      <c r="Y67" s="36"/>
      <c r="Z67" s="60" t="str">
        <f t="shared" ref="Z67:Z87" si="78">AA67&amp;" &amp; "&amp;AB67</f>
        <v>8th &amp; Dorsey</v>
      </c>
      <c r="AA67" s="61" t="str">
        <f>IF(ISERROR(FIND(" ",B67)),B67,LEFT(B67,FIND(" ",B67)-1))</f>
        <v>8th</v>
      </c>
      <c r="AB67" s="61" t="str">
        <f t="shared" si="62"/>
        <v>Dorsey</v>
      </c>
      <c r="AC67" s="80" t="str">
        <f>IF(LEN(BB67)&gt;0,IF(NOT(ISERROR(MATCH(BB67,[1]!TC_concat,0))),MOD(MATCH(BB67,[1]!TC_concat,0)-1,1+MAX([1]TCID!$A:$A)),""),"")</f>
        <v/>
      </c>
      <c r="AD67" s="80" t="str">
        <f>IF(LEN(BC67)&gt;0,IF(NOT(ISERROR(MATCH(BC67,[1]!TC_concat,0))),MOD(MATCH(BC67,[1]!TC_concat,0)-1,1+MAX([1]TCID!$A:$A)),""),"")</f>
        <v/>
      </c>
      <c r="AE67" s="80" t="str">
        <f>IF(LEN(BD67)&gt;0,IF(NOT(ISERROR(MATCH(BD67,[1]!TC_concat,0))),MOD(MATCH(BD67,[1]!TC_concat,0)-1,1+MAX([1]TCID!$A:$A)),""),"")</f>
        <v/>
      </c>
      <c r="AF67" s="80" t="str">
        <f>IF(LEN(BE67)&gt;0,IF(NOT(ISERROR(MATCH(BE67,[1]!TC_concat,0))),MOD(MATCH(BE67,[1]!TC_concat,0)-1,1+MAX([1]TCID!$A:$A)),""),"")</f>
        <v/>
      </c>
      <c r="AG67" s="103"/>
      <c r="AH67" s="76" t="s">
        <v>238</v>
      </c>
      <c r="AI67" s="14">
        <v>1</v>
      </c>
      <c r="AJ67" s="14"/>
      <c r="AK67" s="58" t="e">
        <f t="shared" ref="AK67:AK87" si="79">IF(MAX(BG67:BJ67)&gt;0,MAX(BG67:BJ67),NA())</f>
        <v>#N/A</v>
      </c>
      <c r="AL67" s="58" t="e">
        <f t="shared" ref="AL67:AL87" si="80">IF(MAX(AP67:AS67)&gt;0,MAX(AP67:AS67),NA())</f>
        <v>#N/A</v>
      </c>
      <c r="AM67" s="58" t="e">
        <f t="shared" si="56"/>
        <v>#N/A</v>
      </c>
      <c r="AN67" s="75" t="b">
        <f t="shared" si="63"/>
        <v>1</v>
      </c>
      <c r="AO67" s="75" t="b">
        <f t="shared" si="64"/>
        <v>1</v>
      </c>
      <c r="AP67" s="58" t="str">
        <f>IF(LEN(AC67)&gt;0,INDEX([1]!TC_Dir,AC67+1)*BG67,"")</f>
        <v/>
      </c>
      <c r="AQ67" s="58" t="str">
        <f>IF(LEN(AD67)&gt;0,INDEX([1]!TC_Dir,AD67+1)*BH67,"")</f>
        <v/>
      </c>
      <c r="AR67" s="58" t="str">
        <f>IF(LEN(AE67)&gt;0,INDEX([1]!TC_Dir,AE67+1)*BI67,"")</f>
        <v/>
      </c>
      <c r="AS67" s="58" t="str">
        <f>IF(LEN(AF67)&gt;0,INDEX([1]!TC_Dir,AF67+1)*BJ67,"")</f>
        <v/>
      </c>
      <c r="AT67" s="58" t="str">
        <f>IF(LEN(AC67)&gt;0,NOT(INDEX([1]!TC_Dir,AC67+1))*BG67,"")</f>
        <v/>
      </c>
      <c r="AU67" s="58" t="str">
        <f>IF(LEN(AD67)&gt;0,NOT(INDEX([1]!TC_Dir,AD67+1))*BH67,"")</f>
        <v/>
      </c>
      <c r="AV67" s="58" t="str">
        <f>IF(LEN(AE67)&gt;0,NOT(INDEX([1]!TC_Dir,AE67+1))*BI67,"")</f>
        <v/>
      </c>
      <c r="AW67" s="58" t="str">
        <f>IF(LEN(AF67)&gt;0,NOT(INDEX([1]!TC_Dir,AF67+1))*BJ67,"")</f>
        <v/>
      </c>
      <c r="AX67" s="60" t="str">
        <f t="shared" si="65"/>
        <v>8th St</v>
      </c>
      <c r="AY67" s="60" t="str">
        <f t="shared" si="66"/>
        <v>Dorsey Ln</v>
      </c>
      <c r="AZ67" s="60" t="str">
        <f t="shared" si="67"/>
        <v>8th St &amp; Dorsey Ln</v>
      </c>
      <c r="BA67" s="59">
        <f>COUNTIF([1]!ConcFrom,AZ67)+COUNTIF([1]!ConcTo,AZ67)</f>
        <v>0</v>
      </c>
      <c r="BB67" s="60" t="str">
        <f t="shared" si="52"/>
        <v/>
      </c>
      <c r="BC67" s="60" t="str">
        <f t="shared" si="52"/>
        <v/>
      </c>
      <c r="BD67" s="60" t="str">
        <f t="shared" si="52"/>
        <v/>
      </c>
      <c r="BE67" s="60" t="str">
        <f t="shared" si="52"/>
        <v/>
      </c>
      <c r="BF67" s="60"/>
      <c r="BG67" s="60" t="str">
        <f>IF(ISNUMBER(AC67),INDEX([1]!TrfCnt,AC67+1),"")</f>
        <v/>
      </c>
      <c r="BH67" s="60" t="str">
        <f>IF(ISNUMBER(AD67),INDEX([1]!TrfCnt,AD67+1),"")</f>
        <v/>
      </c>
      <c r="BI67" s="60" t="str">
        <f>IF(ISNUMBER(AE67),INDEX([1]!TrfCnt,AE67+1),"")</f>
        <v/>
      </c>
      <c r="BJ67" s="60" t="str">
        <f>IF(ISNUMBER(AF67),INDEX([1]!TrfCnt,AF67+1),"")</f>
        <v/>
      </c>
      <c r="BK67" s="58">
        <f t="shared" si="57"/>
        <v>166</v>
      </c>
      <c r="BL67" s="110" t="str">
        <f t="shared" si="58"/>
        <v>8th St</v>
      </c>
      <c r="BM67" s="110" t="str">
        <f t="shared" si="59"/>
        <v>Dorsey Ln</v>
      </c>
      <c r="BN67" s="55"/>
      <c r="BO67" s="55">
        <v>60</v>
      </c>
      <c r="BP67" s="55">
        <v>56</v>
      </c>
      <c r="BQ67" s="55" t="s">
        <v>97</v>
      </c>
      <c r="BR67" s="55" t="s">
        <v>97</v>
      </c>
      <c r="BS67" s="55" t="s">
        <v>97</v>
      </c>
      <c r="BT67" s="55" t="s">
        <v>97</v>
      </c>
      <c r="BU67" s="55"/>
      <c r="BV67" s="55"/>
      <c r="BW67" s="55">
        <v>25</v>
      </c>
      <c r="BX67" s="55" t="s">
        <v>97</v>
      </c>
      <c r="BY67" s="55" t="s">
        <v>97</v>
      </c>
      <c r="BZ67" s="55" t="s">
        <v>97</v>
      </c>
      <c r="CA67" s="55" t="s">
        <v>97</v>
      </c>
      <c r="CB67" s="66" t="b">
        <f t="shared" ref="CB67:CB87" si="81">AND(CC67:CH67)</f>
        <v>0</v>
      </c>
      <c r="CC67" s="66" t="b">
        <f t="shared" si="33"/>
        <v>1</v>
      </c>
      <c r="CD67" s="66" t="b">
        <f t="shared" si="68"/>
        <v>1</v>
      </c>
      <c r="CE67" s="66" t="b">
        <f t="shared" si="69"/>
        <v>0</v>
      </c>
      <c r="CF67" s="66" t="b">
        <f t="shared" si="70"/>
        <v>0</v>
      </c>
      <c r="CG67" s="66" t="b">
        <f t="shared" si="71"/>
        <v>0</v>
      </c>
      <c r="CH67" s="66" t="b">
        <f t="shared" si="72"/>
        <v>0</v>
      </c>
      <c r="CI67" s="66" t="b">
        <f t="shared" si="45"/>
        <v>0</v>
      </c>
      <c r="CJ67" s="11"/>
      <c r="CK67" s="60">
        <f t="shared" si="46"/>
        <v>0.5</v>
      </c>
      <c r="CL67" s="60" t="str">
        <f t="shared" si="47"/>
        <v/>
      </c>
      <c r="CN67" s="60">
        <f>COUNTIF(CH$2:CH67,TRUE)</f>
        <v>37</v>
      </c>
      <c r="CO67" s="66" t="b">
        <v>0</v>
      </c>
      <c r="CP67" s="73">
        <f>COUNTIF('Accidents_2009-2013'!$M:$M,"="&amp;$A67)</f>
        <v>1</v>
      </c>
      <c r="CQ67" s="73">
        <v>0</v>
      </c>
      <c r="CR67" s="2">
        <f t="shared" si="73"/>
        <v>1</v>
      </c>
      <c r="CS67" s="2">
        <f t="shared" si="74"/>
        <v>1</v>
      </c>
      <c r="CT67" s="2">
        <f t="shared" si="75"/>
        <v>1</v>
      </c>
      <c r="CU67" s="2">
        <f t="shared" si="76"/>
        <v>1</v>
      </c>
      <c r="CV67" s="120"/>
    </row>
    <row r="68" spans="1:100" s="4" customFormat="1" ht="12.75" customHeight="1" x14ac:dyDescent="0.2">
      <c r="A68" s="62">
        <v>167</v>
      </c>
      <c r="B68" s="63" t="s">
        <v>138</v>
      </c>
      <c r="C68" s="64" t="s">
        <v>45</v>
      </c>
      <c r="D68" s="36">
        <v>0</v>
      </c>
      <c r="E68" s="49"/>
      <c r="F68" s="49"/>
      <c r="G68" s="49"/>
      <c r="H68" s="49"/>
      <c r="I68" s="49">
        <v>0</v>
      </c>
      <c r="J68" s="49">
        <v>0</v>
      </c>
      <c r="K68" s="49">
        <v>0</v>
      </c>
      <c r="L68" s="49">
        <v>4</v>
      </c>
      <c r="M68" s="14"/>
      <c r="N68" s="14"/>
      <c r="O68" s="14"/>
      <c r="P68" s="14">
        <v>2</v>
      </c>
      <c r="Q68" s="111">
        <f t="shared" si="77"/>
        <v>38486</v>
      </c>
      <c r="R68" s="111">
        <f t="shared" si="60"/>
        <v>38486</v>
      </c>
      <c r="S68" s="111" t="str">
        <f t="shared" si="61"/>
        <v>NA</v>
      </c>
      <c r="T68" s="15">
        <v>33.433430000000001</v>
      </c>
      <c r="U68" s="15">
        <v>-111.961085</v>
      </c>
      <c r="V68" s="36"/>
      <c r="W68" s="36"/>
      <c r="X68" s="36"/>
      <c r="Y68" s="36"/>
      <c r="Z68" s="60" t="str">
        <f t="shared" ref="Z68:Z86" si="82">AA68&amp;" &amp; "&amp;AB68</f>
        <v>TownLakeS &amp; Priest</v>
      </c>
      <c r="AA68" s="23" t="s">
        <v>236</v>
      </c>
      <c r="AB68" s="61" t="str">
        <f t="shared" si="62"/>
        <v>Priest</v>
      </c>
      <c r="AC68" s="46">
        <v>155</v>
      </c>
      <c r="AD68" s="80" t="str">
        <f>IF(LEN(BC68)&gt;0,IF(NOT(ISERROR(MATCH(BC68,[1]!TC_concat,0))),MOD(MATCH(BC68,[1]!TC_concat,0)-1,1+MAX([1]TCID!$A:$A)),""),"")</f>
        <v/>
      </c>
      <c r="AE68" s="80" t="str">
        <f>IF(LEN(BD68)&gt;0,IF(NOT(ISERROR(MATCH(BD68,[1]!TC_concat,0))),MOD(MATCH(BD68,[1]!TC_concat,0)-1,1+MAX([1]TCID!$A:$A)),""),"")</f>
        <v/>
      </c>
      <c r="AF68" s="80" t="str">
        <f>IF(LEN(BE68)&gt;0,IF(NOT(ISERROR(MATCH(BE68,[1]!TC_concat,0))),MOD(MATCH(BE68,[1]!TC_concat,0)-1,1+MAX([1]TCID!$A:$A)),""),"")</f>
        <v/>
      </c>
      <c r="AG68" s="103"/>
      <c r="AH68" s="76" t="s">
        <v>238</v>
      </c>
      <c r="AI68" s="14">
        <v>1</v>
      </c>
      <c r="AJ68" s="14"/>
      <c r="AK68" s="58">
        <f t="shared" si="79"/>
        <v>38486</v>
      </c>
      <c r="AL68" s="58">
        <f t="shared" si="80"/>
        <v>38486</v>
      </c>
      <c r="AM68" s="58" t="e">
        <f t="shared" si="56"/>
        <v>#N/A</v>
      </c>
      <c r="AN68" s="75" t="b">
        <f t="shared" si="63"/>
        <v>0</v>
      </c>
      <c r="AO68" s="75" t="b">
        <f t="shared" si="64"/>
        <v>1</v>
      </c>
      <c r="AP68" s="58">
        <f>IF(LEN(AC68)&gt;0,INDEX([1]!TC_Dir,AC68+1)*BG68,"")</f>
        <v>38486</v>
      </c>
      <c r="AQ68" s="58" t="str">
        <f>IF(LEN(AD68)&gt;0,INDEX([1]!TC_Dir,AD68+1)*BH68,"")</f>
        <v/>
      </c>
      <c r="AR68" s="58" t="str">
        <f>IF(LEN(AE68)&gt;0,INDEX([1]!TC_Dir,AE68+1)*BI68,"")</f>
        <v/>
      </c>
      <c r="AS68" s="58" t="str">
        <f>IF(LEN(AF68)&gt;0,INDEX([1]!TC_Dir,AF68+1)*BJ68,"")</f>
        <v/>
      </c>
      <c r="AT68" s="58">
        <f>IF(LEN(AC68)&gt;0,NOT(INDEX([1]!TC_Dir,AC68+1))*BG68,"")</f>
        <v>0</v>
      </c>
      <c r="AU68" s="58" t="str">
        <f>IF(LEN(AD68)&gt;0,NOT(INDEX([1]!TC_Dir,AD68+1))*BH68,"")</f>
        <v/>
      </c>
      <c r="AV68" s="58" t="str">
        <f>IF(LEN(AE68)&gt;0,NOT(INDEX([1]!TC_Dir,AE68+1))*BI68,"")</f>
        <v/>
      </c>
      <c r="AW68" s="58" t="str">
        <f>IF(LEN(AF68)&gt;0,NOT(INDEX([1]!TC_Dir,AF68+1))*BJ68,"")</f>
        <v/>
      </c>
      <c r="AX68" s="60" t="str">
        <f t="shared" si="65"/>
        <v>Town Lake Path S</v>
      </c>
      <c r="AY68" s="60" t="str">
        <f t="shared" si="66"/>
        <v>Priest Dr</v>
      </c>
      <c r="AZ68" s="60" t="str">
        <f t="shared" si="67"/>
        <v>Town Lake Path S &amp; Priest Dr</v>
      </c>
      <c r="BA68" s="59">
        <f>COUNTIF([1]!ConcFrom,AZ68)+COUNTIF([1]!ConcTo,AZ68)</f>
        <v>0</v>
      </c>
      <c r="BB68" s="60" t="str">
        <f t="shared" ref="BB68:BE77" si="83">IF($BA68&gt;=BB$1,$AZ68&amp;"_"&amp;BB$1,"")</f>
        <v/>
      </c>
      <c r="BC68" s="60" t="str">
        <f t="shared" si="83"/>
        <v/>
      </c>
      <c r="BD68" s="60" t="str">
        <f t="shared" si="83"/>
        <v/>
      </c>
      <c r="BE68" s="60" t="str">
        <f t="shared" si="83"/>
        <v/>
      </c>
      <c r="BF68" s="60"/>
      <c r="BG68" s="60">
        <f>IF(ISNUMBER(AC68),INDEX([1]!TrfCnt,AC68+1),"")</f>
        <v>38486</v>
      </c>
      <c r="BH68" s="60" t="str">
        <f>IF(ISNUMBER(AD68),INDEX([1]!TrfCnt,AD68+1),"")</f>
        <v/>
      </c>
      <c r="BI68" s="60" t="str">
        <f>IF(ISNUMBER(AE68),INDEX([1]!TrfCnt,AE68+1),"")</f>
        <v/>
      </c>
      <c r="BJ68" s="60" t="str">
        <f>IF(ISNUMBER(AF68),INDEX([1]!TrfCnt,AF68+1),"")</f>
        <v/>
      </c>
      <c r="BK68" s="58">
        <f t="shared" si="57"/>
        <v>167</v>
      </c>
      <c r="BL68" s="110" t="str">
        <f t="shared" si="58"/>
        <v>Town Lake Path S</v>
      </c>
      <c r="BM68" s="110" t="str">
        <f t="shared" si="59"/>
        <v>Priest Dr</v>
      </c>
      <c r="BN68" s="55"/>
      <c r="BO68" s="55" t="s">
        <v>97</v>
      </c>
      <c r="BP68" s="55">
        <v>17</v>
      </c>
      <c r="BQ68" s="55" t="s">
        <v>97</v>
      </c>
      <c r="BR68" s="55" t="s">
        <v>97</v>
      </c>
      <c r="BS68" s="55" t="s">
        <v>97</v>
      </c>
      <c r="BT68" s="55" t="s">
        <v>97</v>
      </c>
      <c r="BU68" s="55"/>
      <c r="BV68" s="55"/>
      <c r="BW68" s="55" t="s">
        <v>97</v>
      </c>
      <c r="BX68" s="55" t="s">
        <v>97</v>
      </c>
      <c r="BY68" s="55" t="s">
        <v>97</v>
      </c>
      <c r="BZ68" s="55" t="s">
        <v>97</v>
      </c>
      <c r="CA68" s="55" t="s">
        <v>97</v>
      </c>
      <c r="CB68" s="66" t="b">
        <f t="shared" si="81"/>
        <v>0</v>
      </c>
      <c r="CC68" s="66" t="b">
        <f t="shared" si="33"/>
        <v>0</v>
      </c>
      <c r="CD68" s="66" t="b">
        <f t="shared" si="68"/>
        <v>1</v>
      </c>
      <c r="CE68" s="66" t="b">
        <f t="shared" si="69"/>
        <v>0</v>
      </c>
      <c r="CF68" s="66" t="b">
        <f t="shared" si="70"/>
        <v>0</v>
      </c>
      <c r="CG68" s="66" t="b">
        <f t="shared" si="71"/>
        <v>0</v>
      </c>
      <c r="CH68" s="66" t="b">
        <f t="shared" si="72"/>
        <v>0</v>
      </c>
      <c r="CI68" s="66" t="b">
        <f t="shared" ref="CI68:CI86" si="84">AND(CD68,CE68,CF68)</f>
        <v>0</v>
      </c>
      <c r="CJ68" s="11"/>
      <c r="CK68" s="60">
        <f t="shared" ref="CK68:CK86" si="85">IF(CD68,$P68,"")</f>
        <v>2</v>
      </c>
      <c r="CL68" s="60" t="str">
        <f t="shared" ref="CL68:CL86" si="86">IF(CE68,$P68,"")</f>
        <v/>
      </c>
      <c r="CN68" s="60">
        <f>COUNTIF(CH$2:CH68,TRUE)</f>
        <v>37</v>
      </c>
      <c r="CO68" s="66" t="b">
        <v>0</v>
      </c>
      <c r="CP68" s="73">
        <f>COUNTIF('Accidents_2009-2013'!$M:$M,"="&amp;$A68)</f>
        <v>3</v>
      </c>
      <c r="CQ68" s="73">
        <v>0</v>
      </c>
      <c r="CR68" s="2">
        <f t="shared" si="73"/>
        <v>1</v>
      </c>
      <c r="CS68" s="2">
        <f t="shared" si="74"/>
        <v>1</v>
      </c>
      <c r="CT68" s="2">
        <f t="shared" si="75"/>
        <v>1</v>
      </c>
      <c r="CU68" s="2">
        <f t="shared" si="76"/>
        <v>1</v>
      </c>
      <c r="CV68" s="120"/>
    </row>
    <row r="69" spans="1:100" s="4" customFormat="1" ht="12.75" customHeight="1" x14ac:dyDescent="0.2">
      <c r="A69" s="83">
        <v>168</v>
      </c>
      <c r="B69" s="84" t="s">
        <v>84</v>
      </c>
      <c r="C69" s="85" t="s">
        <v>45</v>
      </c>
      <c r="D69" s="36">
        <v>0</v>
      </c>
      <c r="E69" s="49"/>
      <c r="F69" s="49"/>
      <c r="G69" s="49"/>
      <c r="H69" s="49"/>
      <c r="I69" s="49">
        <v>3</v>
      </c>
      <c r="J69" s="49">
        <v>3</v>
      </c>
      <c r="K69" s="49">
        <v>0</v>
      </c>
      <c r="L69" s="49">
        <v>0</v>
      </c>
      <c r="M69" s="14"/>
      <c r="N69" s="14"/>
      <c r="O69" s="14"/>
      <c r="P69" s="14">
        <v>3.9</v>
      </c>
      <c r="Q69" s="111">
        <f t="shared" si="77"/>
        <v>53578</v>
      </c>
      <c r="R69" s="111">
        <f t="shared" si="60"/>
        <v>24694</v>
      </c>
      <c r="S69" s="111">
        <f t="shared" si="61"/>
        <v>53578</v>
      </c>
      <c r="T69" s="15">
        <v>33.378300000000003</v>
      </c>
      <c r="U69" s="15">
        <v>-111.96315</v>
      </c>
      <c r="V69" s="36"/>
      <c r="W69" s="36"/>
      <c r="X69" s="36"/>
      <c r="Y69" s="36"/>
      <c r="Z69" s="60" t="str">
        <f t="shared" si="82"/>
        <v>Baseline &amp; Priest</v>
      </c>
      <c r="AA69" s="61" t="str">
        <f t="shared" ref="AA69:AA75" si="87">IF(ISERROR(FIND(" ",B69)),B69,LEFT(B69,FIND(" ",B69)-1))</f>
        <v>Baseline</v>
      </c>
      <c r="AB69" s="61" t="str">
        <f t="shared" si="62"/>
        <v>Priest</v>
      </c>
      <c r="AC69" s="80">
        <f>IF(LEN(BB69)&gt;0,IF(NOT(ISERROR(MATCH(BB69,[1]!TC_concat,0))),MOD(MATCH(BB69,[1]!TC_concat,0)-1,1+MAX([1]TCID!$A:$A)),""),"")</f>
        <v>106</v>
      </c>
      <c r="AD69" s="80">
        <f>IF(LEN(BC69)&gt;0,IF(NOT(ISERROR(MATCH(BC69,[1]!TC_concat,0))),MOD(MATCH(BC69,[1]!TC_concat,0)-1,1+MAX([1]TCID!$A:$A)),""),"")</f>
        <v>109</v>
      </c>
      <c r="AE69" s="80">
        <f>IF(LEN(BD69)&gt;0,IF(NOT(ISERROR(MATCH(BD69,[1]!TC_concat,0))),MOD(MATCH(BD69,[1]!TC_concat,0)-1,1+MAX([1]TCID!$A:$A)),""),"")</f>
        <v>88</v>
      </c>
      <c r="AF69" s="80">
        <f>IF(LEN(BE69)&gt;0,IF(NOT(ISERROR(MATCH(BE69,[1]!TC_concat,0))),MOD(MATCH(BE69,[1]!TC_concat,0)-1,1+MAX([1]TCID!$A:$A)),""),"")</f>
        <v>107</v>
      </c>
      <c r="AG69" s="103"/>
      <c r="AH69" s="76" t="s">
        <v>238</v>
      </c>
      <c r="AI69" s="14"/>
      <c r="AJ69" s="14"/>
      <c r="AK69" s="58">
        <f t="shared" si="79"/>
        <v>53578</v>
      </c>
      <c r="AL69" s="58">
        <f t="shared" si="80"/>
        <v>24694</v>
      </c>
      <c r="AM69" s="58">
        <f t="shared" si="56"/>
        <v>53578</v>
      </c>
      <c r="AN69" s="75" t="b">
        <f t="shared" si="63"/>
        <v>1</v>
      </c>
      <c r="AO69" s="75" t="b">
        <f t="shared" si="64"/>
        <v>0</v>
      </c>
      <c r="AP69" s="58">
        <f>IF(LEN(AC69)&gt;0,INDEX([1]!TC_Dir,AC69+1)*BG69,"")</f>
        <v>0</v>
      </c>
      <c r="AQ69" s="58">
        <f>IF(LEN(AD69)&gt;0,INDEX([1]!TC_Dir,AD69+1)*BH69,"")</f>
        <v>16012</v>
      </c>
      <c r="AR69" s="58">
        <f>IF(LEN(AE69)&gt;0,INDEX([1]!TC_Dir,AE69+1)*BI69,"")</f>
        <v>24694</v>
      </c>
      <c r="AS69" s="58">
        <f>IF(LEN(AF69)&gt;0,INDEX([1]!TC_Dir,AF69+1)*BJ69,"")</f>
        <v>0</v>
      </c>
      <c r="AT69" s="58">
        <f>IF(LEN(AC69)&gt;0,NOT(INDEX([1]!TC_Dir,AC69+1))*BG69,"")</f>
        <v>33016</v>
      </c>
      <c r="AU69" s="58">
        <f>IF(LEN(AD69)&gt;0,NOT(INDEX([1]!TC_Dir,AD69+1))*BH69,"")</f>
        <v>0</v>
      </c>
      <c r="AV69" s="58">
        <f>IF(LEN(AE69)&gt;0,NOT(INDEX([1]!TC_Dir,AE69+1))*BI69,"")</f>
        <v>0</v>
      </c>
      <c r="AW69" s="58">
        <f>IF(LEN(AF69)&gt;0,NOT(INDEX([1]!TC_Dir,AF69+1))*BJ69,"")</f>
        <v>53578</v>
      </c>
      <c r="AX69" s="60" t="str">
        <f t="shared" si="65"/>
        <v>Baseline Rd</v>
      </c>
      <c r="AY69" s="60" t="str">
        <f t="shared" si="66"/>
        <v>Priest Dr</v>
      </c>
      <c r="AZ69" s="60" t="str">
        <f t="shared" si="67"/>
        <v>Baseline Rd &amp; Priest Dr</v>
      </c>
      <c r="BA69" s="59">
        <f>COUNTIF([1]!ConcFrom,AZ69)+COUNTIF([1]!ConcTo,AZ69)</f>
        <v>4</v>
      </c>
      <c r="BB69" s="60" t="str">
        <f t="shared" si="83"/>
        <v>Baseline Rd &amp; Priest Dr_1</v>
      </c>
      <c r="BC69" s="60" t="str">
        <f t="shared" si="83"/>
        <v>Baseline Rd &amp; Priest Dr_2</v>
      </c>
      <c r="BD69" s="60" t="str">
        <f t="shared" si="83"/>
        <v>Baseline Rd &amp; Priest Dr_3</v>
      </c>
      <c r="BE69" s="60" t="str">
        <f t="shared" si="83"/>
        <v>Baseline Rd &amp; Priest Dr_4</v>
      </c>
      <c r="BF69" s="60"/>
      <c r="BG69" s="60">
        <f>IF(ISNUMBER(AC69),INDEX([1]!TrfCnt,AC69+1),"")</f>
        <v>33016</v>
      </c>
      <c r="BH69" s="60">
        <f>IF(ISNUMBER(AD69),INDEX([1]!TrfCnt,AD69+1),"")</f>
        <v>16012</v>
      </c>
      <c r="BI69" s="60">
        <f>IF(ISNUMBER(AE69),INDEX([1]!TrfCnt,AE69+1),"")</f>
        <v>24694</v>
      </c>
      <c r="BJ69" s="60">
        <f>IF(ISNUMBER(AF69),INDEX([1]!TrfCnt,AF69+1),"")</f>
        <v>53578</v>
      </c>
      <c r="BK69" s="58">
        <f t="shared" si="57"/>
        <v>168</v>
      </c>
      <c r="BL69" s="110" t="str">
        <f t="shared" si="58"/>
        <v>Baseline Rd</v>
      </c>
      <c r="BM69" s="110" t="str">
        <f t="shared" si="59"/>
        <v>Priest Dr</v>
      </c>
      <c r="BN69" s="55"/>
      <c r="BO69" s="55" t="s">
        <v>97</v>
      </c>
      <c r="BP69" s="55" t="s">
        <v>97</v>
      </c>
      <c r="BQ69" s="55" t="s">
        <v>97</v>
      </c>
      <c r="BR69" s="55" t="s">
        <v>97</v>
      </c>
      <c r="BS69" s="55" t="s">
        <v>97</v>
      </c>
      <c r="BT69" s="55" t="s">
        <v>97</v>
      </c>
      <c r="BU69" s="55"/>
      <c r="BV69" s="55"/>
      <c r="BW69" s="55" t="s">
        <v>97</v>
      </c>
      <c r="BX69" s="55" t="s">
        <v>97</v>
      </c>
      <c r="BY69" s="55" t="s">
        <v>97</v>
      </c>
      <c r="BZ69" s="55" t="s">
        <v>97</v>
      </c>
      <c r="CA69" s="55" t="s">
        <v>97</v>
      </c>
      <c r="CB69" s="66" t="b">
        <f t="shared" si="81"/>
        <v>0</v>
      </c>
      <c r="CC69" s="66" t="b">
        <f t="shared" si="33"/>
        <v>0</v>
      </c>
      <c r="CD69" s="66" t="b">
        <f t="shared" si="68"/>
        <v>0</v>
      </c>
      <c r="CE69" s="66" t="b">
        <f t="shared" si="69"/>
        <v>0</v>
      </c>
      <c r="CF69" s="66" t="b">
        <f t="shared" si="70"/>
        <v>0</v>
      </c>
      <c r="CG69" s="66" t="b">
        <f t="shared" si="71"/>
        <v>0</v>
      </c>
      <c r="CH69" s="66" t="b">
        <f t="shared" si="72"/>
        <v>0</v>
      </c>
      <c r="CI69" s="66" t="b">
        <f t="shared" si="84"/>
        <v>0</v>
      </c>
      <c r="CJ69" s="11"/>
      <c r="CK69" s="60" t="str">
        <f t="shared" si="85"/>
        <v/>
      </c>
      <c r="CL69" s="60" t="str">
        <f t="shared" si="86"/>
        <v/>
      </c>
      <c r="CN69" s="60">
        <f>COUNTIF(CH$2:CH69,TRUE)</f>
        <v>37</v>
      </c>
      <c r="CO69" s="66" t="b">
        <v>0</v>
      </c>
      <c r="CP69" s="73" t="e">
        <f>NA()</f>
        <v>#N/A</v>
      </c>
      <c r="CQ69" s="73"/>
      <c r="CR69" s="2">
        <f t="shared" si="73"/>
        <v>1</v>
      </c>
      <c r="CS69" s="2">
        <f t="shared" si="74"/>
        <v>1</v>
      </c>
      <c r="CT69" s="2">
        <f t="shared" si="75"/>
        <v>1</v>
      </c>
      <c r="CU69" s="2">
        <f t="shared" si="76"/>
        <v>1</v>
      </c>
      <c r="CV69" s="120"/>
    </row>
    <row r="70" spans="1:100" s="4" customFormat="1" ht="12.75" customHeight="1" x14ac:dyDescent="0.2">
      <c r="A70" s="83">
        <v>169</v>
      </c>
      <c r="B70" s="84" t="s">
        <v>84</v>
      </c>
      <c r="C70" s="85" t="s">
        <v>85</v>
      </c>
      <c r="D70" s="36">
        <v>0</v>
      </c>
      <c r="E70" s="49"/>
      <c r="F70" s="49"/>
      <c r="G70" s="49"/>
      <c r="H70" s="49"/>
      <c r="I70" s="49">
        <v>3</v>
      </c>
      <c r="J70" s="49">
        <v>4</v>
      </c>
      <c r="K70" s="49">
        <v>0</v>
      </c>
      <c r="L70" s="49">
        <v>0</v>
      </c>
      <c r="M70" s="14"/>
      <c r="N70" s="14"/>
      <c r="O70" s="14"/>
      <c r="P70" s="14">
        <v>3.1</v>
      </c>
      <c r="Q70" s="111">
        <f t="shared" si="77"/>
        <v>34793</v>
      </c>
      <c r="R70" s="111">
        <f t="shared" si="60"/>
        <v>22883</v>
      </c>
      <c r="S70" s="111">
        <f t="shared" si="61"/>
        <v>34793</v>
      </c>
      <c r="T70" s="15">
        <v>33.3782</v>
      </c>
      <c r="U70" s="15">
        <v>-111.946</v>
      </c>
      <c r="V70" s="36"/>
      <c r="W70" s="36"/>
      <c r="X70" s="36"/>
      <c r="Y70" s="36"/>
      <c r="Z70" s="60" t="str">
        <f t="shared" si="82"/>
        <v>Baseline &amp; Kyrene</v>
      </c>
      <c r="AA70" s="61" t="str">
        <f t="shared" si="87"/>
        <v>Baseline</v>
      </c>
      <c r="AB70" s="61" t="str">
        <f t="shared" si="62"/>
        <v>Kyrene</v>
      </c>
      <c r="AC70" s="80">
        <f>IF(LEN(BB70)&gt;0,IF(NOT(ISERROR(MATCH(BB70,[1]!TC_concat,0))),MOD(MATCH(BB70,[1]!TC_concat,0)-1,1+MAX([1]TCID!$A:$A)),""),"")</f>
        <v>111</v>
      </c>
      <c r="AD70" s="80">
        <f>IF(LEN(BC70)&gt;0,IF(NOT(ISERROR(MATCH(BC70,[1]!TC_concat,0))),MOD(MATCH(BC70,[1]!TC_concat,0)-1,1+MAX([1]TCID!$A:$A)),""),"")</f>
        <v>103</v>
      </c>
      <c r="AE70" s="80">
        <f>IF(LEN(BD70)&gt;0,IF(NOT(ISERROR(MATCH(BD70,[1]!TC_concat,0))),MOD(MATCH(BD70,[1]!TC_concat,0)-1,1+MAX([1]TCID!$A:$A)),""),"")</f>
        <v>104</v>
      </c>
      <c r="AF70" s="80" t="str">
        <f>IF(LEN(BE70)&gt;0,IF(NOT(ISERROR(MATCH(BE70,[1]!TC_concat,0))),MOD(MATCH(BE70,[1]!TC_concat,0)-1,1+MAX([1]TCID!$A:$A)),""),"")</f>
        <v/>
      </c>
      <c r="AG70" s="103"/>
      <c r="AH70" s="76" t="s">
        <v>238</v>
      </c>
      <c r="AI70" s="14"/>
      <c r="AJ70" s="14"/>
      <c r="AK70" s="58">
        <f t="shared" si="79"/>
        <v>34793</v>
      </c>
      <c r="AL70" s="58">
        <f t="shared" si="80"/>
        <v>22883</v>
      </c>
      <c r="AM70" s="58">
        <f t="shared" si="56"/>
        <v>34793</v>
      </c>
      <c r="AN70" s="75" t="b">
        <f t="shared" si="63"/>
        <v>1</v>
      </c>
      <c r="AO70" s="75" t="b">
        <f t="shared" si="64"/>
        <v>0</v>
      </c>
      <c r="AP70" s="58">
        <f>IF(LEN(AC70)&gt;0,INDEX([1]!TC_Dir,AC70+1)*BG70,"")</f>
        <v>22883</v>
      </c>
      <c r="AQ70" s="58">
        <f>IF(LEN(AD70)&gt;0,INDEX([1]!TC_Dir,AD70+1)*BH70,"")</f>
        <v>5344</v>
      </c>
      <c r="AR70" s="58">
        <f>IF(LEN(AE70)&gt;0,INDEX([1]!TC_Dir,AE70+1)*BI70,"")</f>
        <v>0</v>
      </c>
      <c r="AS70" s="58" t="str">
        <f>IF(LEN(AF70)&gt;0,INDEX([1]!TC_Dir,AF70+1)*BJ70,"")</f>
        <v/>
      </c>
      <c r="AT70" s="58">
        <f>IF(LEN(AC70)&gt;0,NOT(INDEX([1]!TC_Dir,AC70+1))*BG70,"")</f>
        <v>0</v>
      </c>
      <c r="AU70" s="58">
        <f>IF(LEN(AD70)&gt;0,NOT(INDEX([1]!TC_Dir,AD70+1))*BH70,"")</f>
        <v>0</v>
      </c>
      <c r="AV70" s="58">
        <f>IF(LEN(AE70)&gt;0,NOT(INDEX([1]!TC_Dir,AE70+1))*BI70,"")</f>
        <v>34793</v>
      </c>
      <c r="AW70" s="58" t="str">
        <f>IF(LEN(AF70)&gt;0,NOT(INDEX([1]!TC_Dir,AF70+1))*BJ70,"")</f>
        <v/>
      </c>
      <c r="AX70" s="60" t="str">
        <f t="shared" si="65"/>
        <v>Baseline Rd</v>
      </c>
      <c r="AY70" s="60" t="str">
        <f t="shared" si="66"/>
        <v>Kyrene Rd</v>
      </c>
      <c r="AZ70" s="60" t="str">
        <f t="shared" si="67"/>
        <v>Baseline Rd &amp; Kyrene Rd</v>
      </c>
      <c r="BA70" s="59">
        <f>COUNTIF([1]!ConcFrom,AZ70)+COUNTIF([1]!ConcTo,AZ70)</f>
        <v>3</v>
      </c>
      <c r="BB70" s="60" t="str">
        <f t="shared" si="83"/>
        <v>Baseline Rd &amp; Kyrene Rd_1</v>
      </c>
      <c r="BC70" s="60" t="str">
        <f t="shared" si="83"/>
        <v>Baseline Rd &amp; Kyrene Rd_2</v>
      </c>
      <c r="BD70" s="60" t="str">
        <f t="shared" si="83"/>
        <v>Baseline Rd &amp; Kyrene Rd_3</v>
      </c>
      <c r="BE70" s="60" t="str">
        <f t="shared" si="83"/>
        <v/>
      </c>
      <c r="BF70" s="60"/>
      <c r="BG70" s="60">
        <f>IF(ISNUMBER(AC70),INDEX([1]!TrfCnt,AC70+1),"")</f>
        <v>22883</v>
      </c>
      <c r="BH70" s="60">
        <f>IF(ISNUMBER(AD70),INDEX([1]!TrfCnt,AD70+1),"")</f>
        <v>5344</v>
      </c>
      <c r="BI70" s="60">
        <f>IF(ISNUMBER(AE70),INDEX([1]!TrfCnt,AE70+1),"")</f>
        <v>34793</v>
      </c>
      <c r="BJ70" s="60" t="str">
        <f>IF(ISNUMBER(AF70),INDEX([1]!TrfCnt,AF70+1),"")</f>
        <v/>
      </c>
      <c r="BK70" s="58">
        <f t="shared" si="57"/>
        <v>169</v>
      </c>
      <c r="BL70" s="110" t="str">
        <f t="shared" si="58"/>
        <v>Baseline Rd</v>
      </c>
      <c r="BM70" s="110" t="str">
        <f t="shared" si="59"/>
        <v>Kyrene Rd</v>
      </c>
      <c r="BN70" s="55"/>
      <c r="BO70" s="55">
        <v>13</v>
      </c>
      <c r="BP70" s="55" t="s">
        <v>97</v>
      </c>
      <c r="BQ70" s="55" t="s">
        <v>97</v>
      </c>
      <c r="BR70" s="55" t="s">
        <v>97</v>
      </c>
      <c r="BS70" s="55" t="s">
        <v>97</v>
      </c>
      <c r="BT70" s="55" t="s">
        <v>97</v>
      </c>
      <c r="BU70" s="55"/>
      <c r="BV70" s="55"/>
      <c r="BW70" s="55">
        <v>1</v>
      </c>
      <c r="BX70" s="55" t="s">
        <v>97</v>
      </c>
      <c r="BY70" s="55" t="s">
        <v>97</v>
      </c>
      <c r="BZ70" s="55" t="s">
        <v>97</v>
      </c>
      <c r="CA70" s="55" t="s">
        <v>97</v>
      </c>
      <c r="CB70" s="66" t="b">
        <f t="shared" si="81"/>
        <v>0</v>
      </c>
      <c r="CC70" s="66" t="b">
        <f t="shared" si="33"/>
        <v>1</v>
      </c>
      <c r="CD70" s="66" t="b">
        <f t="shared" si="68"/>
        <v>0</v>
      </c>
      <c r="CE70" s="66" t="b">
        <f t="shared" si="69"/>
        <v>0</v>
      </c>
      <c r="CF70" s="66" t="b">
        <f t="shared" si="70"/>
        <v>0</v>
      </c>
      <c r="CG70" s="66" t="b">
        <f t="shared" si="71"/>
        <v>0</v>
      </c>
      <c r="CH70" s="66" t="b">
        <f t="shared" si="72"/>
        <v>0</v>
      </c>
      <c r="CI70" s="66" t="b">
        <f t="shared" si="84"/>
        <v>0</v>
      </c>
      <c r="CJ70" s="11"/>
      <c r="CK70" s="60" t="str">
        <f t="shared" si="85"/>
        <v/>
      </c>
      <c r="CL70" s="60" t="str">
        <f t="shared" si="86"/>
        <v/>
      </c>
      <c r="CN70" s="60">
        <f>COUNTIF(CH$2:CH70,TRUE)</f>
        <v>37</v>
      </c>
      <c r="CO70" s="66" t="b">
        <v>0</v>
      </c>
      <c r="CP70" s="73" t="e">
        <f>NA()</f>
        <v>#N/A</v>
      </c>
      <c r="CQ70" s="73"/>
      <c r="CR70" s="2">
        <f t="shared" si="73"/>
        <v>1</v>
      </c>
      <c r="CS70" s="2">
        <f t="shared" si="74"/>
        <v>1</v>
      </c>
      <c r="CT70" s="2">
        <f t="shared" si="75"/>
        <v>1</v>
      </c>
      <c r="CU70" s="2">
        <f t="shared" si="76"/>
        <v>1</v>
      </c>
      <c r="CV70" s="120"/>
    </row>
    <row r="71" spans="1:100" s="4" customFormat="1" ht="12.75" customHeight="1" x14ac:dyDescent="0.2">
      <c r="A71" s="83">
        <v>170</v>
      </c>
      <c r="B71" s="84" t="s">
        <v>248</v>
      </c>
      <c r="C71" s="85" t="s">
        <v>45</v>
      </c>
      <c r="D71" s="36">
        <v>0</v>
      </c>
      <c r="E71" s="49"/>
      <c r="F71" s="49"/>
      <c r="G71" s="49"/>
      <c r="H71" s="49"/>
      <c r="I71" s="49">
        <v>0</v>
      </c>
      <c r="J71" s="49">
        <v>0</v>
      </c>
      <c r="K71" s="49">
        <v>0</v>
      </c>
      <c r="L71" s="49">
        <v>0</v>
      </c>
      <c r="M71" s="14"/>
      <c r="N71" s="14"/>
      <c r="O71" s="14"/>
      <c r="P71" s="14">
        <v>7.9</v>
      </c>
      <c r="Q71" s="111">
        <f t="shared" si="77"/>
        <v>28027</v>
      </c>
      <c r="R71" s="111">
        <f t="shared" si="60"/>
        <v>28027</v>
      </c>
      <c r="S71" s="111" t="str">
        <f t="shared" si="61"/>
        <v>NA</v>
      </c>
      <c r="T71" s="15">
        <v>33.327249999999999</v>
      </c>
      <c r="U71" s="15">
        <v>-111.9631</v>
      </c>
      <c r="V71" s="36"/>
      <c r="W71" s="36"/>
      <c r="X71" s="36"/>
      <c r="Y71" s="36"/>
      <c r="Z71" s="60" t="str">
        <f t="shared" si="82"/>
        <v>Knox &amp; Priest</v>
      </c>
      <c r="AA71" s="61" t="str">
        <f t="shared" si="87"/>
        <v>Knox</v>
      </c>
      <c r="AB71" s="61" t="str">
        <f t="shared" si="62"/>
        <v>Priest</v>
      </c>
      <c r="AC71" s="46">
        <v>145</v>
      </c>
      <c r="AD71" s="80" t="str">
        <f>IF(LEN(BC71)&gt;0,IF(NOT(ISERROR(MATCH(BC71,[1]!TC_concat,0))),MOD(MATCH(BC71,[1]!TC_concat,0)-1,1+MAX([1]TCID!$A:$A)),""),"")</f>
        <v/>
      </c>
      <c r="AE71" s="80" t="str">
        <f>IF(LEN(BD71)&gt;0,IF(NOT(ISERROR(MATCH(BD71,[1]!TC_concat,0))),MOD(MATCH(BD71,[1]!TC_concat,0)-1,1+MAX([1]TCID!$A:$A)),""),"")</f>
        <v/>
      </c>
      <c r="AF71" s="80" t="str">
        <f>IF(LEN(BE71)&gt;0,IF(NOT(ISERROR(MATCH(BE71,[1]!TC_concat,0))),MOD(MATCH(BE71,[1]!TC_concat,0)-1,1+MAX([1]TCID!$A:$A)),""),"")</f>
        <v/>
      </c>
      <c r="AG71" s="103"/>
      <c r="AH71" s="76" t="s">
        <v>238</v>
      </c>
      <c r="AI71" s="14"/>
      <c r="AJ71" s="14"/>
      <c r="AK71" s="58">
        <f t="shared" si="79"/>
        <v>28027</v>
      </c>
      <c r="AL71" s="58">
        <f t="shared" si="80"/>
        <v>28027</v>
      </c>
      <c r="AM71" s="58" t="e">
        <f t="shared" si="56"/>
        <v>#N/A</v>
      </c>
      <c r="AN71" s="75" t="b">
        <f t="shared" si="63"/>
        <v>0</v>
      </c>
      <c r="AO71" s="75" t="b">
        <f t="shared" si="64"/>
        <v>0</v>
      </c>
      <c r="AP71" s="58">
        <f>IF(LEN(AC71)&gt;0,INDEX([1]!TC_Dir,AC71+1)*BG71,"")</f>
        <v>28027</v>
      </c>
      <c r="AQ71" s="58" t="str">
        <f>IF(LEN(AD71)&gt;0,INDEX([1]!TC_Dir,AD71+1)*BH71,"")</f>
        <v/>
      </c>
      <c r="AR71" s="58" t="str">
        <f>IF(LEN(AE71)&gt;0,INDEX([1]!TC_Dir,AE71+1)*BI71,"")</f>
        <v/>
      </c>
      <c r="AS71" s="58" t="str">
        <f>IF(LEN(AF71)&gt;0,INDEX([1]!TC_Dir,AF71+1)*BJ71,"")</f>
        <v/>
      </c>
      <c r="AT71" s="58">
        <f>IF(LEN(AC71)&gt;0,NOT(INDEX([1]!TC_Dir,AC71+1))*BG71,"")</f>
        <v>0</v>
      </c>
      <c r="AU71" s="58" t="str">
        <f>IF(LEN(AD71)&gt;0,NOT(INDEX([1]!TC_Dir,AD71+1))*BH71,"")</f>
        <v/>
      </c>
      <c r="AV71" s="58" t="str">
        <f>IF(LEN(AE71)&gt;0,NOT(INDEX([1]!TC_Dir,AE71+1))*BI71,"")</f>
        <v/>
      </c>
      <c r="AW71" s="58" t="str">
        <f>IF(LEN(AF71)&gt;0,NOT(INDEX([1]!TC_Dir,AF71+1))*BJ71,"")</f>
        <v/>
      </c>
      <c r="AX71" s="60" t="str">
        <f t="shared" si="65"/>
        <v>Knox Rd</v>
      </c>
      <c r="AY71" s="60" t="str">
        <f t="shared" si="66"/>
        <v>Priest Dr</v>
      </c>
      <c r="AZ71" s="60" t="str">
        <f t="shared" si="67"/>
        <v>Knox Rd &amp; Priest Dr</v>
      </c>
      <c r="BA71" s="59">
        <f>COUNTIF([1]!ConcFrom,AZ71)+COUNTIF([1]!ConcTo,AZ71)</f>
        <v>0</v>
      </c>
      <c r="BB71" s="60" t="str">
        <f t="shared" si="83"/>
        <v/>
      </c>
      <c r="BC71" s="60" t="str">
        <f t="shared" si="83"/>
        <v/>
      </c>
      <c r="BD71" s="60" t="str">
        <f t="shared" si="83"/>
        <v/>
      </c>
      <c r="BE71" s="60" t="str">
        <f t="shared" si="83"/>
        <v/>
      </c>
      <c r="BF71" s="60"/>
      <c r="BG71" s="60">
        <f>IF(ISNUMBER(AC71),INDEX([1]!TrfCnt,AC71+1),"")</f>
        <v>28027</v>
      </c>
      <c r="BH71" s="60" t="str">
        <f>IF(ISNUMBER(AD71),INDEX([1]!TrfCnt,AD71+1),"")</f>
        <v/>
      </c>
      <c r="BI71" s="60" t="str">
        <f>IF(ISNUMBER(AE71),INDEX([1]!TrfCnt,AE71+1),"")</f>
        <v/>
      </c>
      <c r="BJ71" s="60" t="str">
        <f>IF(ISNUMBER(AF71),INDEX([1]!TrfCnt,AF71+1),"")</f>
        <v/>
      </c>
      <c r="BK71" s="58">
        <f t="shared" si="57"/>
        <v>170</v>
      </c>
      <c r="BL71" s="110" t="str">
        <f t="shared" si="58"/>
        <v>Knox Rd</v>
      </c>
      <c r="BM71" s="110" t="str">
        <f t="shared" si="59"/>
        <v>Priest Dr</v>
      </c>
      <c r="BN71" s="55"/>
      <c r="BO71" s="55">
        <v>4</v>
      </c>
      <c r="BP71" s="55" t="s">
        <v>97</v>
      </c>
      <c r="BQ71" s="55" t="s">
        <v>97</v>
      </c>
      <c r="BR71" s="55" t="s">
        <v>97</v>
      </c>
      <c r="BS71" s="55" t="s">
        <v>97</v>
      </c>
      <c r="BT71" s="55" t="s">
        <v>97</v>
      </c>
      <c r="BU71" s="55"/>
      <c r="BV71" s="55"/>
      <c r="BW71" s="55">
        <v>3.5</v>
      </c>
      <c r="BX71" s="55" t="s">
        <v>97</v>
      </c>
      <c r="BY71" s="55" t="s">
        <v>97</v>
      </c>
      <c r="BZ71" s="55" t="s">
        <v>97</v>
      </c>
      <c r="CA71" s="55" t="s">
        <v>97</v>
      </c>
      <c r="CB71" s="66" t="b">
        <f t="shared" si="81"/>
        <v>0</v>
      </c>
      <c r="CC71" s="66" t="b">
        <f t="shared" si="33"/>
        <v>1</v>
      </c>
      <c r="CD71" s="66" t="b">
        <f t="shared" si="68"/>
        <v>0</v>
      </c>
      <c r="CE71" s="66" t="b">
        <f t="shared" si="69"/>
        <v>0</v>
      </c>
      <c r="CF71" s="66" t="b">
        <f t="shared" si="70"/>
        <v>0</v>
      </c>
      <c r="CG71" s="66" t="b">
        <f t="shared" si="71"/>
        <v>0</v>
      </c>
      <c r="CH71" s="66" t="b">
        <f t="shared" si="72"/>
        <v>0</v>
      </c>
      <c r="CI71" s="66" t="b">
        <f t="shared" si="84"/>
        <v>0</v>
      </c>
      <c r="CJ71" s="11"/>
      <c r="CK71" s="60" t="str">
        <f t="shared" si="85"/>
        <v/>
      </c>
      <c r="CL71" s="60" t="str">
        <f t="shared" si="86"/>
        <v/>
      </c>
      <c r="CN71" s="60">
        <f>COUNTIF(CH$2:CH71,TRUE)</f>
        <v>37</v>
      </c>
      <c r="CO71" s="66" t="b">
        <v>0</v>
      </c>
      <c r="CP71" s="73" t="e">
        <f>NA()</f>
        <v>#N/A</v>
      </c>
      <c r="CQ71" s="73"/>
      <c r="CR71" s="2">
        <f t="shared" si="73"/>
        <v>1</v>
      </c>
      <c r="CS71" s="2">
        <f t="shared" si="74"/>
        <v>1</v>
      </c>
      <c r="CT71" s="2">
        <f t="shared" si="75"/>
        <v>1</v>
      </c>
      <c r="CU71" s="2">
        <f t="shared" si="76"/>
        <v>1</v>
      </c>
      <c r="CV71" s="120"/>
    </row>
    <row r="72" spans="1:100" s="4" customFormat="1" ht="12.75" customHeight="1" x14ac:dyDescent="0.2">
      <c r="A72" s="83">
        <v>171</v>
      </c>
      <c r="B72" s="84" t="s">
        <v>248</v>
      </c>
      <c r="C72" s="85" t="s">
        <v>6</v>
      </c>
      <c r="D72" s="36">
        <v>0</v>
      </c>
      <c r="E72" s="49"/>
      <c r="F72" s="49"/>
      <c r="G72" s="49"/>
      <c r="H72" s="49"/>
      <c r="I72" s="49">
        <v>-1</v>
      </c>
      <c r="J72" s="49">
        <v>2</v>
      </c>
      <c r="K72" s="49">
        <v>2</v>
      </c>
      <c r="L72" s="49">
        <v>0</v>
      </c>
      <c r="M72" s="14"/>
      <c r="N72" s="14"/>
      <c r="O72" s="14"/>
      <c r="P72" s="14">
        <v>6.6</v>
      </c>
      <c r="Q72" s="111" t="str">
        <f t="shared" si="77"/>
        <v>NA</v>
      </c>
      <c r="R72" s="111" t="str">
        <f t="shared" si="60"/>
        <v>NA</v>
      </c>
      <c r="S72" s="111" t="str">
        <f t="shared" si="61"/>
        <v>NA</v>
      </c>
      <c r="T72" s="15">
        <v>33.327550000000002</v>
      </c>
      <c r="U72" s="15">
        <v>-111.91895</v>
      </c>
      <c r="V72" s="36"/>
      <c r="W72" s="36"/>
      <c r="X72" s="36"/>
      <c r="Y72" s="36"/>
      <c r="Z72" s="60" t="str">
        <f t="shared" si="82"/>
        <v>Knox &amp; Lakeshore</v>
      </c>
      <c r="AA72" s="61" t="str">
        <f t="shared" si="87"/>
        <v>Knox</v>
      </c>
      <c r="AB72" s="61" t="str">
        <f t="shared" si="62"/>
        <v>Lakeshore</v>
      </c>
      <c r="AC72" s="80" t="str">
        <f>IF(LEN(BB72)&gt;0,IF(NOT(ISERROR(MATCH(BB72,[1]!TC_concat,0))),MOD(MATCH(BB72,[1]!TC_concat,0)-1,1+MAX([1]TCID!$A:$A)),""),"")</f>
        <v/>
      </c>
      <c r="AD72" s="80" t="str">
        <f>IF(LEN(BC72)&gt;0,IF(NOT(ISERROR(MATCH(BC72,[1]!TC_concat,0))),MOD(MATCH(BC72,[1]!TC_concat,0)-1,1+MAX([1]TCID!$A:$A)),""),"")</f>
        <v/>
      </c>
      <c r="AE72" s="80" t="str">
        <f>IF(LEN(BD72)&gt;0,IF(NOT(ISERROR(MATCH(BD72,[1]!TC_concat,0))),MOD(MATCH(BD72,[1]!TC_concat,0)-1,1+MAX([1]TCID!$A:$A)),""),"")</f>
        <v/>
      </c>
      <c r="AF72" s="80" t="str">
        <f>IF(LEN(BE72)&gt;0,IF(NOT(ISERROR(MATCH(BE72,[1]!TC_concat,0))),MOD(MATCH(BE72,[1]!TC_concat,0)-1,1+MAX([1]TCID!$A:$A)),""),"")</f>
        <v/>
      </c>
      <c r="AG72" s="103"/>
      <c r="AH72" s="76" t="s">
        <v>238</v>
      </c>
      <c r="AI72" s="14"/>
      <c r="AJ72" s="14"/>
      <c r="AK72" s="58" t="e">
        <f t="shared" si="79"/>
        <v>#N/A</v>
      </c>
      <c r="AL72" s="58" t="e">
        <f t="shared" si="80"/>
        <v>#N/A</v>
      </c>
      <c r="AM72" s="58" t="e">
        <f t="shared" si="56"/>
        <v>#N/A</v>
      </c>
      <c r="AN72" s="75" t="b">
        <f t="shared" si="63"/>
        <v>1</v>
      </c>
      <c r="AO72" s="75" t="b">
        <f t="shared" si="64"/>
        <v>1</v>
      </c>
      <c r="AP72" s="58" t="str">
        <f>IF(LEN(AC72)&gt;0,INDEX([1]!TC_Dir,AC72+1)*BG72,"")</f>
        <v/>
      </c>
      <c r="AQ72" s="58" t="str">
        <f>IF(LEN(AD72)&gt;0,INDEX([1]!TC_Dir,AD72+1)*BH72,"")</f>
        <v/>
      </c>
      <c r="AR72" s="58" t="str">
        <f>IF(LEN(AE72)&gt;0,INDEX([1]!TC_Dir,AE72+1)*BI72,"")</f>
        <v/>
      </c>
      <c r="AS72" s="58" t="str">
        <f>IF(LEN(AF72)&gt;0,INDEX([1]!TC_Dir,AF72+1)*BJ72,"")</f>
        <v/>
      </c>
      <c r="AT72" s="58" t="str">
        <f>IF(LEN(AC72)&gt;0,NOT(INDEX([1]!TC_Dir,AC72+1))*BG72,"")</f>
        <v/>
      </c>
      <c r="AU72" s="58" t="str">
        <f>IF(LEN(AD72)&gt;0,NOT(INDEX([1]!TC_Dir,AD72+1))*BH72,"")</f>
        <v/>
      </c>
      <c r="AV72" s="58" t="str">
        <f>IF(LEN(AE72)&gt;0,NOT(INDEX([1]!TC_Dir,AE72+1))*BI72,"")</f>
        <v/>
      </c>
      <c r="AW72" s="58" t="str">
        <f>IF(LEN(AF72)&gt;0,NOT(INDEX([1]!TC_Dir,AF72+1))*BJ72,"")</f>
        <v/>
      </c>
      <c r="AX72" s="60" t="str">
        <f t="shared" si="65"/>
        <v>Knox Rd</v>
      </c>
      <c r="AY72" s="60" t="str">
        <f t="shared" si="66"/>
        <v>Lakeshore Dr</v>
      </c>
      <c r="AZ72" s="60" t="str">
        <f t="shared" si="67"/>
        <v>Knox Rd &amp; Lakeshore Dr</v>
      </c>
      <c r="BA72" s="59">
        <f>COUNTIF([1]!ConcFrom,AZ72)+COUNTIF([1]!ConcTo,AZ72)</f>
        <v>0</v>
      </c>
      <c r="BB72" s="60" t="str">
        <f t="shared" si="83"/>
        <v/>
      </c>
      <c r="BC72" s="60" t="str">
        <f t="shared" si="83"/>
        <v/>
      </c>
      <c r="BD72" s="60" t="str">
        <f t="shared" si="83"/>
        <v/>
      </c>
      <c r="BE72" s="60" t="str">
        <f t="shared" si="83"/>
        <v/>
      </c>
      <c r="BF72" s="60"/>
      <c r="BG72" s="60" t="str">
        <f>IF(ISNUMBER(AC72),INDEX([1]!TrfCnt,AC72+1),"")</f>
        <v/>
      </c>
      <c r="BH72" s="60" t="str">
        <f>IF(ISNUMBER(AD72),INDEX([1]!TrfCnt,AD72+1),"")</f>
        <v/>
      </c>
      <c r="BI72" s="60" t="str">
        <f>IF(ISNUMBER(AE72),INDEX([1]!TrfCnt,AE72+1),"")</f>
        <v/>
      </c>
      <c r="BJ72" s="60" t="str">
        <f>IF(ISNUMBER(AF72),INDEX([1]!TrfCnt,AF72+1),"")</f>
        <v/>
      </c>
      <c r="BK72" s="58">
        <f t="shared" si="57"/>
        <v>171</v>
      </c>
      <c r="BL72" s="110" t="str">
        <f t="shared" si="58"/>
        <v>Knox Rd</v>
      </c>
      <c r="BM72" s="110" t="str">
        <f t="shared" si="59"/>
        <v>Lakeshore Dr</v>
      </c>
      <c r="BN72" s="55"/>
      <c r="BO72" s="55">
        <v>4.5</v>
      </c>
      <c r="BP72" s="55" t="s">
        <v>97</v>
      </c>
      <c r="BQ72" s="55" t="s">
        <v>97</v>
      </c>
      <c r="BR72" s="55" t="s">
        <v>97</v>
      </c>
      <c r="BS72" s="55" t="s">
        <v>97</v>
      </c>
      <c r="BT72" s="55" t="s">
        <v>97</v>
      </c>
      <c r="BU72" s="55"/>
      <c r="BV72" s="55"/>
      <c r="BW72" s="55">
        <v>0</v>
      </c>
      <c r="BX72" s="55" t="s">
        <v>97</v>
      </c>
      <c r="BY72" s="55" t="s">
        <v>97</v>
      </c>
      <c r="BZ72" s="55" t="s">
        <v>97</v>
      </c>
      <c r="CA72" s="55" t="s">
        <v>97</v>
      </c>
      <c r="CB72" s="66" t="b">
        <f t="shared" si="81"/>
        <v>0</v>
      </c>
      <c r="CC72" s="66" t="b">
        <f t="shared" si="33"/>
        <v>1</v>
      </c>
      <c r="CD72" s="66" t="b">
        <f t="shared" si="68"/>
        <v>0</v>
      </c>
      <c r="CE72" s="66" t="b">
        <f t="shared" si="69"/>
        <v>0</v>
      </c>
      <c r="CF72" s="66" t="b">
        <f t="shared" si="70"/>
        <v>0</v>
      </c>
      <c r="CG72" s="66" t="b">
        <f t="shared" si="71"/>
        <v>0</v>
      </c>
      <c r="CH72" s="66" t="b">
        <f t="shared" si="72"/>
        <v>0</v>
      </c>
      <c r="CI72" s="66" t="b">
        <f t="shared" si="84"/>
        <v>0</v>
      </c>
      <c r="CJ72" s="11"/>
      <c r="CK72" s="60" t="str">
        <f t="shared" si="85"/>
        <v/>
      </c>
      <c r="CL72" s="60" t="str">
        <f t="shared" si="86"/>
        <v/>
      </c>
      <c r="CN72" s="60">
        <f>COUNTIF(CH$2:CH72,TRUE)</f>
        <v>37</v>
      </c>
      <c r="CO72" s="66" t="b">
        <v>0</v>
      </c>
      <c r="CP72" s="73" t="e">
        <f>NA()</f>
        <v>#N/A</v>
      </c>
      <c r="CQ72" s="73"/>
      <c r="CR72" s="2">
        <f t="shared" si="73"/>
        <v>1</v>
      </c>
      <c r="CS72" s="2">
        <f t="shared" si="74"/>
        <v>1</v>
      </c>
      <c r="CT72" s="2">
        <f t="shared" si="75"/>
        <v>1</v>
      </c>
      <c r="CU72" s="2">
        <f t="shared" si="76"/>
        <v>1</v>
      </c>
      <c r="CV72" s="120"/>
    </row>
    <row r="73" spans="1:100" s="4" customFormat="1" ht="12.75" customHeight="1" x14ac:dyDescent="0.2">
      <c r="A73" s="83">
        <v>172</v>
      </c>
      <c r="B73" s="84" t="s">
        <v>82</v>
      </c>
      <c r="C73" s="85" t="s">
        <v>7</v>
      </c>
      <c r="D73" s="36">
        <v>0</v>
      </c>
      <c r="E73" s="49"/>
      <c r="F73" s="49"/>
      <c r="G73" s="49"/>
      <c r="H73" s="49"/>
      <c r="I73" s="49">
        <v>3</v>
      </c>
      <c r="J73" s="49">
        <v>3</v>
      </c>
      <c r="K73" s="49">
        <v>2</v>
      </c>
      <c r="L73" s="49">
        <v>2</v>
      </c>
      <c r="M73" s="14"/>
      <c r="N73" s="14"/>
      <c r="O73" s="14"/>
      <c r="P73" s="14">
        <v>1</v>
      </c>
      <c r="Q73" s="111">
        <f t="shared" si="77"/>
        <v>4728</v>
      </c>
      <c r="R73" s="111">
        <f t="shared" si="60"/>
        <v>4728</v>
      </c>
      <c r="S73" s="111">
        <f t="shared" si="61"/>
        <v>1994</v>
      </c>
      <c r="T73" s="15">
        <v>33.400199999999998</v>
      </c>
      <c r="U73" s="15">
        <v>-111.9349</v>
      </c>
      <c r="V73" s="36"/>
      <c r="W73" s="36"/>
      <c r="X73" s="36"/>
      <c r="Y73" s="36"/>
      <c r="Z73" s="60" t="str">
        <f t="shared" si="82"/>
        <v>Alameda &amp; College</v>
      </c>
      <c r="AA73" s="61" t="str">
        <f t="shared" si="87"/>
        <v>Alameda</v>
      </c>
      <c r="AB73" s="61" t="str">
        <f t="shared" si="62"/>
        <v>College</v>
      </c>
      <c r="AC73" s="46">
        <v>76</v>
      </c>
      <c r="AD73" s="46">
        <v>75</v>
      </c>
      <c r="AE73" s="80" t="str">
        <f>IF(LEN(BD73)&gt;0,IF(NOT(ISERROR(MATCH(BD73,[1]!TC_concat,0))),MOD(MATCH(BD73,[1]!TC_concat,0)-1,1+MAX([1]TCID!$A:$A)),""),"")</f>
        <v/>
      </c>
      <c r="AF73" s="80" t="str">
        <f>IF(LEN(BE73)&gt;0,IF(NOT(ISERROR(MATCH(BE73,[1]!TC_concat,0))),MOD(MATCH(BE73,[1]!TC_concat,0)-1,1+MAX([1]TCID!$A:$A)),""),"")</f>
        <v/>
      </c>
      <c r="AG73" s="103"/>
      <c r="AH73" s="76" t="s">
        <v>238</v>
      </c>
      <c r="AI73" s="14"/>
      <c r="AJ73" s="14"/>
      <c r="AK73" s="58">
        <f t="shared" si="79"/>
        <v>4728</v>
      </c>
      <c r="AL73" s="58">
        <f t="shared" si="80"/>
        <v>4728</v>
      </c>
      <c r="AM73" s="58">
        <f t="shared" si="56"/>
        <v>1994</v>
      </c>
      <c r="AN73" s="75" t="b">
        <f t="shared" si="63"/>
        <v>1</v>
      </c>
      <c r="AO73" s="75" t="b">
        <f t="shared" si="64"/>
        <v>1</v>
      </c>
      <c r="AP73" s="58">
        <f>IF(LEN(AC73)&gt;0,INDEX([1]!TC_Dir,AC73+1)*BG73,"")</f>
        <v>4728</v>
      </c>
      <c r="AQ73" s="58">
        <f>IF(LEN(AD73)&gt;0,INDEX([1]!TC_Dir,AD73+1)*BH73,"")</f>
        <v>0</v>
      </c>
      <c r="AR73" s="58" t="str">
        <f>IF(LEN(AE73)&gt;0,INDEX([1]!TC_Dir,AE73+1)*BI73,"")</f>
        <v/>
      </c>
      <c r="AS73" s="58" t="str">
        <f>IF(LEN(AF73)&gt;0,INDEX([1]!TC_Dir,AF73+1)*BJ73,"")</f>
        <v/>
      </c>
      <c r="AT73" s="58">
        <f>IF(LEN(AC73)&gt;0,NOT(INDEX([1]!TC_Dir,AC73+1))*BG73,"")</f>
        <v>0</v>
      </c>
      <c r="AU73" s="58">
        <f>IF(LEN(AD73)&gt;0,NOT(INDEX([1]!TC_Dir,AD73+1))*BH73,"")</f>
        <v>1994</v>
      </c>
      <c r="AV73" s="58" t="str">
        <f>IF(LEN(AE73)&gt;0,NOT(INDEX([1]!TC_Dir,AE73+1))*BI73,"")</f>
        <v/>
      </c>
      <c r="AW73" s="58" t="str">
        <f>IF(LEN(AF73)&gt;0,NOT(INDEX([1]!TC_Dir,AF73+1))*BJ73,"")</f>
        <v/>
      </c>
      <c r="AX73" s="60" t="str">
        <f t="shared" si="65"/>
        <v>Alameda Dr</v>
      </c>
      <c r="AY73" s="60" t="str">
        <f t="shared" si="66"/>
        <v>College Ave</v>
      </c>
      <c r="AZ73" s="60" t="str">
        <f t="shared" si="67"/>
        <v>Alameda Dr &amp; College Ave</v>
      </c>
      <c r="BA73" s="59">
        <f>COUNTIF([1]!ConcFrom,AZ73)+COUNTIF([1]!ConcTo,AZ73)</f>
        <v>0</v>
      </c>
      <c r="BB73" s="60" t="str">
        <f t="shared" si="83"/>
        <v/>
      </c>
      <c r="BC73" s="60" t="str">
        <f t="shared" si="83"/>
        <v/>
      </c>
      <c r="BD73" s="60" t="str">
        <f t="shared" si="83"/>
        <v/>
      </c>
      <c r="BE73" s="60" t="str">
        <f t="shared" si="83"/>
        <v/>
      </c>
      <c r="BF73" s="60"/>
      <c r="BG73" s="60">
        <f>IF(ISNUMBER(AC73),INDEX([1]!TrfCnt,AC73+1),"")</f>
        <v>4728</v>
      </c>
      <c r="BH73" s="60">
        <f>IF(ISNUMBER(AD73),INDEX([1]!TrfCnt,AD73+1),"")</f>
        <v>1994</v>
      </c>
      <c r="BI73" s="60" t="str">
        <f>IF(ISNUMBER(AE73),INDEX([1]!TrfCnt,AE73+1),"")</f>
        <v/>
      </c>
      <c r="BJ73" s="60" t="str">
        <f>IF(ISNUMBER(AF73),INDEX([1]!TrfCnt,AF73+1),"")</f>
        <v/>
      </c>
      <c r="BK73" s="58">
        <f t="shared" si="57"/>
        <v>172</v>
      </c>
      <c r="BL73" s="110" t="str">
        <f t="shared" si="58"/>
        <v>Alameda Dr</v>
      </c>
      <c r="BM73" s="110" t="str">
        <f t="shared" si="59"/>
        <v>College Ave</v>
      </c>
      <c r="BN73" s="55"/>
      <c r="BO73" s="55">
        <v>74.25</v>
      </c>
      <c r="BP73" s="55" t="s">
        <v>97</v>
      </c>
      <c r="BQ73" s="55" t="s">
        <v>97</v>
      </c>
      <c r="BR73" s="55" t="s">
        <v>97</v>
      </c>
      <c r="BS73" s="55" t="s">
        <v>97</v>
      </c>
      <c r="BT73" s="55" t="s">
        <v>97</v>
      </c>
      <c r="BU73" s="55"/>
      <c r="BV73" s="55"/>
      <c r="BW73" s="55">
        <v>60.25</v>
      </c>
      <c r="BX73" s="55" t="s">
        <v>97</v>
      </c>
      <c r="BY73" s="55" t="s">
        <v>97</v>
      </c>
      <c r="BZ73" s="55" t="s">
        <v>97</v>
      </c>
      <c r="CA73" s="55" t="s">
        <v>97</v>
      </c>
      <c r="CB73" s="66" t="b">
        <f t="shared" si="81"/>
        <v>0</v>
      </c>
      <c r="CC73" s="66" t="b">
        <f t="shared" si="33"/>
        <v>1</v>
      </c>
      <c r="CD73" s="66" t="b">
        <f t="shared" si="68"/>
        <v>0</v>
      </c>
      <c r="CE73" s="66" t="b">
        <f t="shared" si="69"/>
        <v>0</v>
      </c>
      <c r="CF73" s="66" t="b">
        <f t="shared" si="70"/>
        <v>0</v>
      </c>
      <c r="CG73" s="66" t="b">
        <f t="shared" si="71"/>
        <v>0</v>
      </c>
      <c r="CH73" s="66" t="b">
        <f t="shared" si="72"/>
        <v>0</v>
      </c>
      <c r="CI73" s="66" t="b">
        <f t="shared" si="84"/>
        <v>0</v>
      </c>
      <c r="CJ73" s="11"/>
      <c r="CK73" s="60" t="str">
        <f t="shared" si="85"/>
        <v/>
      </c>
      <c r="CL73" s="60" t="str">
        <f t="shared" si="86"/>
        <v/>
      </c>
      <c r="CN73" s="60">
        <f>COUNTIF(CH$2:CH73,TRUE)</f>
        <v>37</v>
      </c>
      <c r="CO73" s="66" t="b">
        <v>0</v>
      </c>
      <c r="CP73" s="73" t="e">
        <f>NA()</f>
        <v>#N/A</v>
      </c>
      <c r="CQ73" s="73"/>
      <c r="CR73" s="2">
        <f t="shared" si="73"/>
        <v>1</v>
      </c>
      <c r="CS73" s="2">
        <f t="shared" si="74"/>
        <v>1</v>
      </c>
      <c r="CT73" s="2">
        <f t="shared" si="75"/>
        <v>1</v>
      </c>
      <c r="CU73" s="2">
        <f t="shared" si="76"/>
        <v>1</v>
      </c>
      <c r="CV73" s="120"/>
    </row>
    <row r="74" spans="1:100" s="4" customFormat="1" ht="12.75" customHeight="1" x14ac:dyDescent="0.2">
      <c r="A74" s="83">
        <v>173</v>
      </c>
      <c r="B74" s="84" t="s">
        <v>22</v>
      </c>
      <c r="C74" s="85" t="s">
        <v>75</v>
      </c>
      <c r="D74" s="36">
        <v>0</v>
      </c>
      <c r="E74" s="49"/>
      <c r="F74" s="49"/>
      <c r="G74" s="49"/>
      <c r="H74" s="49"/>
      <c r="I74" s="49">
        <v>0</v>
      </c>
      <c r="J74" s="49">
        <v>0</v>
      </c>
      <c r="K74" s="49">
        <v>3</v>
      </c>
      <c r="L74" s="49">
        <v>3</v>
      </c>
      <c r="M74" s="14"/>
      <c r="N74" s="14"/>
      <c r="O74" s="14"/>
      <c r="P74" s="14">
        <v>1</v>
      </c>
      <c r="Q74" s="111">
        <f t="shared" si="77"/>
        <v>31878</v>
      </c>
      <c r="R74" s="111">
        <f t="shared" si="60"/>
        <v>31878</v>
      </c>
      <c r="S74" s="111">
        <f t="shared" si="61"/>
        <v>16891</v>
      </c>
      <c r="T74" s="15">
        <v>33.4148</v>
      </c>
      <c r="U74" s="15">
        <v>-111.9091</v>
      </c>
      <c r="V74" s="36"/>
      <c r="W74" s="36"/>
      <c r="X74" s="36"/>
      <c r="Y74" s="36"/>
      <c r="Z74" s="60" t="str">
        <f t="shared" si="82"/>
        <v>Apache &amp; McClntk</v>
      </c>
      <c r="AA74" s="61" t="str">
        <f t="shared" si="87"/>
        <v>Apache</v>
      </c>
      <c r="AB74" s="25" t="s">
        <v>69</v>
      </c>
      <c r="AC74" s="80">
        <f>IF(LEN(BB74)&gt;0,IF(NOT(ISERROR(MATCH(BB74,[1]!TC_concat,0))),MOD(MATCH(BB74,[1]!TC_concat,0)-1,1+MAX([1]TCID!$A:$A)),""),"")</f>
        <v>44</v>
      </c>
      <c r="AD74" s="80">
        <f>IF(LEN(BC74)&gt;0,IF(NOT(ISERROR(MATCH(BC74,[1]!TC_concat,0))),MOD(MATCH(BC74,[1]!TC_concat,0)-1,1+MAX([1]TCID!$A:$A)),""),"")</f>
        <v>64</v>
      </c>
      <c r="AE74" s="80">
        <f>IF(LEN(BD74)&gt;0,IF(NOT(ISERROR(MATCH(BD74,[1]!TC_concat,0))),MOD(MATCH(BD74,[1]!TC_concat,0)-1,1+MAX([1]TCID!$A:$A)),""),"")</f>
        <v>40</v>
      </c>
      <c r="AF74" s="80">
        <f>IF(LEN(BE74)&gt;0,IF(NOT(ISERROR(MATCH(BE74,[1]!TC_concat,0))),MOD(MATCH(BE74,[1]!TC_concat,0)-1,1+MAX([1]TCID!$A:$A)),""),"")</f>
        <v>45</v>
      </c>
      <c r="AG74" s="103"/>
      <c r="AH74" s="76" t="s">
        <v>238</v>
      </c>
      <c r="AI74" s="14"/>
      <c r="AJ74" s="14"/>
      <c r="AK74" s="58">
        <f t="shared" si="79"/>
        <v>31878</v>
      </c>
      <c r="AL74" s="58">
        <f t="shared" si="80"/>
        <v>31878</v>
      </c>
      <c r="AM74" s="58">
        <f t="shared" si="56"/>
        <v>16891</v>
      </c>
      <c r="AN74" s="75" t="b">
        <f t="shared" si="63"/>
        <v>0</v>
      </c>
      <c r="AO74" s="75" t="b">
        <f t="shared" si="64"/>
        <v>1</v>
      </c>
      <c r="AP74" s="58">
        <f>IF(LEN(AC74)&gt;0,INDEX([1]!TC_Dir,AC74+1)*BG74,"")</f>
        <v>0</v>
      </c>
      <c r="AQ74" s="58">
        <f>IF(LEN(AD74)&gt;0,INDEX([1]!TC_Dir,AD74+1)*BH74,"")</f>
        <v>30288</v>
      </c>
      <c r="AR74" s="58">
        <f>IF(LEN(AE74)&gt;0,INDEX([1]!TC_Dir,AE74+1)*BI74,"")</f>
        <v>31878</v>
      </c>
      <c r="AS74" s="58">
        <f>IF(LEN(AF74)&gt;0,INDEX([1]!TC_Dir,AF74+1)*BJ74,"")</f>
        <v>0</v>
      </c>
      <c r="AT74" s="58">
        <f>IF(LEN(AC74)&gt;0,NOT(INDEX([1]!TC_Dir,AC74+1))*BG74,"")</f>
        <v>16891</v>
      </c>
      <c r="AU74" s="58">
        <f>IF(LEN(AD74)&gt;0,NOT(INDEX([1]!TC_Dir,AD74+1))*BH74,"")</f>
        <v>0</v>
      </c>
      <c r="AV74" s="58">
        <f>IF(LEN(AE74)&gt;0,NOT(INDEX([1]!TC_Dir,AE74+1))*BI74,"")</f>
        <v>0</v>
      </c>
      <c r="AW74" s="58">
        <f>IF(LEN(AF74)&gt;0,NOT(INDEX([1]!TC_Dir,AF74+1))*BJ74,"")</f>
        <v>15777</v>
      </c>
      <c r="AX74" s="60" t="str">
        <f t="shared" si="65"/>
        <v>Apache Blvd</v>
      </c>
      <c r="AY74" s="60" t="str">
        <f t="shared" si="66"/>
        <v>McClintock Dr</v>
      </c>
      <c r="AZ74" s="60" t="str">
        <f t="shared" si="67"/>
        <v>Apache Blvd &amp; McClintock Dr</v>
      </c>
      <c r="BA74" s="59">
        <f>COUNTIF([1]!ConcFrom,AZ74)+COUNTIF([1]!ConcTo,AZ74)</f>
        <v>4</v>
      </c>
      <c r="BB74" s="60" t="str">
        <f t="shared" si="83"/>
        <v>Apache Blvd &amp; McClintock Dr_1</v>
      </c>
      <c r="BC74" s="60" t="str">
        <f t="shared" si="83"/>
        <v>Apache Blvd &amp; McClintock Dr_2</v>
      </c>
      <c r="BD74" s="60" t="str">
        <f t="shared" si="83"/>
        <v>Apache Blvd &amp; McClintock Dr_3</v>
      </c>
      <c r="BE74" s="60" t="str">
        <f t="shared" si="83"/>
        <v>Apache Blvd &amp; McClintock Dr_4</v>
      </c>
      <c r="BF74" s="60"/>
      <c r="BG74" s="60">
        <f>IF(ISNUMBER(AC74),INDEX([1]!TrfCnt,AC74+1),"")</f>
        <v>16891</v>
      </c>
      <c r="BH74" s="60">
        <f>IF(ISNUMBER(AD74),INDEX([1]!TrfCnt,AD74+1),"")</f>
        <v>30288</v>
      </c>
      <c r="BI74" s="60">
        <f>IF(ISNUMBER(AE74),INDEX([1]!TrfCnt,AE74+1),"")</f>
        <v>31878</v>
      </c>
      <c r="BJ74" s="60">
        <f>IF(ISNUMBER(AF74),INDEX([1]!TrfCnt,AF74+1),"")</f>
        <v>15777</v>
      </c>
      <c r="BK74" s="58">
        <f t="shared" si="57"/>
        <v>173</v>
      </c>
      <c r="BL74" s="110" t="str">
        <f t="shared" si="58"/>
        <v>Apache Blvd</v>
      </c>
      <c r="BM74" s="110" t="str">
        <f t="shared" si="59"/>
        <v>McClintock Dr</v>
      </c>
      <c r="BN74" s="55"/>
      <c r="BO74" s="55">
        <v>75</v>
      </c>
      <c r="BP74" s="55" t="s">
        <v>97</v>
      </c>
      <c r="BQ74" s="55" t="s">
        <v>97</v>
      </c>
      <c r="BR74" s="55" t="s">
        <v>97</v>
      </c>
      <c r="BS74" s="55" t="s">
        <v>97</v>
      </c>
      <c r="BT74" s="55" t="s">
        <v>97</v>
      </c>
      <c r="BU74" s="55"/>
      <c r="BV74" s="55"/>
      <c r="BW74" s="55">
        <v>30.5</v>
      </c>
      <c r="BX74" s="55" t="s">
        <v>97</v>
      </c>
      <c r="BY74" s="55" t="s">
        <v>97</v>
      </c>
      <c r="BZ74" s="55" t="s">
        <v>97</v>
      </c>
      <c r="CA74" s="55" t="s">
        <v>97</v>
      </c>
      <c r="CB74" s="66" t="b">
        <f t="shared" si="81"/>
        <v>0</v>
      </c>
      <c r="CC74" s="66" t="b">
        <f t="shared" si="33"/>
        <v>1</v>
      </c>
      <c r="CD74" s="66" t="b">
        <f t="shared" si="68"/>
        <v>0</v>
      </c>
      <c r="CE74" s="66" t="b">
        <f t="shared" si="69"/>
        <v>0</v>
      </c>
      <c r="CF74" s="66" t="b">
        <f t="shared" si="70"/>
        <v>0</v>
      </c>
      <c r="CG74" s="66" t="b">
        <f t="shared" si="71"/>
        <v>0</v>
      </c>
      <c r="CH74" s="66" t="b">
        <f t="shared" si="72"/>
        <v>0</v>
      </c>
      <c r="CI74" s="66" t="b">
        <f t="shared" si="84"/>
        <v>0</v>
      </c>
      <c r="CJ74" s="11"/>
      <c r="CK74" s="60" t="str">
        <f t="shared" si="85"/>
        <v/>
      </c>
      <c r="CL74" s="60" t="str">
        <f t="shared" si="86"/>
        <v/>
      </c>
      <c r="CN74" s="60">
        <f>COUNTIF(CH$2:CH74,TRUE)</f>
        <v>37</v>
      </c>
      <c r="CO74" s="66" t="b">
        <v>0</v>
      </c>
      <c r="CP74" s="73" t="e">
        <f>NA()</f>
        <v>#N/A</v>
      </c>
      <c r="CQ74" s="73"/>
      <c r="CR74" s="2">
        <f t="shared" si="73"/>
        <v>1</v>
      </c>
      <c r="CS74" s="2">
        <f t="shared" si="74"/>
        <v>1</v>
      </c>
      <c r="CT74" s="2">
        <f t="shared" si="75"/>
        <v>1</v>
      </c>
      <c r="CU74" s="2">
        <f t="shared" si="76"/>
        <v>1</v>
      </c>
      <c r="CV74" s="120"/>
    </row>
    <row r="75" spans="1:100" s="4" customFormat="1" ht="12.75" customHeight="1" x14ac:dyDescent="0.2">
      <c r="A75" s="83">
        <v>174</v>
      </c>
      <c r="B75" s="84" t="s">
        <v>84</v>
      </c>
      <c r="C75" s="85" t="s">
        <v>75</v>
      </c>
      <c r="D75" s="36">
        <v>0</v>
      </c>
      <c r="E75" s="49"/>
      <c r="F75" s="49"/>
      <c r="G75" s="49"/>
      <c r="H75" s="49"/>
      <c r="I75" s="49">
        <v>3</v>
      </c>
      <c r="J75" s="49">
        <v>3</v>
      </c>
      <c r="K75" s="49">
        <v>0</v>
      </c>
      <c r="L75" s="49">
        <v>0</v>
      </c>
      <c r="M75" s="14"/>
      <c r="N75" s="14"/>
      <c r="O75" s="14"/>
      <c r="P75" s="14">
        <v>3.5</v>
      </c>
      <c r="Q75" s="111">
        <f t="shared" si="77"/>
        <v>34964</v>
      </c>
      <c r="R75" s="111">
        <f t="shared" si="60"/>
        <v>34964</v>
      </c>
      <c r="S75" s="111">
        <f t="shared" si="61"/>
        <v>34657</v>
      </c>
      <c r="T75" s="15">
        <v>33.378399999999999</v>
      </c>
      <c r="U75" s="15">
        <v>-111.9092</v>
      </c>
      <c r="V75" s="36"/>
      <c r="W75" s="36"/>
      <c r="X75" s="36"/>
      <c r="Y75" s="36"/>
      <c r="Z75" s="60" t="str">
        <f t="shared" si="82"/>
        <v>Baseline &amp; McClntk</v>
      </c>
      <c r="AA75" s="61" t="str">
        <f t="shared" si="87"/>
        <v>Baseline</v>
      </c>
      <c r="AB75" s="25" t="s">
        <v>69</v>
      </c>
      <c r="AC75" s="80">
        <f>IF(LEN(BB75)&gt;0,IF(NOT(ISERROR(MATCH(BB75,[1]!TC_concat,0))),MOD(MATCH(BB75,[1]!TC_concat,0)-1,1+MAX([1]TCID!$A:$A)),""),"")</f>
        <v>95</v>
      </c>
      <c r="AD75" s="80">
        <f>IF(LEN(BC75)&gt;0,IF(NOT(ISERROR(MATCH(BC75,[1]!TC_concat,0))),MOD(MATCH(BC75,[1]!TC_concat,0)-1,1+MAX([1]TCID!$A:$A)),""),"")</f>
        <v>118</v>
      </c>
      <c r="AE75" s="80">
        <f>IF(LEN(BD75)&gt;0,IF(NOT(ISERROR(MATCH(BD75,[1]!TC_concat,0))),MOD(MATCH(BD75,[1]!TC_concat,0)-1,1+MAX([1]TCID!$A:$A)),""),"")</f>
        <v>96</v>
      </c>
      <c r="AF75" s="80">
        <f>IF(LEN(BE75)&gt;0,IF(NOT(ISERROR(MATCH(BE75,[1]!TC_concat,0))),MOD(MATCH(BE75,[1]!TC_concat,0)-1,1+MAX([1]TCID!$A:$A)),""),"")</f>
        <v>97</v>
      </c>
      <c r="AG75" s="103"/>
      <c r="AH75" s="76" t="s">
        <v>238</v>
      </c>
      <c r="AI75" s="14"/>
      <c r="AJ75" s="14"/>
      <c r="AK75" s="58">
        <f t="shared" si="79"/>
        <v>34964</v>
      </c>
      <c r="AL75" s="58">
        <f t="shared" si="80"/>
        <v>34964</v>
      </c>
      <c r="AM75" s="58">
        <f t="shared" si="56"/>
        <v>34657</v>
      </c>
      <c r="AN75" s="75" t="b">
        <f t="shared" si="63"/>
        <v>1</v>
      </c>
      <c r="AO75" s="75" t="b">
        <f t="shared" si="64"/>
        <v>0</v>
      </c>
      <c r="AP75" s="58">
        <f>IF(LEN(AC75)&gt;0,INDEX([1]!TC_Dir,AC75+1)*BG75,"")</f>
        <v>0</v>
      </c>
      <c r="AQ75" s="58">
        <f>IF(LEN(AD75)&gt;0,INDEX([1]!TC_Dir,AD75+1)*BH75,"")</f>
        <v>29155</v>
      </c>
      <c r="AR75" s="58">
        <f>IF(LEN(AE75)&gt;0,INDEX([1]!TC_Dir,AE75+1)*BI75,"")</f>
        <v>34964</v>
      </c>
      <c r="AS75" s="58">
        <f>IF(LEN(AF75)&gt;0,INDEX([1]!TC_Dir,AF75+1)*BJ75,"")</f>
        <v>0</v>
      </c>
      <c r="AT75" s="58">
        <f>IF(LEN(AC75)&gt;0,NOT(INDEX([1]!TC_Dir,AC75+1))*BG75,"")</f>
        <v>34657</v>
      </c>
      <c r="AU75" s="58">
        <f>IF(LEN(AD75)&gt;0,NOT(INDEX([1]!TC_Dir,AD75+1))*BH75,"")</f>
        <v>0</v>
      </c>
      <c r="AV75" s="58">
        <f>IF(LEN(AE75)&gt;0,NOT(INDEX([1]!TC_Dir,AE75+1))*BI75,"")</f>
        <v>0</v>
      </c>
      <c r="AW75" s="58">
        <f>IF(LEN(AF75)&gt;0,NOT(INDEX([1]!TC_Dir,AF75+1))*BJ75,"")</f>
        <v>32087</v>
      </c>
      <c r="AX75" s="60" t="str">
        <f t="shared" si="65"/>
        <v>Baseline Rd</v>
      </c>
      <c r="AY75" s="60" t="str">
        <f t="shared" si="66"/>
        <v>McClintock Dr</v>
      </c>
      <c r="AZ75" s="60" t="str">
        <f t="shared" si="67"/>
        <v>Baseline Rd &amp; McClintock Dr</v>
      </c>
      <c r="BA75" s="59">
        <f>COUNTIF([1]!ConcFrom,AZ75)+COUNTIF([1]!ConcTo,AZ75)</f>
        <v>4</v>
      </c>
      <c r="BB75" s="60" t="str">
        <f t="shared" si="83"/>
        <v>Baseline Rd &amp; McClintock Dr_1</v>
      </c>
      <c r="BC75" s="60" t="str">
        <f t="shared" si="83"/>
        <v>Baseline Rd &amp; McClintock Dr_2</v>
      </c>
      <c r="BD75" s="60" t="str">
        <f t="shared" si="83"/>
        <v>Baseline Rd &amp; McClintock Dr_3</v>
      </c>
      <c r="BE75" s="60" t="str">
        <f t="shared" si="83"/>
        <v>Baseline Rd &amp; McClintock Dr_4</v>
      </c>
      <c r="BF75" s="60"/>
      <c r="BG75" s="60">
        <f>IF(ISNUMBER(AC75),INDEX([1]!TrfCnt,AC75+1),"")</f>
        <v>34657</v>
      </c>
      <c r="BH75" s="60">
        <f>IF(ISNUMBER(AD75),INDEX([1]!TrfCnt,AD75+1),"")</f>
        <v>29155</v>
      </c>
      <c r="BI75" s="60">
        <f>IF(ISNUMBER(AE75),INDEX([1]!TrfCnt,AE75+1),"")</f>
        <v>34964</v>
      </c>
      <c r="BJ75" s="60">
        <f>IF(ISNUMBER(AF75),INDEX([1]!TrfCnt,AF75+1),"")</f>
        <v>32087</v>
      </c>
      <c r="BK75" s="58">
        <f t="shared" si="57"/>
        <v>174</v>
      </c>
      <c r="BL75" s="110" t="str">
        <f t="shared" si="58"/>
        <v>Baseline Rd</v>
      </c>
      <c r="BM75" s="110" t="str">
        <f t="shared" si="59"/>
        <v>McClintock Dr</v>
      </c>
      <c r="BN75" s="55"/>
      <c r="BO75" s="55">
        <v>14.5</v>
      </c>
      <c r="BP75" s="55" t="s">
        <v>97</v>
      </c>
      <c r="BQ75" s="55" t="s">
        <v>97</v>
      </c>
      <c r="BR75" s="55" t="s">
        <v>97</v>
      </c>
      <c r="BS75" s="55" t="s">
        <v>97</v>
      </c>
      <c r="BT75" s="55" t="s">
        <v>97</v>
      </c>
      <c r="BU75" s="55"/>
      <c r="BV75" s="55"/>
      <c r="BW75" s="55">
        <v>9</v>
      </c>
      <c r="BX75" s="55" t="s">
        <v>97</v>
      </c>
      <c r="BY75" s="55" t="s">
        <v>97</v>
      </c>
      <c r="BZ75" s="55" t="s">
        <v>97</v>
      </c>
      <c r="CA75" s="55" t="s">
        <v>97</v>
      </c>
      <c r="CB75" s="66" t="b">
        <f t="shared" si="81"/>
        <v>0</v>
      </c>
      <c r="CC75" s="66" t="b">
        <f t="shared" si="33"/>
        <v>1</v>
      </c>
      <c r="CD75" s="66" t="b">
        <f t="shared" si="68"/>
        <v>0</v>
      </c>
      <c r="CE75" s="66" t="b">
        <f t="shared" si="69"/>
        <v>0</v>
      </c>
      <c r="CF75" s="66" t="b">
        <f t="shared" si="70"/>
        <v>0</v>
      </c>
      <c r="CG75" s="66" t="b">
        <f t="shared" si="71"/>
        <v>0</v>
      </c>
      <c r="CH75" s="66" t="b">
        <f t="shared" si="72"/>
        <v>0</v>
      </c>
      <c r="CI75" s="66" t="b">
        <f t="shared" si="84"/>
        <v>0</v>
      </c>
      <c r="CJ75" s="11"/>
      <c r="CK75" s="60" t="str">
        <f t="shared" si="85"/>
        <v/>
      </c>
      <c r="CL75" s="60" t="str">
        <f t="shared" si="86"/>
        <v/>
      </c>
      <c r="CN75" s="60">
        <f>COUNTIF(CH$2:CH75,TRUE)</f>
        <v>37</v>
      </c>
      <c r="CO75" s="66" t="b">
        <v>0</v>
      </c>
      <c r="CP75" s="73" t="e">
        <f>NA()</f>
        <v>#N/A</v>
      </c>
      <c r="CQ75" s="73"/>
      <c r="CR75" s="2">
        <f t="shared" si="73"/>
        <v>1</v>
      </c>
      <c r="CS75" s="2">
        <f t="shared" si="74"/>
        <v>1</v>
      </c>
      <c r="CT75" s="2">
        <f t="shared" si="75"/>
        <v>1</v>
      </c>
      <c r="CU75" s="2">
        <f t="shared" si="76"/>
        <v>1</v>
      </c>
      <c r="CV75" s="120"/>
    </row>
    <row r="76" spans="1:100" s="4" customFormat="1" ht="12.75" customHeight="1" x14ac:dyDescent="0.2">
      <c r="A76" s="83">
        <v>175</v>
      </c>
      <c r="B76" s="84" t="s">
        <v>86</v>
      </c>
      <c r="C76" s="85" t="s">
        <v>75</v>
      </c>
      <c r="D76" s="36">
        <v>0</v>
      </c>
      <c r="E76" s="49"/>
      <c r="F76" s="49"/>
      <c r="G76" s="49"/>
      <c r="H76" s="49"/>
      <c r="I76" s="49">
        <v>3</v>
      </c>
      <c r="J76" s="49">
        <v>3</v>
      </c>
      <c r="K76" s="49">
        <v>3</v>
      </c>
      <c r="L76" s="49">
        <v>3</v>
      </c>
      <c r="M76" s="14"/>
      <c r="N76" s="14"/>
      <c r="O76" s="14"/>
      <c r="P76" s="14">
        <v>4.5</v>
      </c>
      <c r="Q76" s="111">
        <f t="shared" si="77"/>
        <v>29155</v>
      </c>
      <c r="R76" s="111">
        <f t="shared" si="60"/>
        <v>29155</v>
      </c>
      <c r="S76" s="111">
        <f t="shared" si="61"/>
        <v>24378</v>
      </c>
      <c r="T76" s="15">
        <v>33.363799999999998</v>
      </c>
      <c r="U76" s="15">
        <v>-111.91119999999999</v>
      </c>
      <c r="V76" s="36"/>
      <c r="W76" s="36"/>
      <c r="X76" s="36"/>
      <c r="Y76" s="36"/>
      <c r="Z76" s="60" t="str">
        <f t="shared" si="82"/>
        <v>Guad &amp; McClntk</v>
      </c>
      <c r="AA76" s="23" t="s">
        <v>68</v>
      </c>
      <c r="AB76" s="25" t="s">
        <v>69</v>
      </c>
      <c r="AC76" s="80">
        <f>IF(LEN(BB76)&gt;0,IF(NOT(ISERROR(MATCH(BB76,[1]!TC_concat,0))),MOD(MATCH(BB76,[1]!TC_concat,0)-1,1+MAX([1]TCID!$A:$A)),""),"")</f>
        <v>120</v>
      </c>
      <c r="AD76" s="80">
        <f>IF(LEN(BC76)&gt;0,IF(NOT(ISERROR(MATCH(BC76,[1]!TC_concat,0))),MOD(MATCH(BC76,[1]!TC_concat,0)-1,1+MAX([1]TCID!$A:$A)),""),"")</f>
        <v>128</v>
      </c>
      <c r="AE76" s="80">
        <f>IF(LEN(BD76)&gt;0,IF(NOT(ISERROR(MATCH(BD76,[1]!TC_concat,0))),MOD(MATCH(BD76,[1]!TC_concat,0)-1,1+MAX([1]TCID!$A:$A)),""),"")</f>
        <v>118</v>
      </c>
      <c r="AF76" s="80">
        <f>IF(LEN(BE76)&gt;0,IF(NOT(ISERROR(MATCH(BE76,[1]!TC_concat,0))),MOD(MATCH(BE76,[1]!TC_concat,0)-1,1+MAX([1]TCID!$A:$A)),""),"")</f>
        <v>121</v>
      </c>
      <c r="AG76" s="103"/>
      <c r="AH76" s="76" t="s">
        <v>238</v>
      </c>
      <c r="AI76" s="14"/>
      <c r="AJ76" s="14"/>
      <c r="AK76" s="58">
        <f t="shared" si="79"/>
        <v>29155</v>
      </c>
      <c r="AL76" s="58">
        <f t="shared" si="80"/>
        <v>29155</v>
      </c>
      <c r="AM76" s="58">
        <f t="shared" si="56"/>
        <v>24378</v>
      </c>
      <c r="AN76" s="75" t="b">
        <f t="shared" si="63"/>
        <v>1</v>
      </c>
      <c r="AO76" s="75" t="b">
        <f t="shared" si="64"/>
        <v>1</v>
      </c>
      <c r="AP76" s="58">
        <f>IF(LEN(AC76)&gt;0,INDEX([1]!TC_Dir,AC76+1)*BG76,"")</f>
        <v>0</v>
      </c>
      <c r="AQ76" s="58">
        <f>IF(LEN(AD76)&gt;0,INDEX([1]!TC_Dir,AD76+1)*BH76,"")</f>
        <v>27297</v>
      </c>
      <c r="AR76" s="58">
        <f>IF(LEN(AE76)&gt;0,INDEX([1]!TC_Dir,AE76+1)*BI76,"")</f>
        <v>29155</v>
      </c>
      <c r="AS76" s="58">
        <f>IF(LEN(AF76)&gt;0,INDEX([1]!TC_Dir,AF76+1)*BJ76,"")</f>
        <v>0</v>
      </c>
      <c r="AT76" s="58">
        <f>IF(LEN(AC76)&gt;0,NOT(INDEX([1]!TC_Dir,AC76+1))*BG76,"")</f>
        <v>24378</v>
      </c>
      <c r="AU76" s="58">
        <f>IF(LEN(AD76)&gt;0,NOT(INDEX([1]!TC_Dir,AD76+1))*BH76,"")</f>
        <v>0</v>
      </c>
      <c r="AV76" s="58">
        <f>IF(LEN(AE76)&gt;0,NOT(INDEX([1]!TC_Dir,AE76+1))*BI76,"")</f>
        <v>0</v>
      </c>
      <c r="AW76" s="58">
        <f>IF(LEN(AF76)&gt;0,NOT(INDEX([1]!TC_Dir,AF76+1))*BJ76,"")</f>
        <v>20605</v>
      </c>
      <c r="AX76" s="60" t="str">
        <f t="shared" si="65"/>
        <v>Guadalupe Rd</v>
      </c>
      <c r="AY76" s="60" t="str">
        <f t="shared" si="66"/>
        <v>McClintock Dr</v>
      </c>
      <c r="AZ76" s="60" t="str">
        <f t="shared" si="67"/>
        <v>Guadalupe Rd &amp; McClintock Dr</v>
      </c>
      <c r="BA76" s="59">
        <f>COUNTIF([1]!ConcFrom,AZ76)+COUNTIF([1]!ConcTo,AZ76)</f>
        <v>4</v>
      </c>
      <c r="BB76" s="60" t="str">
        <f t="shared" si="83"/>
        <v>Guadalupe Rd &amp; McClintock Dr_1</v>
      </c>
      <c r="BC76" s="60" t="str">
        <f t="shared" si="83"/>
        <v>Guadalupe Rd &amp; McClintock Dr_2</v>
      </c>
      <c r="BD76" s="60" t="str">
        <f t="shared" si="83"/>
        <v>Guadalupe Rd &amp; McClintock Dr_3</v>
      </c>
      <c r="BE76" s="60" t="str">
        <f t="shared" si="83"/>
        <v>Guadalupe Rd &amp; McClintock Dr_4</v>
      </c>
      <c r="BF76" s="60"/>
      <c r="BG76" s="60">
        <f>IF(ISNUMBER(AC76),INDEX([1]!TrfCnt,AC76+1),"")</f>
        <v>24378</v>
      </c>
      <c r="BH76" s="60">
        <f>IF(ISNUMBER(AD76),INDEX([1]!TrfCnt,AD76+1),"")</f>
        <v>27297</v>
      </c>
      <c r="BI76" s="60">
        <f>IF(ISNUMBER(AE76),INDEX([1]!TrfCnt,AE76+1),"")</f>
        <v>29155</v>
      </c>
      <c r="BJ76" s="60">
        <f>IF(ISNUMBER(AF76),INDEX([1]!TrfCnt,AF76+1),"")</f>
        <v>20605</v>
      </c>
      <c r="BK76" s="58">
        <f t="shared" si="57"/>
        <v>175</v>
      </c>
      <c r="BL76" s="110" t="str">
        <f t="shared" si="58"/>
        <v>Guadalupe Rd</v>
      </c>
      <c r="BM76" s="110" t="str">
        <f t="shared" si="59"/>
        <v>McClintock Dr</v>
      </c>
      <c r="BN76" s="55"/>
      <c r="BO76" s="55">
        <v>14</v>
      </c>
      <c r="BP76" s="55" t="s">
        <v>97</v>
      </c>
      <c r="BQ76" s="55" t="s">
        <v>97</v>
      </c>
      <c r="BR76" s="55" t="s">
        <v>97</v>
      </c>
      <c r="BS76" s="55" t="s">
        <v>97</v>
      </c>
      <c r="BT76" s="55" t="s">
        <v>97</v>
      </c>
      <c r="BU76" s="55"/>
      <c r="BV76" s="55"/>
      <c r="BW76" s="55">
        <v>9</v>
      </c>
      <c r="BX76" s="55" t="s">
        <v>97</v>
      </c>
      <c r="BY76" s="55" t="s">
        <v>97</v>
      </c>
      <c r="BZ76" s="55" t="s">
        <v>97</v>
      </c>
      <c r="CA76" s="55" t="s">
        <v>97</v>
      </c>
      <c r="CB76" s="66" t="b">
        <f t="shared" si="81"/>
        <v>0</v>
      </c>
      <c r="CC76" s="66" t="b">
        <f t="shared" si="33"/>
        <v>1</v>
      </c>
      <c r="CD76" s="66" t="b">
        <f t="shared" si="68"/>
        <v>0</v>
      </c>
      <c r="CE76" s="66" t="b">
        <f t="shared" si="69"/>
        <v>0</v>
      </c>
      <c r="CF76" s="66" t="b">
        <f t="shared" si="70"/>
        <v>0</v>
      </c>
      <c r="CG76" s="66" t="b">
        <f t="shared" si="71"/>
        <v>0</v>
      </c>
      <c r="CH76" s="66" t="b">
        <f t="shared" si="72"/>
        <v>0</v>
      </c>
      <c r="CI76" s="66" t="b">
        <f t="shared" si="84"/>
        <v>0</v>
      </c>
      <c r="CJ76" s="11"/>
      <c r="CK76" s="60" t="str">
        <f t="shared" si="85"/>
        <v/>
      </c>
      <c r="CL76" s="60" t="str">
        <f t="shared" si="86"/>
        <v/>
      </c>
      <c r="CN76" s="60">
        <f>COUNTIF(CH$2:CH76,TRUE)</f>
        <v>37</v>
      </c>
      <c r="CO76" s="66" t="b">
        <v>0</v>
      </c>
      <c r="CP76" s="73" t="e">
        <f>NA()</f>
        <v>#N/A</v>
      </c>
      <c r="CQ76" s="73"/>
      <c r="CR76" s="2">
        <f t="shared" si="73"/>
        <v>1</v>
      </c>
      <c r="CS76" s="2">
        <f t="shared" si="74"/>
        <v>1</v>
      </c>
      <c r="CT76" s="2">
        <f t="shared" si="75"/>
        <v>1</v>
      </c>
      <c r="CU76" s="2">
        <f t="shared" si="76"/>
        <v>1</v>
      </c>
      <c r="CV76" s="120"/>
    </row>
    <row r="77" spans="1:100" s="4" customFormat="1" ht="12.75" customHeight="1" x14ac:dyDescent="0.2">
      <c r="A77" s="83">
        <v>176</v>
      </c>
      <c r="B77" s="84" t="s">
        <v>87</v>
      </c>
      <c r="C77" s="85" t="s">
        <v>75</v>
      </c>
      <c r="D77" s="36">
        <v>0</v>
      </c>
      <c r="E77" s="49"/>
      <c r="F77" s="49"/>
      <c r="G77" s="49"/>
      <c r="H77" s="49"/>
      <c r="I77" s="49">
        <v>3</v>
      </c>
      <c r="J77" s="49">
        <v>3</v>
      </c>
      <c r="K77" s="49">
        <v>3</v>
      </c>
      <c r="L77" s="49">
        <v>3</v>
      </c>
      <c r="M77" s="14"/>
      <c r="N77" s="14"/>
      <c r="O77" s="14"/>
      <c r="P77" s="14">
        <v>5.5</v>
      </c>
      <c r="Q77" s="111">
        <f t="shared" si="77"/>
        <v>33701</v>
      </c>
      <c r="R77" s="111">
        <f t="shared" si="60"/>
        <v>22447</v>
      </c>
      <c r="S77" s="111">
        <f t="shared" si="61"/>
        <v>33701</v>
      </c>
      <c r="T77" s="15">
        <v>33.334650000000003</v>
      </c>
      <c r="U77" s="15">
        <v>-111.91115000000001</v>
      </c>
      <c r="V77" s="36"/>
      <c r="W77" s="36"/>
      <c r="X77" s="36"/>
      <c r="Y77" s="36"/>
      <c r="Z77" s="60" t="str">
        <f t="shared" si="82"/>
        <v>Warner &amp; McClntk</v>
      </c>
      <c r="AA77" s="61" t="str">
        <f>IF(ISERROR(FIND(" ",B77)),B77,LEFT(B77,FIND(" ",B77)-1))</f>
        <v>Warner</v>
      </c>
      <c r="AB77" s="25" t="s">
        <v>69</v>
      </c>
      <c r="AC77" s="80">
        <f>IF(LEN(BB77)&gt;0,IF(NOT(ISERROR(MATCH(BB77,[1]!TC_concat,0))),MOD(MATCH(BB77,[1]!TC_concat,0)-1,1+MAX([1]TCID!$A:$A)),""),"")</f>
        <v>140</v>
      </c>
      <c r="AD77" s="80">
        <f>IF(LEN(BC77)&gt;0,IF(NOT(ISERROR(MATCH(BC77,[1]!TC_concat,0))),MOD(MATCH(BC77,[1]!TC_concat,0)-1,1+MAX([1]TCID!$A:$A)),""),"")</f>
        <v>148</v>
      </c>
      <c r="AE77" s="80">
        <f>IF(LEN(BD77)&gt;0,IF(NOT(ISERROR(MATCH(BD77,[1]!TC_concat,0))),MOD(MATCH(BD77,[1]!TC_concat,0)-1,1+MAX([1]TCID!$A:$A)),""),"")</f>
        <v>138</v>
      </c>
      <c r="AF77" s="80">
        <f>IF(LEN(BE77)&gt;0,IF(NOT(ISERROR(MATCH(BE77,[1]!TC_concat,0))),MOD(MATCH(BE77,[1]!TC_concat,0)-1,1+MAX([1]TCID!$A:$A)),""),"")</f>
        <v>141</v>
      </c>
      <c r="AG77" s="103"/>
      <c r="AH77" s="76" t="s">
        <v>238</v>
      </c>
      <c r="AI77" s="14"/>
      <c r="AJ77" s="14"/>
      <c r="AK77" s="58">
        <f t="shared" si="79"/>
        <v>33701</v>
      </c>
      <c r="AL77" s="58">
        <f t="shared" si="80"/>
        <v>22447</v>
      </c>
      <c r="AM77" s="58">
        <f t="shared" si="56"/>
        <v>33701</v>
      </c>
      <c r="AN77" s="75" t="b">
        <f t="shared" si="63"/>
        <v>1</v>
      </c>
      <c r="AO77" s="75" t="b">
        <f t="shared" si="64"/>
        <v>1</v>
      </c>
      <c r="AP77" s="58">
        <f>IF(LEN(AC77)&gt;0,INDEX([1]!TC_Dir,AC77+1)*BG77,"")</f>
        <v>0</v>
      </c>
      <c r="AQ77" s="58">
        <f>IF(LEN(AD77)&gt;0,INDEX([1]!TC_Dir,AD77+1)*BH77,"")</f>
        <v>21509</v>
      </c>
      <c r="AR77" s="58">
        <f>IF(LEN(AE77)&gt;0,INDEX([1]!TC_Dir,AE77+1)*BI77,"")</f>
        <v>22447</v>
      </c>
      <c r="AS77" s="58">
        <f>IF(LEN(AF77)&gt;0,INDEX([1]!TC_Dir,AF77+1)*BJ77,"")</f>
        <v>0</v>
      </c>
      <c r="AT77" s="58">
        <f>IF(LEN(AC77)&gt;0,NOT(INDEX([1]!TC_Dir,AC77+1))*BG77,"")</f>
        <v>33701</v>
      </c>
      <c r="AU77" s="58">
        <f>IF(LEN(AD77)&gt;0,NOT(INDEX([1]!TC_Dir,AD77+1))*BH77,"")</f>
        <v>0</v>
      </c>
      <c r="AV77" s="58">
        <f>IF(LEN(AE77)&gt;0,NOT(INDEX([1]!TC_Dir,AE77+1))*BI77,"")</f>
        <v>0</v>
      </c>
      <c r="AW77" s="58">
        <f>IF(LEN(AF77)&gt;0,NOT(INDEX([1]!TC_Dir,AF77+1))*BJ77,"")</f>
        <v>28078</v>
      </c>
      <c r="AX77" s="60" t="str">
        <f t="shared" si="65"/>
        <v>Warner Rd</v>
      </c>
      <c r="AY77" s="60" t="str">
        <f t="shared" si="66"/>
        <v>McClintock Dr</v>
      </c>
      <c r="AZ77" s="60" t="str">
        <f t="shared" si="67"/>
        <v>Warner Rd &amp; McClintock Dr</v>
      </c>
      <c r="BA77" s="59">
        <f>COUNTIF([1]!ConcFrom,AZ77)+COUNTIF([1]!ConcTo,AZ77)</f>
        <v>4</v>
      </c>
      <c r="BB77" s="60" t="str">
        <f t="shared" si="83"/>
        <v>Warner Rd &amp; McClintock Dr_1</v>
      </c>
      <c r="BC77" s="60" t="str">
        <f t="shared" si="83"/>
        <v>Warner Rd &amp; McClintock Dr_2</v>
      </c>
      <c r="BD77" s="60" t="str">
        <f t="shared" si="83"/>
        <v>Warner Rd &amp; McClintock Dr_3</v>
      </c>
      <c r="BE77" s="60" t="str">
        <f t="shared" si="83"/>
        <v>Warner Rd &amp; McClintock Dr_4</v>
      </c>
      <c r="BF77" s="60"/>
      <c r="BG77" s="60">
        <f>IF(ISNUMBER(AC77),INDEX([1]!TrfCnt,AC77+1),"")</f>
        <v>33701</v>
      </c>
      <c r="BH77" s="60">
        <f>IF(ISNUMBER(AD77),INDEX([1]!TrfCnt,AD77+1),"")</f>
        <v>21509</v>
      </c>
      <c r="BI77" s="60">
        <f>IF(ISNUMBER(AE77),INDEX([1]!TrfCnt,AE77+1),"")</f>
        <v>22447</v>
      </c>
      <c r="BJ77" s="60">
        <f>IF(ISNUMBER(AF77),INDEX([1]!TrfCnt,AF77+1),"")</f>
        <v>28078</v>
      </c>
      <c r="BK77" s="58">
        <f t="shared" si="57"/>
        <v>176</v>
      </c>
      <c r="BL77" s="110" t="str">
        <f t="shared" si="58"/>
        <v>Warner Rd</v>
      </c>
      <c r="BM77" s="110" t="str">
        <f t="shared" si="59"/>
        <v>McClintock Dr</v>
      </c>
      <c r="BN77" s="55"/>
      <c r="BO77" s="55">
        <v>12</v>
      </c>
      <c r="BP77" s="55" t="s">
        <v>97</v>
      </c>
      <c r="BQ77" s="55" t="s">
        <v>97</v>
      </c>
      <c r="BR77" s="55" t="s">
        <v>97</v>
      </c>
      <c r="BS77" s="55" t="s">
        <v>97</v>
      </c>
      <c r="BT77" s="55" t="s">
        <v>97</v>
      </c>
      <c r="BU77" s="55"/>
      <c r="BV77" s="55"/>
      <c r="BW77" s="55">
        <v>7.75</v>
      </c>
      <c r="BX77" s="55" t="s">
        <v>97</v>
      </c>
      <c r="BY77" s="55" t="s">
        <v>97</v>
      </c>
      <c r="BZ77" s="55" t="s">
        <v>97</v>
      </c>
      <c r="CA77" s="55" t="s">
        <v>97</v>
      </c>
      <c r="CB77" s="66" t="b">
        <f t="shared" si="81"/>
        <v>0</v>
      </c>
      <c r="CC77" s="66" t="b">
        <f t="shared" si="33"/>
        <v>1</v>
      </c>
      <c r="CD77" s="66" t="b">
        <f t="shared" si="68"/>
        <v>0</v>
      </c>
      <c r="CE77" s="66" t="b">
        <f t="shared" si="69"/>
        <v>0</v>
      </c>
      <c r="CF77" s="66" t="b">
        <f t="shared" si="70"/>
        <v>0</v>
      </c>
      <c r="CG77" s="66" t="b">
        <f t="shared" si="71"/>
        <v>0</v>
      </c>
      <c r="CH77" s="66" t="b">
        <f t="shared" si="72"/>
        <v>0</v>
      </c>
      <c r="CI77" s="66" t="b">
        <f t="shared" si="84"/>
        <v>0</v>
      </c>
      <c r="CJ77" s="11"/>
      <c r="CK77" s="60" t="str">
        <f t="shared" si="85"/>
        <v/>
      </c>
      <c r="CL77" s="60" t="str">
        <f t="shared" si="86"/>
        <v/>
      </c>
      <c r="CN77" s="60">
        <f>COUNTIF(CH$2:CH77,TRUE)</f>
        <v>37</v>
      </c>
      <c r="CO77" s="66" t="b">
        <v>0</v>
      </c>
      <c r="CP77" s="73" t="e">
        <f>NA()</f>
        <v>#N/A</v>
      </c>
      <c r="CQ77" s="73"/>
      <c r="CR77" s="2">
        <f t="shared" si="73"/>
        <v>1</v>
      </c>
      <c r="CS77" s="2">
        <f t="shared" si="74"/>
        <v>1</v>
      </c>
      <c r="CT77" s="2">
        <f t="shared" si="75"/>
        <v>1</v>
      </c>
      <c r="CU77" s="2">
        <f t="shared" si="76"/>
        <v>1</v>
      </c>
      <c r="CV77" s="120"/>
    </row>
    <row r="78" spans="1:100" s="4" customFormat="1" ht="12.75" customHeight="1" x14ac:dyDescent="0.2">
      <c r="A78" s="83">
        <v>177</v>
      </c>
      <c r="B78" s="84" t="s">
        <v>249</v>
      </c>
      <c r="C78" s="85" t="s">
        <v>75</v>
      </c>
      <c r="D78" s="36">
        <v>0</v>
      </c>
      <c r="E78" s="49"/>
      <c r="F78" s="49"/>
      <c r="G78" s="49"/>
      <c r="H78" s="49"/>
      <c r="I78" s="49">
        <v>3</v>
      </c>
      <c r="J78" s="49">
        <v>3</v>
      </c>
      <c r="K78" s="49">
        <v>2</v>
      </c>
      <c r="L78" s="49">
        <v>2</v>
      </c>
      <c r="M78" s="14"/>
      <c r="N78" s="14"/>
      <c r="O78" s="14"/>
      <c r="P78" s="14">
        <v>6.8</v>
      </c>
      <c r="Q78" s="111">
        <f t="shared" si="77"/>
        <v>34964</v>
      </c>
      <c r="R78" s="111">
        <f t="shared" si="60"/>
        <v>34964</v>
      </c>
      <c r="S78" s="111" t="str">
        <f t="shared" si="61"/>
        <v>NA</v>
      </c>
      <c r="T78" s="15">
        <v>33.331499999999998</v>
      </c>
      <c r="U78" s="15">
        <v>-111.91115000000001</v>
      </c>
      <c r="V78" s="36"/>
      <c r="W78" s="36"/>
      <c r="X78" s="36"/>
      <c r="Y78" s="36"/>
      <c r="Z78" s="60" t="str">
        <f t="shared" si="82"/>
        <v>LaVieve &amp; McClntk</v>
      </c>
      <c r="AA78" s="86" t="s">
        <v>250</v>
      </c>
      <c r="AB78" s="25" t="s">
        <v>69</v>
      </c>
      <c r="AC78" s="46">
        <v>96</v>
      </c>
      <c r="AD78" s="80" t="str">
        <f>IF(LEN(BC78)&gt;0,IF(NOT(ISERROR(MATCH(BC78,[1]!TC_concat,0))),MOD(MATCH(BC78,[1]!TC_concat,0)-1,1+MAX([1]TCID!$A:$A)),""),"")</f>
        <v/>
      </c>
      <c r="AE78" s="80" t="str">
        <f>IF(LEN(BD78)&gt;0,IF(NOT(ISERROR(MATCH(BD78,[1]!TC_concat,0))),MOD(MATCH(BD78,[1]!TC_concat,0)-1,1+MAX([1]TCID!$A:$A)),""),"")</f>
        <v/>
      </c>
      <c r="AF78" s="80" t="str">
        <f>IF(LEN(BE78)&gt;0,IF(NOT(ISERROR(MATCH(BE78,[1]!TC_concat,0))),MOD(MATCH(BE78,[1]!TC_concat,0)-1,1+MAX([1]TCID!$A:$A)),""),"")</f>
        <v/>
      </c>
      <c r="AG78" s="103"/>
      <c r="AH78" s="76" t="s">
        <v>238</v>
      </c>
      <c r="AI78" s="14"/>
      <c r="AJ78" s="14"/>
      <c r="AK78" s="58">
        <f t="shared" si="79"/>
        <v>34964</v>
      </c>
      <c r="AL78" s="58">
        <f t="shared" si="80"/>
        <v>34964</v>
      </c>
      <c r="AM78" s="58" t="e">
        <f t="shared" si="56"/>
        <v>#N/A</v>
      </c>
      <c r="AN78" s="75" t="b">
        <f t="shared" ref="AN78:AN86" si="88">OR(I78&gt;0,J78&gt;0)</f>
        <v>1</v>
      </c>
      <c r="AO78" s="75" t="b">
        <f t="shared" ref="AO78:AO86" si="89">OR(K78&gt;0,L78&gt;0)</f>
        <v>1</v>
      </c>
      <c r="AP78" s="58">
        <f>IF(LEN(AC78)&gt;0,INDEX([1]!TC_Dir,AC78+1)*BG78,"")</f>
        <v>34964</v>
      </c>
      <c r="AQ78" s="58" t="str">
        <f>IF(LEN(AD78)&gt;0,INDEX([1]!TC_Dir,AD78+1)*BH78,"")</f>
        <v/>
      </c>
      <c r="AR78" s="58" t="str">
        <f>IF(LEN(AE78)&gt;0,INDEX([1]!TC_Dir,AE78+1)*BI78,"")</f>
        <v/>
      </c>
      <c r="AS78" s="58" t="str">
        <f>IF(LEN(AF78)&gt;0,INDEX([1]!TC_Dir,AF78+1)*BJ78,"")</f>
        <v/>
      </c>
      <c r="AT78" s="58">
        <f>IF(LEN(AC78)&gt;0,NOT(INDEX([1]!TC_Dir,AC78+1))*BG78,"")</f>
        <v>0</v>
      </c>
      <c r="AU78" s="58" t="str">
        <f>IF(LEN(AD78)&gt;0,NOT(INDEX([1]!TC_Dir,AD78+1))*BH78,"")</f>
        <v/>
      </c>
      <c r="AV78" s="58" t="str">
        <f>IF(LEN(AE78)&gt;0,NOT(INDEX([1]!TC_Dir,AE78+1))*BI78,"")</f>
        <v/>
      </c>
      <c r="AW78" s="58" t="str">
        <f>IF(LEN(AF78)&gt;0,NOT(INDEX([1]!TC_Dir,AF78+1))*BJ78,"")</f>
        <v/>
      </c>
      <c r="AX78" s="60" t="str">
        <f t="shared" si="65"/>
        <v>La Vieve Ln</v>
      </c>
      <c r="AY78" s="60" t="str">
        <f t="shared" si="66"/>
        <v>McClintock Dr</v>
      </c>
      <c r="AZ78" s="60" t="str">
        <f t="shared" si="67"/>
        <v>La Vieve Ln &amp; McClintock Dr</v>
      </c>
      <c r="BA78" s="59">
        <f>COUNTIF([1]!ConcFrom,AZ78)+COUNTIF([1]!ConcTo,AZ78)</f>
        <v>0</v>
      </c>
      <c r="BB78" s="60" t="str">
        <f t="shared" ref="BB78:BE87" si="90">IF($BA78&gt;=BB$1,$AZ78&amp;"_"&amp;BB$1,"")</f>
        <v/>
      </c>
      <c r="BC78" s="60" t="str">
        <f t="shared" si="90"/>
        <v/>
      </c>
      <c r="BD78" s="60" t="str">
        <f t="shared" si="90"/>
        <v/>
      </c>
      <c r="BE78" s="60" t="str">
        <f t="shared" si="90"/>
        <v/>
      </c>
      <c r="BF78" s="60"/>
      <c r="BG78" s="60">
        <f>IF(ISNUMBER(AC78),INDEX([1]!TrfCnt,AC78+1),"")</f>
        <v>34964</v>
      </c>
      <c r="BH78" s="60" t="str">
        <f>IF(ISNUMBER(AD78),INDEX([1]!TrfCnt,AD78+1),"")</f>
        <v/>
      </c>
      <c r="BI78" s="60" t="str">
        <f>IF(ISNUMBER(AE78),INDEX([1]!TrfCnt,AE78+1),"")</f>
        <v/>
      </c>
      <c r="BJ78" s="60" t="str">
        <f>IF(ISNUMBER(AF78),INDEX([1]!TrfCnt,AF78+1),"")</f>
        <v/>
      </c>
      <c r="BK78" s="58">
        <f t="shared" si="57"/>
        <v>177</v>
      </c>
      <c r="BL78" s="110" t="str">
        <f t="shared" si="58"/>
        <v>La Vieve Ln</v>
      </c>
      <c r="BM78" s="110" t="str">
        <f t="shared" si="59"/>
        <v>McClintock Dr</v>
      </c>
      <c r="BN78" s="55"/>
      <c r="BO78" s="55">
        <v>7</v>
      </c>
      <c r="BP78" s="55" t="s">
        <v>97</v>
      </c>
      <c r="BQ78" s="55" t="s">
        <v>97</v>
      </c>
      <c r="BR78" s="55" t="s">
        <v>97</v>
      </c>
      <c r="BS78" s="55" t="s">
        <v>97</v>
      </c>
      <c r="BT78" s="55" t="s">
        <v>97</v>
      </c>
      <c r="BU78" s="55"/>
      <c r="BV78" s="55"/>
      <c r="BW78" s="55">
        <v>6</v>
      </c>
      <c r="BX78" s="55" t="s">
        <v>97</v>
      </c>
      <c r="BY78" s="55" t="s">
        <v>97</v>
      </c>
      <c r="BZ78" s="55" t="s">
        <v>97</v>
      </c>
      <c r="CA78" s="55" t="s">
        <v>97</v>
      </c>
      <c r="CB78" s="66" t="b">
        <f t="shared" ref="CB78:CB86" si="91">AND(CC78:CH78)</f>
        <v>0</v>
      </c>
      <c r="CC78" s="66" t="b">
        <f t="shared" si="33"/>
        <v>1</v>
      </c>
      <c r="CD78" s="66" t="b">
        <f t="shared" si="68"/>
        <v>0</v>
      </c>
      <c r="CE78" s="66" t="b">
        <f t="shared" si="69"/>
        <v>0</v>
      </c>
      <c r="CF78" s="66" t="b">
        <f t="shared" si="70"/>
        <v>0</v>
      </c>
      <c r="CG78" s="66" t="b">
        <f t="shared" si="71"/>
        <v>0</v>
      </c>
      <c r="CH78" s="66" t="b">
        <f t="shared" si="72"/>
        <v>0</v>
      </c>
      <c r="CI78" s="66" t="b">
        <f t="shared" si="84"/>
        <v>0</v>
      </c>
      <c r="CJ78" s="11"/>
      <c r="CK78" s="60" t="str">
        <f t="shared" si="85"/>
        <v/>
      </c>
      <c r="CL78" s="60" t="str">
        <f t="shared" si="86"/>
        <v/>
      </c>
      <c r="CN78" s="60">
        <f>COUNTIF(CH$2:CH78,TRUE)</f>
        <v>37</v>
      </c>
      <c r="CO78" s="66" t="b">
        <v>0</v>
      </c>
      <c r="CP78" s="73" t="e">
        <f>NA()</f>
        <v>#N/A</v>
      </c>
      <c r="CQ78" s="73"/>
      <c r="CR78" s="2">
        <f t="shared" si="73"/>
        <v>1</v>
      </c>
      <c r="CS78" s="2">
        <f t="shared" si="74"/>
        <v>1</v>
      </c>
      <c r="CT78" s="2">
        <f t="shared" si="75"/>
        <v>1</v>
      </c>
      <c r="CU78" s="2">
        <f t="shared" si="76"/>
        <v>1</v>
      </c>
      <c r="CV78" s="120"/>
    </row>
    <row r="79" spans="1:100" s="4" customFormat="1" ht="12.75" customHeight="1" x14ac:dyDescent="0.2">
      <c r="A79" s="98">
        <v>178</v>
      </c>
      <c r="B79" s="99" t="s">
        <v>76</v>
      </c>
      <c r="C79" s="100" t="s">
        <v>74</v>
      </c>
      <c r="D79" s="36">
        <v>0</v>
      </c>
      <c r="E79" s="49"/>
      <c r="F79" s="49"/>
      <c r="G79" s="49"/>
      <c r="H79" s="49"/>
      <c r="I79" s="49">
        <v>0</v>
      </c>
      <c r="J79" s="49">
        <v>0</v>
      </c>
      <c r="K79" s="49">
        <v>1</v>
      </c>
      <c r="L79" s="49">
        <v>1</v>
      </c>
      <c r="M79" s="14"/>
      <c r="N79" s="14"/>
      <c r="O79" s="14"/>
      <c r="P79" s="14">
        <v>1</v>
      </c>
      <c r="Q79" s="111">
        <f t="shared" si="77"/>
        <v>44461</v>
      </c>
      <c r="R79" s="111">
        <f t="shared" si="60"/>
        <v>44461</v>
      </c>
      <c r="S79" s="111">
        <f t="shared" si="61"/>
        <v>17024</v>
      </c>
      <c r="T79" s="15">
        <v>33.440300000000001</v>
      </c>
      <c r="U79" s="15">
        <v>-111.92632</v>
      </c>
      <c r="V79" s="36"/>
      <c r="W79" s="36"/>
      <c r="X79" s="36"/>
      <c r="Y79" s="36"/>
      <c r="Z79" s="60" t="str">
        <f t="shared" si="82"/>
        <v>Curry &amp; Scottsdale</v>
      </c>
      <c r="AA79" s="61" t="str">
        <f t="shared" ref="AA79:AA84" si="92">IF(ISERROR(FIND(" ",B79)),B79,LEFT(B79,FIND(" ",B79)-1))</f>
        <v>Curry</v>
      </c>
      <c r="AB79" s="61" t="str">
        <f t="shared" ref="AB79:AB82" si="93">IF(ISERROR(FIND(" ",C79)),C79,LEFT(C79,FIND(" ",C79)-1))</f>
        <v>Scottsdale</v>
      </c>
      <c r="AC79" s="80">
        <f>IF(LEN(BB79)&gt;0,IF(NOT(ISERROR(MATCH(BB79,[1]!TC_concat,0))),MOD(MATCH(BB79,[1]!TC_concat,0)-1,1+MAX([1]TCID!$A:$A)),""),"")</f>
        <v>8</v>
      </c>
      <c r="AD79" s="80">
        <f>IF(LEN(BC79)&gt;0,IF(NOT(ISERROR(MATCH(BC79,[1]!TC_concat,0))),MOD(MATCH(BC79,[1]!TC_concat,0)-1,1+MAX([1]TCID!$A:$A)),""),"")</f>
        <v>18</v>
      </c>
      <c r="AE79" s="80">
        <f>IF(LEN(BD79)&gt;0,IF(NOT(ISERROR(MATCH(BD79,[1]!TC_concat,0))),MOD(MATCH(BD79,[1]!TC_concat,0)-1,1+MAX([1]TCID!$A:$A)),""),"")</f>
        <v>6</v>
      </c>
      <c r="AF79" s="80">
        <f>IF(LEN(BE79)&gt;0,IF(NOT(ISERROR(MATCH(BE79,[1]!TC_concat,0))),MOD(MATCH(BE79,[1]!TC_concat,0)-1,1+MAX([1]TCID!$A:$A)),""),"")</f>
        <v>9</v>
      </c>
      <c r="AG79" s="103"/>
      <c r="AH79" s="76" t="s">
        <v>238</v>
      </c>
      <c r="AI79" s="14"/>
      <c r="AJ79" s="14"/>
      <c r="AK79" s="58">
        <f t="shared" ref="AK79:AK86" si="94">IF(MAX(BG79:BJ79)&gt;0,MAX(BG79:BJ79),NA())</f>
        <v>44461</v>
      </c>
      <c r="AL79" s="58">
        <f t="shared" ref="AL79:AL86" si="95">IF(MAX(AP79:AS79)&gt;0,MAX(AP79:AS79),NA())</f>
        <v>44461</v>
      </c>
      <c r="AM79" s="58">
        <f t="shared" ref="AM79:AM86" si="96">IF(MAX(AT79:AW79)&gt;0,MAX(AT79:AW79),NA())</f>
        <v>17024</v>
      </c>
      <c r="AN79" s="75" t="b">
        <f t="shared" si="88"/>
        <v>0</v>
      </c>
      <c r="AO79" s="75" t="b">
        <f t="shared" si="89"/>
        <v>1</v>
      </c>
      <c r="AP79" s="58">
        <f>IF(LEN(AC79)&gt;0,INDEX([1]!TC_Dir,AC79+1)*BG79,"")</f>
        <v>0</v>
      </c>
      <c r="AQ79" s="58">
        <f>IF(LEN(AD79)&gt;0,INDEX([1]!TC_Dir,AD79+1)*BH79,"")</f>
        <v>44461</v>
      </c>
      <c r="AR79" s="58">
        <f>IF(LEN(AE79)&gt;0,INDEX([1]!TC_Dir,AE79+1)*BI79,"")</f>
        <v>41370</v>
      </c>
      <c r="AS79" s="58">
        <f>IF(LEN(AF79)&gt;0,INDEX([1]!TC_Dir,AF79+1)*BJ79,"")</f>
        <v>0</v>
      </c>
      <c r="AT79" s="58">
        <f>IF(LEN(AC79)&gt;0,NOT(INDEX([1]!TC_Dir,AC79+1))*BG79,"")</f>
        <v>11903</v>
      </c>
      <c r="AU79" s="58">
        <f>IF(LEN(AD79)&gt;0,NOT(INDEX([1]!TC_Dir,AD79+1))*BH79,"")</f>
        <v>0</v>
      </c>
      <c r="AV79" s="58">
        <f>IF(LEN(AE79)&gt;0,NOT(INDEX([1]!TC_Dir,AE79+1))*BI79,"")</f>
        <v>0</v>
      </c>
      <c r="AW79" s="58">
        <f>IF(LEN(AF79)&gt;0,NOT(INDEX([1]!TC_Dir,AF79+1))*BJ79,"")</f>
        <v>17024</v>
      </c>
      <c r="AX79" s="60" t="str">
        <f t="shared" ref="AX79:AX86" si="97">B79</f>
        <v>Curry Rd</v>
      </c>
      <c r="AY79" s="60" t="str">
        <f t="shared" ref="AY79:AY86" si="98">C79</f>
        <v>Scottsdale Rd</v>
      </c>
      <c r="AZ79" s="60" t="str">
        <f t="shared" ref="AZ79:AZ86" si="99">B79&amp;" &amp; "&amp;C79</f>
        <v>Curry Rd &amp; Scottsdale Rd</v>
      </c>
      <c r="BA79" s="59">
        <f>COUNTIF([1]!ConcFrom,AZ79)+COUNTIF([1]!ConcTo,AZ79)</f>
        <v>4</v>
      </c>
      <c r="BB79" s="60" t="str">
        <f t="shared" si="90"/>
        <v>Curry Rd &amp; Scottsdale Rd_1</v>
      </c>
      <c r="BC79" s="60" t="str">
        <f t="shared" si="90"/>
        <v>Curry Rd &amp; Scottsdale Rd_2</v>
      </c>
      <c r="BD79" s="60" t="str">
        <f t="shared" si="90"/>
        <v>Curry Rd &amp; Scottsdale Rd_3</v>
      </c>
      <c r="BE79" s="60" t="str">
        <f t="shared" si="90"/>
        <v>Curry Rd &amp; Scottsdale Rd_4</v>
      </c>
      <c r="BF79" s="60"/>
      <c r="BG79" s="60">
        <f>IF(ISNUMBER(AC79),INDEX([1]!TrfCnt,AC79+1),"")</f>
        <v>11903</v>
      </c>
      <c r="BH79" s="60">
        <f>IF(ISNUMBER(AD79),INDEX([1]!TrfCnt,AD79+1),"")</f>
        <v>44461</v>
      </c>
      <c r="BI79" s="60">
        <f>IF(ISNUMBER(AE79),INDEX([1]!TrfCnt,AE79+1),"")</f>
        <v>41370</v>
      </c>
      <c r="BJ79" s="60">
        <f>IF(ISNUMBER(AF79),INDEX([1]!TrfCnt,AF79+1),"")</f>
        <v>17024</v>
      </c>
      <c r="BK79" s="58">
        <f t="shared" ref="BK79:BK86" si="100">A79</f>
        <v>178</v>
      </c>
      <c r="BL79" s="110" t="str">
        <f t="shared" ref="BL79:BL86" si="101">B79</f>
        <v>Curry Rd</v>
      </c>
      <c r="BM79" s="110" t="str">
        <f t="shared" ref="BM79:BM86" si="102">C79</f>
        <v>Scottsdale Rd</v>
      </c>
      <c r="BN79" s="55"/>
      <c r="BO79" s="55" t="s">
        <v>97</v>
      </c>
      <c r="BP79" s="55" t="s">
        <v>97</v>
      </c>
      <c r="BQ79" s="55" t="s">
        <v>97</v>
      </c>
      <c r="BR79" s="55" t="s">
        <v>97</v>
      </c>
      <c r="BS79" s="55" t="s">
        <v>97</v>
      </c>
      <c r="BT79" s="55" t="s">
        <v>97</v>
      </c>
      <c r="BU79" s="55"/>
      <c r="BV79" s="55"/>
      <c r="BW79" s="55" t="s">
        <v>97</v>
      </c>
      <c r="BX79" s="55" t="s">
        <v>97</v>
      </c>
      <c r="BY79" s="55" t="s">
        <v>97</v>
      </c>
      <c r="BZ79" s="55" t="s">
        <v>97</v>
      </c>
      <c r="CA79" s="55" t="s">
        <v>97</v>
      </c>
      <c r="CB79" s="66" t="b">
        <f t="shared" si="91"/>
        <v>0</v>
      </c>
      <c r="CC79" s="66" t="b">
        <f t="shared" ref="CC79:CC86" si="103">LEN(BO79)&gt;0</f>
        <v>0</v>
      </c>
      <c r="CD79" s="66" t="b">
        <f t="shared" ref="CD79:CD86" si="104">LEN(BP79)&gt;0</f>
        <v>0</v>
      </c>
      <c r="CE79" s="66" t="b">
        <f t="shared" ref="CE79:CE86" si="105">LEN(BQ79)&gt;0</f>
        <v>0</v>
      </c>
      <c r="CF79" s="66" t="b">
        <f t="shared" ref="CF79:CF86" si="106">LEN(BR79)&gt;0</f>
        <v>0</v>
      </c>
      <c r="CG79" s="66" t="b">
        <f t="shared" ref="CG79:CG86" si="107">LEN(BS79)&gt;0</f>
        <v>0</v>
      </c>
      <c r="CH79" s="66" t="b">
        <f t="shared" ref="CH79:CH86" si="108">LEN(BT79)&gt;0</f>
        <v>0</v>
      </c>
      <c r="CI79" s="66" t="b">
        <f t="shared" si="84"/>
        <v>0</v>
      </c>
      <c r="CJ79" s="11"/>
      <c r="CK79" s="60" t="str">
        <f t="shared" si="85"/>
        <v/>
      </c>
      <c r="CL79" s="60" t="str">
        <f t="shared" si="86"/>
        <v/>
      </c>
      <c r="CN79" s="60">
        <f>COUNTIF(CH$2:CH79,TRUE)</f>
        <v>37</v>
      </c>
      <c r="CO79" s="66" t="b">
        <v>0</v>
      </c>
      <c r="CP79" s="73" t="e">
        <f>NA()</f>
        <v>#N/A</v>
      </c>
      <c r="CQ79" s="73"/>
      <c r="CR79" s="2">
        <f t="shared" ref="CR79:CR86" si="109">IF(V79=1,0,1)</f>
        <v>1</v>
      </c>
      <c r="CS79" s="2">
        <f t="shared" ref="CS79:CS86" si="110">IF(W79=1,0,1)</f>
        <v>1</v>
      </c>
      <c r="CT79" s="2">
        <f t="shared" ref="CT79:CT86" si="111">IF(X79=1,0,1)</f>
        <v>1</v>
      </c>
      <c r="CU79" s="2">
        <f t="shared" ref="CU79:CU86" si="112">IF(Y79=1,0,1)</f>
        <v>1</v>
      </c>
      <c r="CV79" s="120"/>
    </row>
    <row r="80" spans="1:100" s="4" customFormat="1" ht="12.75" customHeight="1" x14ac:dyDescent="0.2">
      <c r="A80" s="115">
        <v>179</v>
      </c>
      <c r="B80" s="116" t="s">
        <v>18</v>
      </c>
      <c r="C80" s="117" t="s">
        <v>306</v>
      </c>
      <c r="D80" s="69"/>
      <c r="E80" s="121"/>
      <c r="F80" s="121"/>
      <c r="G80" s="121"/>
      <c r="H80" s="121"/>
      <c r="I80" s="121"/>
      <c r="J80" s="121"/>
      <c r="K80" s="121"/>
      <c r="L80" s="121"/>
      <c r="M80" s="122"/>
      <c r="N80" s="122"/>
      <c r="O80" s="122"/>
      <c r="P80" s="122"/>
      <c r="Q80" s="111" t="str">
        <f t="shared" si="77"/>
        <v>NA</v>
      </c>
      <c r="R80" s="111" t="str">
        <f t="shared" si="60"/>
        <v>NA</v>
      </c>
      <c r="S80" s="111" t="str">
        <f t="shared" si="61"/>
        <v>NA</v>
      </c>
      <c r="T80" s="15"/>
      <c r="U80" s="15"/>
      <c r="V80" s="36"/>
      <c r="W80" s="36"/>
      <c r="X80" s="36"/>
      <c r="Y80" s="36"/>
      <c r="Z80" s="60" t="str">
        <f t="shared" si="82"/>
        <v>Elliot &amp; Kyrene</v>
      </c>
      <c r="AA80" s="61" t="str">
        <f t="shared" si="92"/>
        <v>Elliot</v>
      </c>
      <c r="AB80" s="61" t="str">
        <f t="shared" si="93"/>
        <v>Kyrene</v>
      </c>
      <c r="AC80" s="80" t="str">
        <f>IF(LEN(BB80)&gt;0,IF(NOT(ISERROR(MATCH(BB80,[1]!TC_concat,0))),MOD(MATCH(BB80,[1]!TC_concat,0)-1,1+MAX([1]TCID!$A:$A)),""),"")</f>
        <v/>
      </c>
      <c r="AD80" s="80" t="str">
        <f>IF(LEN(BC80)&gt;0,IF(NOT(ISERROR(MATCH(BC80,[1]!TC_concat,0))),MOD(MATCH(BC80,[1]!TC_concat,0)-1,1+MAX([1]TCID!$A:$A)),""),"")</f>
        <v/>
      </c>
      <c r="AE80" s="80" t="str">
        <f>IF(LEN(BD80)&gt;0,IF(NOT(ISERROR(MATCH(BD80,[1]!TC_concat,0))),MOD(MATCH(BD80,[1]!TC_concat,0)-1,1+MAX([1]TCID!$A:$A)),""),"")</f>
        <v/>
      </c>
      <c r="AF80" s="80" t="str">
        <f>IF(LEN(BE80)&gt;0,IF(NOT(ISERROR(MATCH(BE80,[1]!TC_concat,0))),MOD(MATCH(BE80,[1]!TC_concat,0)-1,1+MAX([1]TCID!$A:$A)),""),"")</f>
        <v/>
      </c>
      <c r="AG80" s="103"/>
      <c r="AH80" s="76"/>
      <c r="AI80" s="14"/>
      <c r="AJ80" s="14"/>
      <c r="AK80" s="58" t="e">
        <f t="shared" si="94"/>
        <v>#N/A</v>
      </c>
      <c r="AL80" s="58" t="e">
        <f t="shared" si="95"/>
        <v>#N/A</v>
      </c>
      <c r="AM80" s="58" t="e">
        <f t="shared" si="96"/>
        <v>#N/A</v>
      </c>
      <c r="AN80" s="75" t="b">
        <f t="shared" si="88"/>
        <v>0</v>
      </c>
      <c r="AO80" s="75" t="b">
        <f t="shared" si="89"/>
        <v>0</v>
      </c>
      <c r="AP80" s="58" t="str">
        <f>IF(LEN(AC80)&gt;0,INDEX([1]!TC_Dir,AC80+1)*BG80,"")</f>
        <v/>
      </c>
      <c r="AQ80" s="58" t="str">
        <f>IF(LEN(AD80)&gt;0,INDEX([1]!TC_Dir,AD80+1)*BH80,"")</f>
        <v/>
      </c>
      <c r="AR80" s="58" t="str">
        <f>IF(LEN(AE80)&gt;0,INDEX([1]!TC_Dir,AE80+1)*BI80,"")</f>
        <v/>
      </c>
      <c r="AS80" s="58" t="str">
        <f>IF(LEN(AF80)&gt;0,INDEX([1]!TC_Dir,AF80+1)*BJ80,"")</f>
        <v/>
      </c>
      <c r="AT80" s="58" t="str">
        <f>IF(LEN(AC80)&gt;0,NOT(INDEX([1]!TC_Dir,AC80+1))*BG80,"")</f>
        <v/>
      </c>
      <c r="AU80" s="58" t="str">
        <f>IF(LEN(AD80)&gt;0,NOT(INDEX([1]!TC_Dir,AD80+1))*BH80,"")</f>
        <v/>
      </c>
      <c r="AV80" s="58" t="str">
        <f>IF(LEN(AE80)&gt;0,NOT(INDEX([1]!TC_Dir,AE80+1))*BI80,"")</f>
        <v/>
      </c>
      <c r="AW80" s="58" t="str">
        <f>IF(LEN(AF80)&gt;0,NOT(INDEX([1]!TC_Dir,AF80+1))*BJ80,"")</f>
        <v/>
      </c>
      <c r="AX80" s="60" t="str">
        <f t="shared" si="97"/>
        <v>Elliot Rd</v>
      </c>
      <c r="AY80" s="60" t="str">
        <f t="shared" si="98"/>
        <v>Kyrene Branch Canal</v>
      </c>
      <c r="AZ80" s="60" t="str">
        <f t="shared" si="99"/>
        <v>Elliot Rd &amp; Kyrene Branch Canal</v>
      </c>
      <c r="BA80" s="59">
        <f>COUNTIF([1]!ConcFrom,AZ80)+COUNTIF([1]!ConcTo,AZ80)</f>
        <v>0</v>
      </c>
      <c r="BB80" s="60" t="str">
        <f t="shared" si="90"/>
        <v/>
      </c>
      <c r="BC80" s="60" t="str">
        <f t="shared" si="90"/>
        <v/>
      </c>
      <c r="BD80" s="60" t="str">
        <f t="shared" si="90"/>
        <v/>
      </c>
      <c r="BE80" s="60" t="str">
        <f t="shared" si="90"/>
        <v/>
      </c>
      <c r="BF80" s="60"/>
      <c r="BG80" s="60" t="str">
        <f>IF(ISNUMBER(AC80),INDEX([1]!TrfCnt,AC80+1),"")</f>
        <v/>
      </c>
      <c r="BH80" s="60" t="str">
        <f>IF(ISNUMBER(AD80),INDEX([1]!TrfCnt,AD80+1),"")</f>
        <v/>
      </c>
      <c r="BI80" s="60" t="str">
        <f>IF(ISNUMBER(AE80),INDEX([1]!TrfCnt,AE80+1),"")</f>
        <v/>
      </c>
      <c r="BJ80" s="60" t="str">
        <f>IF(ISNUMBER(AF80),INDEX([1]!TrfCnt,AF80+1),"")</f>
        <v/>
      </c>
      <c r="BK80" s="58">
        <f t="shared" si="100"/>
        <v>179</v>
      </c>
      <c r="BL80" s="110" t="str">
        <f t="shared" si="101"/>
        <v>Elliot Rd</v>
      </c>
      <c r="BM80" s="110" t="str">
        <f t="shared" si="102"/>
        <v>Kyrene Branch Canal</v>
      </c>
      <c r="BN80" s="55"/>
      <c r="BO80" s="55" t="s">
        <v>97</v>
      </c>
      <c r="BP80" s="55" t="s">
        <v>97</v>
      </c>
      <c r="BQ80" s="55" t="s">
        <v>97</v>
      </c>
      <c r="BR80" s="55" t="s">
        <v>97</v>
      </c>
      <c r="BS80" s="55" t="s">
        <v>97</v>
      </c>
      <c r="BT80" s="55" t="s">
        <v>97</v>
      </c>
      <c r="BU80" s="55"/>
      <c r="BV80" s="55"/>
      <c r="BW80" s="55" t="s">
        <v>97</v>
      </c>
      <c r="BX80" s="55" t="s">
        <v>97</v>
      </c>
      <c r="BY80" s="55" t="s">
        <v>97</v>
      </c>
      <c r="BZ80" s="55" t="s">
        <v>97</v>
      </c>
      <c r="CA80" s="55" t="s">
        <v>97</v>
      </c>
      <c r="CB80" s="66" t="b">
        <f t="shared" si="91"/>
        <v>0</v>
      </c>
      <c r="CC80" s="66" t="b">
        <f t="shared" si="103"/>
        <v>0</v>
      </c>
      <c r="CD80" s="66" t="b">
        <f t="shared" si="104"/>
        <v>0</v>
      </c>
      <c r="CE80" s="66" t="b">
        <f t="shared" si="105"/>
        <v>0</v>
      </c>
      <c r="CF80" s="66" t="b">
        <f t="shared" si="106"/>
        <v>0</v>
      </c>
      <c r="CG80" s="66" t="b">
        <f t="shared" si="107"/>
        <v>0</v>
      </c>
      <c r="CH80" s="66" t="b">
        <f t="shared" si="108"/>
        <v>0</v>
      </c>
      <c r="CI80" s="66" t="b">
        <f t="shared" si="84"/>
        <v>0</v>
      </c>
      <c r="CJ80" s="11"/>
      <c r="CK80" s="60" t="str">
        <f t="shared" si="85"/>
        <v/>
      </c>
      <c r="CL80" s="60" t="str">
        <f t="shared" si="86"/>
        <v/>
      </c>
      <c r="CN80" s="60">
        <f>COUNTIF(CH$2:CH80,TRUE)</f>
        <v>37</v>
      </c>
      <c r="CO80" s="66" t="b">
        <v>0</v>
      </c>
      <c r="CP80" s="73" t="e">
        <f>NA()</f>
        <v>#N/A</v>
      </c>
      <c r="CQ80" s="73"/>
      <c r="CR80" s="2">
        <f t="shared" si="109"/>
        <v>1</v>
      </c>
      <c r="CS80" s="2">
        <f t="shared" si="110"/>
        <v>1</v>
      </c>
      <c r="CT80" s="2">
        <f t="shared" si="111"/>
        <v>1</v>
      </c>
      <c r="CU80" s="2">
        <f t="shared" si="112"/>
        <v>1</v>
      </c>
      <c r="CV80" s="120">
        <v>43512</v>
      </c>
    </row>
    <row r="81" spans="1:100" s="4" customFormat="1" ht="12.75" customHeight="1" x14ac:dyDescent="0.2">
      <c r="A81" s="115">
        <v>180</v>
      </c>
      <c r="B81" s="116" t="s">
        <v>309</v>
      </c>
      <c r="C81" s="117" t="s">
        <v>307</v>
      </c>
      <c r="D81" s="69"/>
      <c r="E81" s="121"/>
      <c r="F81" s="121"/>
      <c r="G81" s="121"/>
      <c r="H81" s="121"/>
      <c r="I81" s="121"/>
      <c r="J81" s="121"/>
      <c r="K81" s="121"/>
      <c r="L81" s="121"/>
      <c r="M81" s="122"/>
      <c r="N81" s="122"/>
      <c r="O81" s="122"/>
      <c r="P81" s="122"/>
      <c r="Q81" s="111" t="str">
        <f t="shared" si="77"/>
        <v>NA</v>
      </c>
      <c r="R81" s="111" t="str">
        <f t="shared" si="60"/>
        <v>NA</v>
      </c>
      <c r="S81" s="111" t="str">
        <f t="shared" si="61"/>
        <v>NA</v>
      </c>
      <c r="T81" s="15"/>
      <c r="U81" s="15"/>
      <c r="V81" s="36"/>
      <c r="W81" s="36"/>
      <c r="X81" s="36"/>
      <c r="Y81" s="36"/>
      <c r="Z81" s="60" t="str">
        <f t="shared" si="82"/>
        <v>Highline &amp; AveYaqui</v>
      </c>
      <c r="AA81" s="61" t="str">
        <f t="shared" si="92"/>
        <v>Highline</v>
      </c>
      <c r="AB81" s="25" t="s">
        <v>312</v>
      </c>
      <c r="AC81" s="80" t="str">
        <f>IF(LEN(BB81)&gt;0,IF(NOT(ISERROR(MATCH(BB81,[1]!TC_concat,0))),MOD(MATCH(BB81,[1]!TC_concat,0)-1,1+MAX([1]TCID!$A:$A)),""),"")</f>
        <v/>
      </c>
      <c r="AD81" s="80" t="str">
        <f>IF(LEN(BC81)&gt;0,IF(NOT(ISERROR(MATCH(BC81,[1]!TC_concat,0))),MOD(MATCH(BC81,[1]!TC_concat,0)-1,1+MAX([1]TCID!$A:$A)),""),"")</f>
        <v/>
      </c>
      <c r="AE81" s="80" t="str">
        <f>IF(LEN(BD81)&gt;0,IF(NOT(ISERROR(MATCH(BD81,[1]!TC_concat,0))),MOD(MATCH(BD81,[1]!TC_concat,0)-1,1+MAX([1]TCID!$A:$A)),""),"")</f>
        <v/>
      </c>
      <c r="AF81" s="80" t="str">
        <f>IF(LEN(BE81)&gt;0,IF(NOT(ISERROR(MATCH(BE81,[1]!TC_concat,0))),MOD(MATCH(BE81,[1]!TC_concat,0)-1,1+MAX([1]TCID!$A:$A)),""),"")</f>
        <v/>
      </c>
      <c r="AG81" s="103"/>
      <c r="AH81" s="76"/>
      <c r="AI81" s="14"/>
      <c r="AJ81" s="14"/>
      <c r="AK81" s="58" t="e">
        <f t="shared" si="94"/>
        <v>#N/A</v>
      </c>
      <c r="AL81" s="58" t="e">
        <f t="shared" si="95"/>
        <v>#N/A</v>
      </c>
      <c r="AM81" s="58" t="e">
        <f t="shared" si="96"/>
        <v>#N/A</v>
      </c>
      <c r="AN81" s="75" t="b">
        <f t="shared" si="88"/>
        <v>0</v>
      </c>
      <c r="AO81" s="75" t="b">
        <f t="shared" si="89"/>
        <v>0</v>
      </c>
      <c r="AP81" s="58" t="str">
        <f>IF(LEN(AC81)&gt;0,INDEX([1]!TC_Dir,AC81+1)*BG81,"")</f>
        <v/>
      </c>
      <c r="AQ81" s="58" t="str">
        <f>IF(LEN(AD81)&gt;0,INDEX([1]!TC_Dir,AD81+1)*BH81,"")</f>
        <v/>
      </c>
      <c r="AR81" s="58" t="str">
        <f>IF(LEN(AE81)&gt;0,INDEX([1]!TC_Dir,AE81+1)*BI81,"")</f>
        <v/>
      </c>
      <c r="AS81" s="58" t="str">
        <f>IF(LEN(AF81)&gt;0,INDEX([1]!TC_Dir,AF81+1)*BJ81,"")</f>
        <v/>
      </c>
      <c r="AT81" s="58" t="str">
        <f>IF(LEN(AC81)&gt;0,NOT(INDEX([1]!TC_Dir,AC81+1))*BG81,"")</f>
        <v/>
      </c>
      <c r="AU81" s="58" t="str">
        <f>IF(LEN(AD81)&gt;0,NOT(INDEX([1]!TC_Dir,AD81+1))*BH81,"")</f>
        <v/>
      </c>
      <c r="AV81" s="58" t="str">
        <f>IF(LEN(AE81)&gt;0,NOT(INDEX([1]!TC_Dir,AE81+1))*BI81,"")</f>
        <v/>
      </c>
      <c r="AW81" s="58" t="str">
        <f>IF(LEN(AF81)&gt;0,NOT(INDEX([1]!TC_Dir,AF81+1))*BJ81,"")</f>
        <v/>
      </c>
      <c r="AX81" s="60" t="str">
        <f t="shared" si="97"/>
        <v>Highline Lateral Canal Trail</v>
      </c>
      <c r="AY81" s="60" t="str">
        <f t="shared" si="98"/>
        <v>Avenida del Yaqui</v>
      </c>
      <c r="AZ81" s="60" t="str">
        <f t="shared" si="99"/>
        <v>Highline Lateral Canal Trail &amp; Avenida del Yaqui</v>
      </c>
      <c r="BA81" s="59">
        <f>COUNTIF([1]!ConcFrom,AZ81)+COUNTIF([1]!ConcTo,AZ81)</f>
        <v>0</v>
      </c>
      <c r="BB81" s="60" t="str">
        <f t="shared" si="90"/>
        <v/>
      </c>
      <c r="BC81" s="60" t="str">
        <f t="shared" si="90"/>
        <v/>
      </c>
      <c r="BD81" s="60" t="str">
        <f t="shared" si="90"/>
        <v/>
      </c>
      <c r="BE81" s="60" t="str">
        <f t="shared" si="90"/>
        <v/>
      </c>
      <c r="BF81" s="60"/>
      <c r="BG81" s="60" t="str">
        <f>IF(ISNUMBER(AC81),INDEX([1]!TrfCnt,AC81+1),"")</f>
        <v/>
      </c>
      <c r="BH81" s="60" t="str">
        <f>IF(ISNUMBER(AD81),INDEX([1]!TrfCnt,AD81+1),"")</f>
        <v/>
      </c>
      <c r="BI81" s="60" t="str">
        <f>IF(ISNUMBER(AE81),INDEX([1]!TrfCnt,AE81+1),"")</f>
        <v/>
      </c>
      <c r="BJ81" s="60" t="str">
        <f>IF(ISNUMBER(AF81),INDEX([1]!TrfCnt,AF81+1),"")</f>
        <v/>
      </c>
      <c r="BK81" s="58">
        <f t="shared" si="100"/>
        <v>180</v>
      </c>
      <c r="BL81" s="110" t="str">
        <f t="shared" si="101"/>
        <v>Highline Lateral Canal Trail</v>
      </c>
      <c r="BM81" s="110" t="str">
        <f t="shared" si="102"/>
        <v>Avenida del Yaqui</v>
      </c>
      <c r="BN81" s="55"/>
      <c r="BO81" s="55" t="s">
        <v>97</v>
      </c>
      <c r="BP81" s="55" t="s">
        <v>97</v>
      </c>
      <c r="BQ81" s="55" t="s">
        <v>97</v>
      </c>
      <c r="BR81" s="55" t="s">
        <v>97</v>
      </c>
      <c r="BS81" s="55" t="s">
        <v>97</v>
      </c>
      <c r="BT81" s="55" t="s">
        <v>97</v>
      </c>
      <c r="BU81" s="55"/>
      <c r="BV81" s="55"/>
      <c r="BW81" s="55" t="s">
        <v>97</v>
      </c>
      <c r="BX81" s="55" t="s">
        <v>97</v>
      </c>
      <c r="BY81" s="55" t="s">
        <v>97</v>
      </c>
      <c r="BZ81" s="55" t="s">
        <v>97</v>
      </c>
      <c r="CA81" s="55" t="s">
        <v>97</v>
      </c>
      <c r="CB81" s="66" t="b">
        <f t="shared" si="91"/>
        <v>0</v>
      </c>
      <c r="CC81" s="66" t="b">
        <f t="shared" si="103"/>
        <v>0</v>
      </c>
      <c r="CD81" s="66" t="b">
        <f t="shared" si="104"/>
        <v>0</v>
      </c>
      <c r="CE81" s="66" t="b">
        <f t="shared" si="105"/>
        <v>0</v>
      </c>
      <c r="CF81" s="66" t="b">
        <f t="shared" si="106"/>
        <v>0</v>
      </c>
      <c r="CG81" s="66" t="b">
        <f t="shared" si="107"/>
        <v>0</v>
      </c>
      <c r="CH81" s="66" t="b">
        <f t="shared" si="108"/>
        <v>0</v>
      </c>
      <c r="CI81" s="66" t="b">
        <f t="shared" si="84"/>
        <v>0</v>
      </c>
      <c r="CJ81" s="11"/>
      <c r="CK81" s="60" t="str">
        <f t="shared" si="85"/>
        <v/>
      </c>
      <c r="CL81" s="60" t="str">
        <f t="shared" si="86"/>
        <v/>
      </c>
      <c r="CN81" s="60">
        <f>COUNTIF(CH$2:CH81,TRUE)</f>
        <v>37</v>
      </c>
      <c r="CO81" s="66" t="b">
        <v>0</v>
      </c>
      <c r="CP81" s="73" t="e">
        <f>NA()</f>
        <v>#N/A</v>
      </c>
      <c r="CQ81" s="73"/>
      <c r="CR81" s="2">
        <f t="shared" si="109"/>
        <v>1</v>
      </c>
      <c r="CS81" s="2">
        <f t="shared" si="110"/>
        <v>1</v>
      </c>
      <c r="CT81" s="2">
        <f t="shared" si="111"/>
        <v>1</v>
      </c>
      <c r="CU81" s="2">
        <f t="shared" si="112"/>
        <v>1</v>
      </c>
      <c r="CV81" s="120">
        <v>43512</v>
      </c>
    </row>
    <row r="82" spans="1:100" s="4" customFormat="1" ht="12.75" customHeight="1" x14ac:dyDescent="0.2">
      <c r="A82" s="115">
        <v>181</v>
      </c>
      <c r="B82" s="116" t="s">
        <v>5</v>
      </c>
      <c r="C82" s="117" t="s">
        <v>45</v>
      </c>
      <c r="D82" s="69"/>
      <c r="E82" s="121"/>
      <c r="F82" s="121"/>
      <c r="G82" s="121"/>
      <c r="H82" s="121"/>
      <c r="I82" s="121"/>
      <c r="J82" s="121"/>
      <c r="K82" s="121"/>
      <c r="L82" s="121"/>
      <c r="M82" s="122"/>
      <c r="N82" s="122"/>
      <c r="O82" s="122"/>
      <c r="P82" s="122"/>
      <c r="Q82" s="111" t="str">
        <f t="shared" si="77"/>
        <v>NA</v>
      </c>
      <c r="R82" s="111" t="str">
        <f t="shared" si="60"/>
        <v>NA</v>
      </c>
      <c r="S82" s="111" t="str">
        <f t="shared" si="61"/>
        <v>NA</v>
      </c>
      <c r="T82" s="15"/>
      <c r="U82" s="15"/>
      <c r="V82" s="36"/>
      <c r="W82" s="36"/>
      <c r="X82" s="36"/>
      <c r="Y82" s="36"/>
      <c r="Z82" s="60" t="str">
        <f t="shared" si="82"/>
        <v>Western &amp; Priest</v>
      </c>
      <c r="AA82" s="61" t="str">
        <f t="shared" si="92"/>
        <v>Western</v>
      </c>
      <c r="AB82" s="61" t="str">
        <f t="shared" si="93"/>
        <v>Priest</v>
      </c>
      <c r="AC82" s="80" t="str">
        <f>IF(LEN(BB82)&gt;0,IF(NOT(ISERROR(MATCH(BB82,[1]!TC_concat,0))),MOD(MATCH(BB82,[1]!TC_concat,0)-1,1+MAX([1]TCID!$A:$A)),""),"")</f>
        <v/>
      </c>
      <c r="AD82" s="80" t="str">
        <f>IF(LEN(BC82)&gt;0,IF(NOT(ISERROR(MATCH(BC82,[1]!TC_concat,0))),MOD(MATCH(BC82,[1]!TC_concat,0)-1,1+MAX([1]TCID!$A:$A)),""),"")</f>
        <v/>
      </c>
      <c r="AE82" s="80" t="str">
        <f>IF(LEN(BD82)&gt;0,IF(NOT(ISERROR(MATCH(BD82,[1]!TC_concat,0))),MOD(MATCH(BD82,[1]!TC_concat,0)-1,1+MAX([1]TCID!$A:$A)),""),"")</f>
        <v/>
      </c>
      <c r="AF82" s="80" t="str">
        <f>IF(LEN(BE82)&gt;0,IF(NOT(ISERROR(MATCH(BE82,[1]!TC_concat,0))),MOD(MATCH(BE82,[1]!TC_concat,0)-1,1+MAX([1]TCID!$A:$A)),""),"")</f>
        <v/>
      </c>
      <c r="AG82" s="103"/>
      <c r="AH82" s="76"/>
      <c r="AI82" s="14"/>
      <c r="AJ82" s="14"/>
      <c r="AK82" s="58" t="e">
        <f t="shared" si="94"/>
        <v>#N/A</v>
      </c>
      <c r="AL82" s="58" t="e">
        <f t="shared" si="95"/>
        <v>#N/A</v>
      </c>
      <c r="AM82" s="58" t="e">
        <f t="shared" si="96"/>
        <v>#N/A</v>
      </c>
      <c r="AN82" s="75" t="b">
        <f t="shared" si="88"/>
        <v>0</v>
      </c>
      <c r="AO82" s="75" t="b">
        <f t="shared" si="89"/>
        <v>0</v>
      </c>
      <c r="AP82" s="58" t="str">
        <f>IF(LEN(AC82)&gt;0,INDEX([1]!TC_Dir,AC82+1)*BG82,"")</f>
        <v/>
      </c>
      <c r="AQ82" s="58" t="str">
        <f>IF(LEN(AD82)&gt;0,INDEX([1]!TC_Dir,AD82+1)*BH82,"")</f>
        <v/>
      </c>
      <c r="AR82" s="58" t="str">
        <f>IF(LEN(AE82)&gt;0,INDEX([1]!TC_Dir,AE82+1)*BI82,"")</f>
        <v/>
      </c>
      <c r="AS82" s="58" t="str">
        <f>IF(LEN(AF82)&gt;0,INDEX([1]!TC_Dir,AF82+1)*BJ82,"")</f>
        <v/>
      </c>
      <c r="AT82" s="58" t="str">
        <f>IF(LEN(AC82)&gt;0,NOT(INDEX([1]!TC_Dir,AC82+1))*BG82,"")</f>
        <v/>
      </c>
      <c r="AU82" s="58" t="str">
        <f>IF(LEN(AD82)&gt;0,NOT(INDEX([1]!TC_Dir,AD82+1))*BH82,"")</f>
        <v/>
      </c>
      <c r="AV82" s="58" t="str">
        <f>IF(LEN(AE82)&gt;0,NOT(INDEX([1]!TC_Dir,AE82+1))*BI82,"")</f>
        <v/>
      </c>
      <c r="AW82" s="58" t="str">
        <f>IF(LEN(AF82)&gt;0,NOT(INDEX([1]!TC_Dir,AF82+1))*BJ82,"")</f>
        <v/>
      </c>
      <c r="AX82" s="60" t="str">
        <f t="shared" si="97"/>
        <v>Western Canal</v>
      </c>
      <c r="AY82" s="60" t="str">
        <f t="shared" si="98"/>
        <v>Priest Dr</v>
      </c>
      <c r="AZ82" s="60" t="str">
        <f t="shared" si="99"/>
        <v>Western Canal &amp; Priest Dr</v>
      </c>
      <c r="BA82" s="59">
        <f>COUNTIF([1]!ConcFrom,AZ82)+COUNTIF([1]!ConcTo,AZ82)</f>
        <v>0</v>
      </c>
      <c r="BB82" s="60" t="str">
        <f t="shared" si="90"/>
        <v/>
      </c>
      <c r="BC82" s="60" t="str">
        <f t="shared" si="90"/>
        <v/>
      </c>
      <c r="BD82" s="60" t="str">
        <f t="shared" si="90"/>
        <v/>
      </c>
      <c r="BE82" s="60" t="str">
        <f t="shared" si="90"/>
        <v/>
      </c>
      <c r="BF82" s="60"/>
      <c r="BG82" s="60" t="str">
        <f>IF(ISNUMBER(AC82),INDEX([1]!TrfCnt,AC82+1),"")</f>
        <v/>
      </c>
      <c r="BH82" s="60" t="str">
        <f>IF(ISNUMBER(AD82),INDEX([1]!TrfCnt,AD82+1),"")</f>
        <v/>
      </c>
      <c r="BI82" s="60" t="str">
        <f>IF(ISNUMBER(AE82),INDEX([1]!TrfCnt,AE82+1),"")</f>
        <v/>
      </c>
      <c r="BJ82" s="60" t="str">
        <f>IF(ISNUMBER(AF82),INDEX([1]!TrfCnt,AF82+1),"")</f>
        <v/>
      </c>
      <c r="BK82" s="58">
        <f t="shared" si="100"/>
        <v>181</v>
      </c>
      <c r="BL82" s="110" t="str">
        <f t="shared" si="101"/>
        <v>Western Canal</v>
      </c>
      <c r="BM82" s="110" t="str">
        <f t="shared" si="102"/>
        <v>Priest Dr</v>
      </c>
      <c r="BN82" s="55"/>
      <c r="BO82" s="55" t="s">
        <v>97</v>
      </c>
      <c r="BP82" s="55" t="s">
        <v>97</v>
      </c>
      <c r="BQ82" s="55" t="s">
        <v>97</v>
      </c>
      <c r="BR82" s="55" t="s">
        <v>97</v>
      </c>
      <c r="BS82" s="55" t="s">
        <v>97</v>
      </c>
      <c r="BT82" s="55" t="s">
        <v>97</v>
      </c>
      <c r="BU82" s="55"/>
      <c r="BV82" s="55"/>
      <c r="BW82" s="55" t="s">
        <v>97</v>
      </c>
      <c r="BX82" s="55" t="s">
        <v>97</v>
      </c>
      <c r="BY82" s="55" t="s">
        <v>97</v>
      </c>
      <c r="BZ82" s="55" t="s">
        <v>97</v>
      </c>
      <c r="CA82" s="55" t="s">
        <v>97</v>
      </c>
      <c r="CB82" s="66" t="b">
        <f t="shared" si="91"/>
        <v>0</v>
      </c>
      <c r="CC82" s="66" t="b">
        <f t="shared" si="103"/>
        <v>0</v>
      </c>
      <c r="CD82" s="66" t="b">
        <f t="shared" si="104"/>
        <v>0</v>
      </c>
      <c r="CE82" s="66" t="b">
        <f t="shared" si="105"/>
        <v>0</v>
      </c>
      <c r="CF82" s="66" t="b">
        <f t="shared" si="106"/>
        <v>0</v>
      </c>
      <c r="CG82" s="66" t="b">
        <f t="shared" si="107"/>
        <v>0</v>
      </c>
      <c r="CH82" s="66" t="b">
        <f t="shared" si="108"/>
        <v>0</v>
      </c>
      <c r="CI82" s="66" t="b">
        <f t="shared" si="84"/>
        <v>0</v>
      </c>
      <c r="CJ82" s="11"/>
      <c r="CK82" s="60" t="str">
        <f t="shared" si="85"/>
        <v/>
      </c>
      <c r="CL82" s="60" t="str">
        <f t="shared" si="86"/>
        <v/>
      </c>
      <c r="CN82" s="60">
        <f>COUNTIF(CH$2:CH82,TRUE)</f>
        <v>37</v>
      </c>
      <c r="CO82" s="66" t="b">
        <v>0</v>
      </c>
      <c r="CP82" s="73" t="e">
        <f>NA()</f>
        <v>#N/A</v>
      </c>
      <c r="CQ82" s="73"/>
      <c r="CR82" s="2">
        <f t="shared" si="109"/>
        <v>1</v>
      </c>
      <c r="CS82" s="2">
        <f t="shared" si="110"/>
        <v>1</v>
      </c>
      <c r="CT82" s="2">
        <f t="shared" si="111"/>
        <v>1</v>
      </c>
      <c r="CU82" s="2">
        <f t="shared" si="112"/>
        <v>1</v>
      </c>
      <c r="CV82" s="120">
        <v>43512</v>
      </c>
    </row>
    <row r="83" spans="1:100" s="4" customFormat="1" ht="12.75" customHeight="1" x14ac:dyDescent="0.2">
      <c r="A83" s="115">
        <v>182</v>
      </c>
      <c r="B83" s="116" t="s">
        <v>22</v>
      </c>
      <c r="C83" s="117" t="s">
        <v>308</v>
      </c>
      <c r="D83" s="69"/>
      <c r="E83" s="121"/>
      <c r="F83" s="121"/>
      <c r="G83" s="121"/>
      <c r="H83" s="121"/>
      <c r="I83" s="121"/>
      <c r="J83" s="121"/>
      <c r="K83" s="121"/>
      <c r="L83" s="121"/>
      <c r="M83" s="122"/>
      <c r="N83" s="122"/>
      <c r="O83" s="122"/>
      <c r="P83" s="122"/>
      <c r="Q83" s="111" t="str">
        <f t="shared" si="77"/>
        <v>NA</v>
      </c>
      <c r="R83" s="111" t="str">
        <f t="shared" si="60"/>
        <v>NA</v>
      </c>
      <c r="S83" s="111" t="str">
        <f t="shared" si="61"/>
        <v>NA</v>
      </c>
      <c r="T83" s="15"/>
      <c r="U83" s="15"/>
      <c r="V83" s="36"/>
      <c r="W83" s="36"/>
      <c r="X83" s="36"/>
      <c r="Y83" s="36"/>
      <c r="Z83" s="60" t="str">
        <f t="shared" si="82"/>
        <v>Apache &amp; TempeCnl</v>
      </c>
      <c r="AA83" s="61" t="str">
        <f t="shared" si="92"/>
        <v>Apache</v>
      </c>
      <c r="AB83" s="25" t="s">
        <v>311</v>
      </c>
      <c r="AC83" s="80" t="str">
        <f>IF(LEN(BB83)&gt;0,IF(NOT(ISERROR(MATCH(BB83,[1]!TC_concat,0))),MOD(MATCH(BB83,[1]!TC_concat,0)-1,1+MAX([1]TCID!$A:$A)),""),"")</f>
        <v/>
      </c>
      <c r="AD83" s="80" t="str">
        <f>IF(LEN(BC83)&gt;0,IF(NOT(ISERROR(MATCH(BC83,[1]!TC_concat,0))),MOD(MATCH(BC83,[1]!TC_concat,0)-1,1+MAX([1]TCID!$A:$A)),""),"")</f>
        <v/>
      </c>
      <c r="AE83" s="80" t="str">
        <f>IF(LEN(BD83)&gt;0,IF(NOT(ISERROR(MATCH(BD83,[1]!TC_concat,0))),MOD(MATCH(BD83,[1]!TC_concat,0)-1,1+MAX([1]TCID!$A:$A)),""),"")</f>
        <v/>
      </c>
      <c r="AF83" s="80" t="str">
        <f>IF(LEN(BE83)&gt;0,IF(NOT(ISERROR(MATCH(BE83,[1]!TC_concat,0))),MOD(MATCH(BE83,[1]!TC_concat,0)-1,1+MAX([1]TCID!$A:$A)),""),"")</f>
        <v/>
      </c>
      <c r="AG83" s="103"/>
      <c r="AH83" s="76"/>
      <c r="AI83" s="14"/>
      <c r="AJ83" s="14"/>
      <c r="AK83" s="58" t="e">
        <f t="shared" si="94"/>
        <v>#N/A</v>
      </c>
      <c r="AL83" s="58" t="e">
        <f t="shared" si="95"/>
        <v>#N/A</v>
      </c>
      <c r="AM83" s="58" t="e">
        <f t="shared" si="96"/>
        <v>#N/A</v>
      </c>
      <c r="AN83" s="75" t="b">
        <f t="shared" si="88"/>
        <v>0</v>
      </c>
      <c r="AO83" s="75" t="b">
        <f t="shared" si="89"/>
        <v>0</v>
      </c>
      <c r="AP83" s="58" t="str">
        <f>IF(LEN(AC83)&gt;0,INDEX([1]!TC_Dir,AC83+1)*BG83,"")</f>
        <v/>
      </c>
      <c r="AQ83" s="58" t="str">
        <f>IF(LEN(AD83)&gt;0,INDEX([1]!TC_Dir,AD83+1)*BH83,"")</f>
        <v/>
      </c>
      <c r="AR83" s="58" t="str">
        <f>IF(LEN(AE83)&gt;0,INDEX([1]!TC_Dir,AE83+1)*BI83,"")</f>
        <v/>
      </c>
      <c r="AS83" s="58" t="str">
        <f>IF(LEN(AF83)&gt;0,INDEX([1]!TC_Dir,AF83+1)*BJ83,"")</f>
        <v/>
      </c>
      <c r="AT83" s="58" t="str">
        <f>IF(LEN(AC83)&gt;0,NOT(INDEX([1]!TC_Dir,AC83+1))*BG83,"")</f>
        <v/>
      </c>
      <c r="AU83" s="58" t="str">
        <f>IF(LEN(AD83)&gt;0,NOT(INDEX([1]!TC_Dir,AD83+1))*BH83,"")</f>
        <v/>
      </c>
      <c r="AV83" s="58" t="str">
        <f>IF(LEN(AE83)&gt;0,NOT(INDEX([1]!TC_Dir,AE83+1))*BI83,"")</f>
        <v/>
      </c>
      <c r="AW83" s="58" t="str">
        <f>IF(LEN(AF83)&gt;0,NOT(INDEX([1]!TC_Dir,AF83+1))*BJ83,"")</f>
        <v/>
      </c>
      <c r="AX83" s="60" t="str">
        <f t="shared" si="97"/>
        <v>Apache Blvd</v>
      </c>
      <c r="AY83" s="60" t="str">
        <f t="shared" si="98"/>
        <v>Tempe Canal Trail</v>
      </c>
      <c r="AZ83" s="60" t="str">
        <f t="shared" si="99"/>
        <v>Apache Blvd &amp; Tempe Canal Trail</v>
      </c>
      <c r="BA83" s="59">
        <f>COUNTIF([1]!ConcFrom,AZ83)+COUNTIF([1]!ConcTo,AZ83)</f>
        <v>0</v>
      </c>
      <c r="BB83" s="60" t="str">
        <f t="shared" si="90"/>
        <v/>
      </c>
      <c r="BC83" s="60" t="str">
        <f t="shared" si="90"/>
        <v/>
      </c>
      <c r="BD83" s="60" t="str">
        <f t="shared" si="90"/>
        <v/>
      </c>
      <c r="BE83" s="60" t="str">
        <f t="shared" si="90"/>
        <v/>
      </c>
      <c r="BF83" s="60"/>
      <c r="BG83" s="60" t="str">
        <f>IF(ISNUMBER(AC83),INDEX([1]!TrfCnt,AC83+1),"")</f>
        <v/>
      </c>
      <c r="BH83" s="60" t="str">
        <f>IF(ISNUMBER(AD83),INDEX([1]!TrfCnt,AD83+1),"")</f>
        <v/>
      </c>
      <c r="BI83" s="60" t="str">
        <f>IF(ISNUMBER(AE83),INDEX([1]!TrfCnt,AE83+1),"")</f>
        <v/>
      </c>
      <c r="BJ83" s="60" t="str">
        <f>IF(ISNUMBER(AF83),INDEX([1]!TrfCnt,AF83+1),"")</f>
        <v/>
      </c>
      <c r="BK83" s="58">
        <f t="shared" si="100"/>
        <v>182</v>
      </c>
      <c r="BL83" s="110" t="str">
        <f t="shared" si="101"/>
        <v>Apache Blvd</v>
      </c>
      <c r="BM83" s="110" t="str">
        <f t="shared" si="102"/>
        <v>Tempe Canal Trail</v>
      </c>
      <c r="BN83" s="55"/>
      <c r="BO83" s="55" t="s">
        <v>97</v>
      </c>
      <c r="BP83" s="55" t="s">
        <v>97</v>
      </c>
      <c r="BQ83" s="55" t="s">
        <v>97</v>
      </c>
      <c r="BR83" s="55" t="s">
        <v>97</v>
      </c>
      <c r="BS83" s="55" t="s">
        <v>97</v>
      </c>
      <c r="BT83" s="55" t="s">
        <v>97</v>
      </c>
      <c r="BU83" s="55"/>
      <c r="BV83" s="55"/>
      <c r="BW83" s="55" t="s">
        <v>97</v>
      </c>
      <c r="BX83" s="55" t="s">
        <v>97</v>
      </c>
      <c r="BY83" s="55" t="s">
        <v>97</v>
      </c>
      <c r="BZ83" s="55" t="s">
        <v>97</v>
      </c>
      <c r="CA83" s="55" t="s">
        <v>97</v>
      </c>
      <c r="CB83" s="66" t="b">
        <f t="shared" si="91"/>
        <v>0</v>
      </c>
      <c r="CC83" s="66" t="b">
        <f t="shared" si="103"/>
        <v>0</v>
      </c>
      <c r="CD83" s="66" t="b">
        <f t="shared" si="104"/>
        <v>0</v>
      </c>
      <c r="CE83" s="66" t="b">
        <f t="shared" si="105"/>
        <v>0</v>
      </c>
      <c r="CF83" s="66" t="b">
        <f t="shared" si="106"/>
        <v>0</v>
      </c>
      <c r="CG83" s="66" t="b">
        <f t="shared" si="107"/>
        <v>0</v>
      </c>
      <c r="CH83" s="66" t="b">
        <f t="shared" si="108"/>
        <v>0</v>
      </c>
      <c r="CI83" s="66" t="b">
        <f t="shared" si="84"/>
        <v>0</v>
      </c>
      <c r="CJ83" s="11"/>
      <c r="CK83" s="60" t="str">
        <f t="shared" si="85"/>
        <v/>
      </c>
      <c r="CL83" s="60" t="str">
        <f t="shared" si="86"/>
        <v/>
      </c>
      <c r="CN83" s="60">
        <f>COUNTIF(CH$2:CH83,TRUE)</f>
        <v>37</v>
      </c>
      <c r="CO83" s="66" t="b">
        <v>0</v>
      </c>
      <c r="CP83" s="73" t="e">
        <f>NA()</f>
        <v>#N/A</v>
      </c>
      <c r="CQ83" s="73"/>
      <c r="CR83" s="2">
        <f t="shared" si="109"/>
        <v>1</v>
      </c>
      <c r="CS83" s="2">
        <f t="shared" si="110"/>
        <v>1</v>
      </c>
      <c r="CT83" s="2">
        <f t="shared" si="111"/>
        <v>1</v>
      </c>
      <c r="CU83" s="2">
        <f t="shared" si="112"/>
        <v>1</v>
      </c>
      <c r="CV83" s="120">
        <v>43512</v>
      </c>
    </row>
    <row r="84" spans="1:100" s="4" customFormat="1" ht="12.75" customHeight="1" x14ac:dyDescent="0.2">
      <c r="A84" s="115">
        <v>183</v>
      </c>
      <c r="B84" s="116" t="s">
        <v>19</v>
      </c>
      <c r="C84" s="117" t="s">
        <v>308</v>
      </c>
      <c r="D84" s="69"/>
      <c r="E84" s="121"/>
      <c r="F84" s="121"/>
      <c r="G84" s="121"/>
      <c r="H84" s="121"/>
      <c r="I84" s="121"/>
      <c r="J84" s="121"/>
      <c r="K84" s="121"/>
      <c r="L84" s="121"/>
      <c r="M84" s="122"/>
      <c r="N84" s="122"/>
      <c r="O84" s="122"/>
      <c r="P84" s="122"/>
      <c r="Q84" s="111" t="str">
        <f t="shared" si="77"/>
        <v>NA</v>
      </c>
      <c r="R84" s="111" t="str">
        <f t="shared" si="60"/>
        <v>NA</v>
      </c>
      <c r="S84" s="111" t="str">
        <f t="shared" si="61"/>
        <v>NA</v>
      </c>
      <c r="T84" s="15"/>
      <c r="U84" s="15"/>
      <c r="V84" s="36"/>
      <c r="W84" s="36"/>
      <c r="X84" s="36"/>
      <c r="Y84" s="36"/>
      <c r="Z84" s="60" t="str">
        <f t="shared" si="82"/>
        <v>Southern &amp; TempeCnl</v>
      </c>
      <c r="AA84" s="61" t="str">
        <f t="shared" si="92"/>
        <v>Southern</v>
      </c>
      <c r="AB84" s="25" t="s">
        <v>311</v>
      </c>
      <c r="AC84" s="80" t="str">
        <f>IF(LEN(BB84)&gt;0,IF(NOT(ISERROR(MATCH(BB84,[1]!TC_concat,0))),MOD(MATCH(BB84,[1]!TC_concat,0)-1,1+MAX([1]TCID!$A:$A)),""),"")</f>
        <v/>
      </c>
      <c r="AD84" s="80" t="str">
        <f>IF(LEN(BC84)&gt;0,IF(NOT(ISERROR(MATCH(BC84,[1]!TC_concat,0))),MOD(MATCH(BC84,[1]!TC_concat,0)-1,1+MAX([1]TCID!$A:$A)),""),"")</f>
        <v/>
      </c>
      <c r="AE84" s="80" t="str">
        <f>IF(LEN(BD84)&gt;0,IF(NOT(ISERROR(MATCH(BD84,[1]!TC_concat,0))),MOD(MATCH(BD84,[1]!TC_concat,0)-1,1+MAX([1]TCID!$A:$A)),""),"")</f>
        <v/>
      </c>
      <c r="AF84" s="80" t="str">
        <f>IF(LEN(BE84)&gt;0,IF(NOT(ISERROR(MATCH(BE84,[1]!TC_concat,0))),MOD(MATCH(BE84,[1]!TC_concat,0)-1,1+MAX([1]TCID!$A:$A)),""),"")</f>
        <v/>
      </c>
      <c r="AG84" s="103"/>
      <c r="AH84" s="76"/>
      <c r="AI84" s="14"/>
      <c r="AJ84" s="14"/>
      <c r="AK84" s="58" t="e">
        <f t="shared" si="94"/>
        <v>#N/A</v>
      </c>
      <c r="AL84" s="58" t="e">
        <f t="shared" si="95"/>
        <v>#N/A</v>
      </c>
      <c r="AM84" s="58" t="e">
        <f t="shared" si="96"/>
        <v>#N/A</v>
      </c>
      <c r="AN84" s="75" t="b">
        <f t="shared" si="88"/>
        <v>0</v>
      </c>
      <c r="AO84" s="75" t="b">
        <f t="shared" si="89"/>
        <v>0</v>
      </c>
      <c r="AP84" s="58" t="str">
        <f>IF(LEN(AC84)&gt;0,INDEX([1]!TC_Dir,AC84+1)*BG84,"")</f>
        <v/>
      </c>
      <c r="AQ84" s="58" t="str">
        <f>IF(LEN(AD84)&gt;0,INDEX([1]!TC_Dir,AD84+1)*BH84,"")</f>
        <v/>
      </c>
      <c r="AR84" s="58" t="str">
        <f>IF(LEN(AE84)&gt;0,INDEX([1]!TC_Dir,AE84+1)*BI84,"")</f>
        <v/>
      </c>
      <c r="AS84" s="58" t="str">
        <f>IF(LEN(AF84)&gt;0,INDEX([1]!TC_Dir,AF84+1)*BJ84,"")</f>
        <v/>
      </c>
      <c r="AT84" s="58" t="str">
        <f>IF(LEN(AC84)&gt;0,NOT(INDEX([1]!TC_Dir,AC84+1))*BG84,"")</f>
        <v/>
      </c>
      <c r="AU84" s="58" t="str">
        <f>IF(LEN(AD84)&gt;0,NOT(INDEX([1]!TC_Dir,AD84+1))*BH84,"")</f>
        <v/>
      </c>
      <c r="AV84" s="58" t="str">
        <f>IF(LEN(AE84)&gt;0,NOT(INDEX([1]!TC_Dir,AE84+1))*BI84,"")</f>
        <v/>
      </c>
      <c r="AW84" s="58" t="str">
        <f>IF(LEN(AF84)&gt;0,NOT(INDEX([1]!TC_Dir,AF84+1))*BJ84,"")</f>
        <v/>
      </c>
      <c r="AX84" s="60" t="str">
        <f t="shared" si="97"/>
        <v>Southern Ave</v>
      </c>
      <c r="AY84" s="60" t="str">
        <f t="shared" si="98"/>
        <v>Tempe Canal Trail</v>
      </c>
      <c r="AZ84" s="60" t="str">
        <f t="shared" si="99"/>
        <v>Southern Ave &amp; Tempe Canal Trail</v>
      </c>
      <c r="BA84" s="59">
        <f>COUNTIF([1]!ConcFrom,AZ84)+COUNTIF([1]!ConcTo,AZ84)</f>
        <v>0</v>
      </c>
      <c r="BB84" s="60" t="str">
        <f t="shared" si="90"/>
        <v/>
      </c>
      <c r="BC84" s="60" t="str">
        <f t="shared" si="90"/>
        <v/>
      </c>
      <c r="BD84" s="60" t="str">
        <f t="shared" si="90"/>
        <v/>
      </c>
      <c r="BE84" s="60" t="str">
        <f t="shared" si="90"/>
        <v/>
      </c>
      <c r="BF84" s="60"/>
      <c r="BG84" s="60" t="str">
        <f>IF(ISNUMBER(AC84),INDEX([1]!TrfCnt,AC84+1),"")</f>
        <v/>
      </c>
      <c r="BH84" s="60" t="str">
        <f>IF(ISNUMBER(AD84),INDEX([1]!TrfCnt,AD84+1),"")</f>
        <v/>
      </c>
      <c r="BI84" s="60" t="str">
        <f>IF(ISNUMBER(AE84),INDEX([1]!TrfCnt,AE84+1),"")</f>
        <v/>
      </c>
      <c r="BJ84" s="60" t="str">
        <f>IF(ISNUMBER(AF84),INDEX([1]!TrfCnt,AF84+1),"")</f>
        <v/>
      </c>
      <c r="BK84" s="58">
        <f t="shared" si="100"/>
        <v>183</v>
      </c>
      <c r="BL84" s="110" t="str">
        <f t="shared" si="101"/>
        <v>Southern Ave</v>
      </c>
      <c r="BM84" s="110" t="str">
        <f t="shared" si="102"/>
        <v>Tempe Canal Trail</v>
      </c>
      <c r="BN84" s="55"/>
      <c r="BO84" s="55" t="s">
        <v>97</v>
      </c>
      <c r="BP84" s="55" t="s">
        <v>97</v>
      </c>
      <c r="BQ84" s="55" t="s">
        <v>97</v>
      </c>
      <c r="BR84" s="55" t="s">
        <v>97</v>
      </c>
      <c r="BS84" s="55" t="s">
        <v>97</v>
      </c>
      <c r="BT84" s="55" t="s">
        <v>97</v>
      </c>
      <c r="BU84" s="55"/>
      <c r="BV84" s="55"/>
      <c r="BW84" s="55" t="s">
        <v>97</v>
      </c>
      <c r="BX84" s="55" t="s">
        <v>97</v>
      </c>
      <c r="BY84" s="55" t="s">
        <v>97</v>
      </c>
      <c r="BZ84" s="55" t="s">
        <v>97</v>
      </c>
      <c r="CA84" s="55" t="s">
        <v>97</v>
      </c>
      <c r="CB84" s="66" t="b">
        <f t="shared" si="91"/>
        <v>0</v>
      </c>
      <c r="CC84" s="66" t="b">
        <f t="shared" si="103"/>
        <v>0</v>
      </c>
      <c r="CD84" s="66" t="b">
        <f t="shared" si="104"/>
        <v>0</v>
      </c>
      <c r="CE84" s="66" t="b">
        <f t="shared" si="105"/>
        <v>0</v>
      </c>
      <c r="CF84" s="66" t="b">
        <f t="shared" si="106"/>
        <v>0</v>
      </c>
      <c r="CG84" s="66" t="b">
        <f t="shared" si="107"/>
        <v>0</v>
      </c>
      <c r="CH84" s="66" t="b">
        <f t="shared" si="108"/>
        <v>0</v>
      </c>
      <c r="CI84" s="66" t="b">
        <f t="shared" si="84"/>
        <v>0</v>
      </c>
      <c r="CJ84" s="11"/>
      <c r="CK84" s="60" t="str">
        <f t="shared" si="85"/>
        <v/>
      </c>
      <c r="CL84" s="60" t="str">
        <f t="shared" si="86"/>
        <v/>
      </c>
      <c r="CN84" s="60">
        <f>COUNTIF(CH$2:CH84,TRUE)</f>
        <v>37</v>
      </c>
      <c r="CO84" s="66" t="b">
        <v>0</v>
      </c>
      <c r="CP84" s="73" t="e">
        <f>NA()</f>
        <v>#N/A</v>
      </c>
      <c r="CQ84" s="73"/>
      <c r="CR84" s="2">
        <f t="shared" si="109"/>
        <v>1</v>
      </c>
      <c r="CS84" s="2">
        <f t="shared" si="110"/>
        <v>1</v>
      </c>
      <c r="CT84" s="2">
        <f t="shared" si="111"/>
        <v>1</v>
      </c>
      <c r="CU84" s="2">
        <f t="shared" si="112"/>
        <v>1</v>
      </c>
      <c r="CV84" s="120">
        <v>43512</v>
      </c>
    </row>
    <row r="85" spans="1:100" s="4" customFormat="1" ht="12.75" customHeight="1" x14ac:dyDescent="0.2">
      <c r="A85" s="115">
        <v>184</v>
      </c>
      <c r="B85" s="116" t="s">
        <v>47</v>
      </c>
      <c r="C85" s="117" t="s">
        <v>308</v>
      </c>
      <c r="D85" s="69"/>
      <c r="E85" s="121"/>
      <c r="F85" s="121"/>
      <c r="G85" s="121"/>
      <c r="H85" s="121"/>
      <c r="I85" s="121"/>
      <c r="J85" s="121"/>
      <c r="K85" s="121"/>
      <c r="L85" s="121"/>
      <c r="M85" s="122"/>
      <c r="N85" s="122"/>
      <c r="O85" s="122"/>
      <c r="P85" s="122"/>
      <c r="Q85" s="111" t="str">
        <f t="shared" si="77"/>
        <v>NA</v>
      </c>
      <c r="R85" s="111" t="str">
        <f t="shared" si="60"/>
        <v>NA</v>
      </c>
      <c r="S85" s="111" t="str">
        <f t="shared" si="61"/>
        <v>NA</v>
      </c>
      <c r="T85" s="15"/>
      <c r="U85" s="15"/>
      <c r="V85" s="36"/>
      <c r="W85" s="36"/>
      <c r="X85" s="36"/>
      <c r="Y85" s="36"/>
      <c r="Z85" s="60" t="str">
        <f t="shared" si="82"/>
        <v>Broadway &amp; TempeCnl</v>
      </c>
      <c r="AA85" s="61" t="str">
        <f>IF(ISERROR(FIND(" ",B85)),B85,LEFT(B85,FIND(" ",B85)-1))</f>
        <v>Broadway</v>
      </c>
      <c r="AB85" s="25" t="s">
        <v>311</v>
      </c>
      <c r="AC85" s="80" t="str">
        <f>IF(LEN(BB85)&gt;0,IF(NOT(ISERROR(MATCH(BB85,[1]!TC_concat,0))),MOD(MATCH(BB85,[1]!TC_concat,0)-1,1+MAX([1]TCID!$A:$A)),""),"")</f>
        <v/>
      </c>
      <c r="AD85" s="80" t="str">
        <f>IF(LEN(BC85)&gt;0,IF(NOT(ISERROR(MATCH(BC85,[1]!TC_concat,0))),MOD(MATCH(BC85,[1]!TC_concat,0)-1,1+MAX([1]TCID!$A:$A)),""),"")</f>
        <v/>
      </c>
      <c r="AE85" s="80" t="str">
        <f>IF(LEN(BD85)&gt;0,IF(NOT(ISERROR(MATCH(BD85,[1]!TC_concat,0))),MOD(MATCH(BD85,[1]!TC_concat,0)-1,1+MAX([1]TCID!$A:$A)),""),"")</f>
        <v/>
      </c>
      <c r="AF85" s="80" t="str">
        <f>IF(LEN(BE85)&gt;0,IF(NOT(ISERROR(MATCH(BE85,[1]!TC_concat,0))),MOD(MATCH(BE85,[1]!TC_concat,0)-1,1+MAX([1]TCID!$A:$A)),""),"")</f>
        <v/>
      </c>
      <c r="AG85" s="103"/>
      <c r="AH85" s="76"/>
      <c r="AI85" s="14"/>
      <c r="AJ85" s="14"/>
      <c r="AK85" s="58" t="e">
        <f t="shared" si="94"/>
        <v>#N/A</v>
      </c>
      <c r="AL85" s="58" t="e">
        <f t="shared" si="95"/>
        <v>#N/A</v>
      </c>
      <c r="AM85" s="58" t="e">
        <f t="shared" si="96"/>
        <v>#N/A</v>
      </c>
      <c r="AN85" s="75" t="b">
        <f t="shared" si="88"/>
        <v>0</v>
      </c>
      <c r="AO85" s="75" t="b">
        <f t="shared" si="89"/>
        <v>0</v>
      </c>
      <c r="AP85" s="58" t="str">
        <f>IF(LEN(AC85)&gt;0,INDEX([1]!TC_Dir,AC85+1)*BG85,"")</f>
        <v/>
      </c>
      <c r="AQ85" s="58" t="str">
        <f>IF(LEN(AD85)&gt;0,INDEX([1]!TC_Dir,AD85+1)*BH85,"")</f>
        <v/>
      </c>
      <c r="AR85" s="58" t="str">
        <f>IF(LEN(AE85)&gt;0,INDEX([1]!TC_Dir,AE85+1)*BI85,"")</f>
        <v/>
      </c>
      <c r="AS85" s="58" t="str">
        <f>IF(LEN(AF85)&gt;0,INDEX([1]!TC_Dir,AF85+1)*BJ85,"")</f>
        <v/>
      </c>
      <c r="AT85" s="58" t="str">
        <f>IF(LEN(AC85)&gt;0,NOT(INDEX([1]!TC_Dir,AC85+1))*BG85,"")</f>
        <v/>
      </c>
      <c r="AU85" s="58" t="str">
        <f>IF(LEN(AD85)&gt;0,NOT(INDEX([1]!TC_Dir,AD85+1))*BH85,"")</f>
        <v/>
      </c>
      <c r="AV85" s="58" t="str">
        <f>IF(LEN(AE85)&gt;0,NOT(INDEX([1]!TC_Dir,AE85+1))*BI85,"")</f>
        <v/>
      </c>
      <c r="AW85" s="58" t="str">
        <f>IF(LEN(AF85)&gt;0,NOT(INDEX([1]!TC_Dir,AF85+1))*BJ85,"")</f>
        <v/>
      </c>
      <c r="AX85" s="60" t="str">
        <f t="shared" si="97"/>
        <v>Broadway Rd</v>
      </c>
      <c r="AY85" s="60" t="str">
        <f t="shared" si="98"/>
        <v>Tempe Canal Trail</v>
      </c>
      <c r="AZ85" s="60" t="str">
        <f t="shared" si="99"/>
        <v>Broadway Rd &amp; Tempe Canal Trail</v>
      </c>
      <c r="BA85" s="59">
        <f>COUNTIF([1]!ConcFrom,AZ85)+COUNTIF([1]!ConcTo,AZ85)</f>
        <v>0</v>
      </c>
      <c r="BB85" s="60" t="str">
        <f t="shared" si="90"/>
        <v/>
      </c>
      <c r="BC85" s="60" t="str">
        <f t="shared" si="90"/>
        <v/>
      </c>
      <c r="BD85" s="60" t="str">
        <f t="shared" si="90"/>
        <v/>
      </c>
      <c r="BE85" s="60" t="str">
        <f t="shared" si="90"/>
        <v/>
      </c>
      <c r="BF85" s="60"/>
      <c r="BG85" s="60" t="str">
        <f>IF(ISNUMBER(AC85),INDEX([1]!TrfCnt,AC85+1),"")</f>
        <v/>
      </c>
      <c r="BH85" s="60" t="str">
        <f>IF(ISNUMBER(AD85),INDEX([1]!TrfCnt,AD85+1),"")</f>
        <v/>
      </c>
      <c r="BI85" s="60" t="str">
        <f>IF(ISNUMBER(AE85),INDEX([1]!TrfCnt,AE85+1),"")</f>
        <v/>
      </c>
      <c r="BJ85" s="60" t="str">
        <f>IF(ISNUMBER(AF85),INDEX([1]!TrfCnt,AF85+1),"")</f>
        <v/>
      </c>
      <c r="BK85" s="58">
        <f t="shared" si="100"/>
        <v>184</v>
      </c>
      <c r="BL85" s="110" t="str">
        <f t="shared" si="101"/>
        <v>Broadway Rd</v>
      </c>
      <c r="BM85" s="110" t="str">
        <f t="shared" si="102"/>
        <v>Tempe Canal Trail</v>
      </c>
      <c r="BN85" s="55"/>
      <c r="BO85" s="55" t="s">
        <v>97</v>
      </c>
      <c r="BP85" s="55" t="s">
        <v>97</v>
      </c>
      <c r="BQ85" s="55" t="s">
        <v>97</v>
      </c>
      <c r="BR85" s="55" t="s">
        <v>97</v>
      </c>
      <c r="BS85" s="55" t="s">
        <v>97</v>
      </c>
      <c r="BT85" s="55" t="s">
        <v>97</v>
      </c>
      <c r="BU85" s="55"/>
      <c r="BV85" s="55"/>
      <c r="BW85" s="55" t="s">
        <v>97</v>
      </c>
      <c r="BX85" s="55" t="s">
        <v>97</v>
      </c>
      <c r="BY85" s="55" t="s">
        <v>97</v>
      </c>
      <c r="BZ85" s="55" t="s">
        <v>97</v>
      </c>
      <c r="CA85" s="55" t="s">
        <v>97</v>
      </c>
      <c r="CB85" s="66" t="b">
        <f t="shared" si="91"/>
        <v>0</v>
      </c>
      <c r="CC85" s="66" t="b">
        <f t="shared" si="103"/>
        <v>0</v>
      </c>
      <c r="CD85" s="66" t="b">
        <f t="shared" si="104"/>
        <v>0</v>
      </c>
      <c r="CE85" s="66" t="b">
        <f t="shared" si="105"/>
        <v>0</v>
      </c>
      <c r="CF85" s="66" t="b">
        <f t="shared" si="106"/>
        <v>0</v>
      </c>
      <c r="CG85" s="66" t="b">
        <f t="shared" si="107"/>
        <v>0</v>
      </c>
      <c r="CH85" s="66" t="b">
        <f t="shared" si="108"/>
        <v>0</v>
      </c>
      <c r="CI85" s="66" t="b">
        <f t="shared" si="84"/>
        <v>0</v>
      </c>
      <c r="CJ85" s="11"/>
      <c r="CK85" s="60" t="str">
        <f t="shared" si="85"/>
        <v/>
      </c>
      <c r="CL85" s="60" t="str">
        <f t="shared" si="86"/>
        <v/>
      </c>
      <c r="CN85" s="60">
        <f>COUNTIF(CH$2:CH85,TRUE)</f>
        <v>37</v>
      </c>
      <c r="CO85" s="66" t="b">
        <v>0</v>
      </c>
      <c r="CP85" s="73" t="e">
        <f>NA()</f>
        <v>#N/A</v>
      </c>
      <c r="CQ85" s="73"/>
      <c r="CR85" s="2">
        <f t="shared" si="109"/>
        <v>1</v>
      </c>
      <c r="CS85" s="2">
        <f t="shared" si="110"/>
        <v>1</v>
      </c>
      <c r="CT85" s="2">
        <f t="shared" si="111"/>
        <v>1</v>
      </c>
      <c r="CU85" s="2">
        <f t="shared" si="112"/>
        <v>1</v>
      </c>
      <c r="CV85" s="120">
        <v>43512</v>
      </c>
    </row>
    <row r="86" spans="1:100" s="4" customFormat="1" ht="12.75" customHeight="1" x14ac:dyDescent="0.2">
      <c r="A86" s="115">
        <v>185</v>
      </c>
      <c r="B86" s="116" t="s">
        <v>86</v>
      </c>
      <c r="C86" s="116" t="s">
        <v>309</v>
      </c>
      <c r="D86" s="69"/>
      <c r="E86" s="121"/>
      <c r="F86" s="121"/>
      <c r="G86" s="121"/>
      <c r="H86" s="121"/>
      <c r="I86" s="121"/>
      <c r="J86" s="121"/>
      <c r="K86" s="121"/>
      <c r="L86" s="121"/>
      <c r="M86" s="122"/>
      <c r="N86" s="122"/>
      <c r="O86" s="122"/>
      <c r="P86" s="122"/>
      <c r="Q86" s="111" t="str">
        <f t="shared" si="77"/>
        <v>NA</v>
      </c>
      <c r="R86" s="111" t="str">
        <f t="shared" si="60"/>
        <v>NA</v>
      </c>
      <c r="S86" s="111" t="str">
        <f t="shared" si="61"/>
        <v>NA</v>
      </c>
      <c r="T86" s="15"/>
      <c r="U86" s="15"/>
      <c r="V86" s="36"/>
      <c r="W86" s="36"/>
      <c r="X86" s="36"/>
      <c r="Y86" s="36"/>
      <c r="Z86" s="60" t="str">
        <f t="shared" si="82"/>
        <v>Guadalupe &amp; Highline</v>
      </c>
      <c r="AA86" s="61" t="str">
        <f>IF(ISERROR(FIND(" ",B86)),B86,LEFT(B86,FIND(" ",B86)-1))</f>
        <v>Guadalupe</v>
      </c>
      <c r="AB86" s="61" t="str">
        <f>IF(ISERROR(FIND(" ",C86)),C86,LEFT(C86,FIND(" ",C86)-1))</f>
        <v>Highline</v>
      </c>
      <c r="AC86" s="80" t="str">
        <f>IF(LEN(BB86)&gt;0,IF(NOT(ISERROR(MATCH(BB86,[1]!TC_concat,0))),MOD(MATCH(BB86,[1]!TC_concat,0)-1,1+MAX([1]TCID!$A:$A)),""),"")</f>
        <v/>
      </c>
      <c r="AD86" s="80" t="str">
        <f>IF(LEN(BC86)&gt;0,IF(NOT(ISERROR(MATCH(BC86,[1]!TC_concat,0))),MOD(MATCH(BC86,[1]!TC_concat,0)-1,1+MAX([1]TCID!$A:$A)),""),"")</f>
        <v/>
      </c>
      <c r="AE86" s="80" t="str">
        <f>IF(LEN(BD86)&gt;0,IF(NOT(ISERROR(MATCH(BD86,[1]!TC_concat,0))),MOD(MATCH(BD86,[1]!TC_concat,0)-1,1+MAX([1]TCID!$A:$A)),""),"")</f>
        <v/>
      </c>
      <c r="AF86" s="80" t="str">
        <f>IF(LEN(BE86)&gt;0,IF(NOT(ISERROR(MATCH(BE86,[1]!TC_concat,0))),MOD(MATCH(BE86,[1]!TC_concat,0)-1,1+MAX([1]TCID!$A:$A)),""),"")</f>
        <v/>
      </c>
      <c r="AG86" s="103"/>
      <c r="AH86" s="76"/>
      <c r="AI86" s="14"/>
      <c r="AJ86" s="14"/>
      <c r="AK86" s="58" t="e">
        <f t="shared" si="94"/>
        <v>#N/A</v>
      </c>
      <c r="AL86" s="58" t="e">
        <f t="shared" si="95"/>
        <v>#N/A</v>
      </c>
      <c r="AM86" s="58" t="e">
        <f t="shared" si="96"/>
        <v>#N/A</v>
      </c>
      <c r="AN86" s="75" t="b">
        <f t="shared" si="88"/>
        <v>0</v>
      </c>
      <c r="AO86" s="75" t="b">
        <f t="shared" si="89"/>
        <v>0</v>
      </c>
      <c r="AP86" s="58" t="str">
        <f>IF(LEN(AC86)&gt;0,INDEX([1]!TC_Dir,AC86+1)*BG86,"")</f>
        <v/>
      </c>
      <c r="AQ86" s="58" t="str">
        <f>IF(LEN(AD86)&gt;0,INDEX([1]!TC_Dir,AD86+1)*BH86,"")</f>
        <v/>
      </c>
      <c r="AR86" s="58" t="str">
        <f>IF(LEN(AE86)&gt;0,INDEX([1]!TC_Dir,AE86+1)*BI86,"")</f>
        <v/>
      </c>
      <c r="AS86" s="58" t="str">
        <f>IF(LEN(AF86)&gt;0,INDEX([1]!TC_Dir,AF86+1)*BJ86,"")</f>
        <v/>
      </c>
      <c r="AT86" s="58" t="str">
        <f>IF(LEN(AC86)&gt;0,NOT(INDEX([1]!TC_Dir,AC86+1))*BG86,"")</f>
        <v/>
      </c>
      <c r="AU86" s="58" t="str">
        <f>IF(LEN(AD86)&gt;0,NOT(INDEX([1]!TC_Dir,AD86+1))*BH86,"")</f>
        <v/>
      </c>
      <c r="AV86" s="58" t="str">
        <f>IF(LEN(AE86)&gt;0,NOT(INDEX([1]!TC_Dir,AE86+1))*BI86,"")</f>
        <v/>
      </c>
      <c r="AW86" s="58" t="str">
        <f>IF(LEN(AF86)&gt;0,NOT(INDEX([1]!TC_Dir,AF86+1))*BJ86,"")</f>
        <v/>
      </c>
      <c r="AX86" s="60" t="str">
        <f t="shared" si="97"/>
        <v>Guadalupe Rd</v>
      </c>
      <c r="AY86" s="60" t="str">
        <f t="shared" si="98"/>
        <v>Highline Lateral Canal Trail</v>
      </c>
      <c r="AZ86" s="60" t="str">
        <f t="shared" si="99"/>
        <v>Guadalupe Rd &amp; Highline Lateral Canal Trail</v>
      </c>
      <c r="BA86" s="59">
        <f>COUNTIF([1]!ConcFrom,AZ86)+COUNTIF([1]!ConcTo,AZ86)</f>
        <v>0</v>
      </c>
      <c r="BB86" s="60" t="str">
        <f t="shared" si="90"/>
        <v/>
      </c>
      <c r="BC86" s="60" t="str">
        <f t="shared" si="90"/>
        <v/>
      </c>
      <c r="BD86" s="60" t="str">
        <f t="shared" si="90"/>
        <v/>
      </c>
      <c r="BE86" s="60" t="str">
        <f t="shared" si="90"/>
        <v/>
      </c>
      <c r="BF86" s="60"/>
      <c r="BG86" s="60" t="str">
        <f>IF(ISNUMBER(AC86),INDEX([1]!TrfCnt,AC86+1),"")</f>
        <v/>
      </c>
      <c r="BH86" s="60" t="str">
        <f>IF(ISNUMBER(AD86),INDEX([1]!TrfCnt,AD86+1),"")</f>
        <v/>
      </c>
      <c r="BI86" s="60" t="str">
        <f>IF(ISNUMBER(AE86),INDEX([1]!TrfCnt,AE86+1),"")</f>
        <v/>
      </c>
      <c r="BJ86" s="60" t="str">
        <f>IF(ISNUMBER(AF86),INDEX([1]!TrfCnt,AF86+1),"")</f>
        <v/>
      </c>
      <c r="BK86" s="58">
        <f t="shared" si="100"/>
        <v>185</v>
      </c>
      <c r="BL86" s="110" t="str">
        <f t="shared" si="101"/>
        <v>Guadalupe Rd</v>
      </c>
      <c r="BM86" s="110" t="str">
        <f t="shared" si="102"/>
        <v>Highline Lateral Canal Trail</v>
      </c>
      <c r="BN86" s="55"/>
      <c r="BO86" s="55" t="s">
        <v>97</v>
      </c>
      <c r="BP86" s="55" t="s">
        <v>97</v>
      </c>
      <c r="BQ86" s="55" t="s">
        <v>97</v>
      </c>
      <c r="BR86" s="55" t="s">
        <v>97</v>
      </c>
      <c r="BS86" s="55" t="s">
        <v>97</v>
      </c>
      <c r="BT86" s="55" t="s">
        <v>97</v>
      </c>
      <c r="BU86" s="55"/>
      <c r="BV86" s="55"/>
      <c r="BW86" s="55" t="s">
        <v>97</v>
      </c>
      <c r="BX86" s="55" t="s">
        <v>97</v>
      </c>
      <c r="BY86" s="55" t="s">
        <v>97</v>
      </c>
      <c r="BZ86" s="55" t="s">
        <v>97</v>
      </c>
      <c r="CA86" s="55" t="s">
        <v>97</v>
      </c>
      <c r="CB86" s="66" t="b">
        <f t="shared" si="91"/>
        <v>0</v>
      </c>
      <c r="CC86" s="66" t="b">
        <f t="shared" si="103"/>
        <v>0</v>
      </c>
      <c r="CD86" s="66" t="b">
        <f t="shared" si="104"/>
        <v>0</v>
      </c>
      <c r="CE86" s="66" t="b">
        <f t="shared" si="105"/>
        <v>0</v>
      </c>
      <c r="CF86" s="66" t="b">
        <f t="shared" si="106"/>
        <v>0</v>
      </c>
      <c r="CG86" s="66" t="b">
        <f t="shared" si="107"/>
        <v>0</v>
      </c>
      <c r="CH86" s="66" t="b">
        <f t="shared" si="108"/>
        <v>0</v>
      </c>
      <c r="CI86" s="66" t="b">
        <f t="shared" si="84"/>
        <v>0</v>
      </c>
      <c r="CJ86" s="11"/>
      <c r="CK86" s="60" t="str">
        <f t="shared" si="85"/>
        <v/>
      </c>
      <c r="CL86" s="60" t="str">
        <f t="shared" si="86"/>
        <v/>
      </c>
      <c r="CN86" s="60">
        <f>COUNTIF(CH$2:CH86,TRUE)</f>
        <v>37</v>
      </c>
      <c r="CO86" s="66" t="b">
        <v>0</v>
      </c>
      <c r="CP86" s="73" t="e">
        <f>NA()</f>
        <v>#N/A</v>
      </c>
      <c r="CQ86" s="73"/>
      <c r="CR86" s="2">
        <f t="shared" si="109"/>
        <v>1</v>
      </c>
      <c r="CS86" s="2">
        <f t="shared" si="110"/>
        <v>1</v>
      </c>
      <c r="CT86" s="2">
        <f t="shared" si="111"/>
        <v>1</v>
      </c>
      <c r="CU86" s="2">
        <f t="shared" si="112"/>
        <v>1</v>
      </c>
      <c r="CV86" s="120">
        <v>43512</v>
      </c>
    </row>
    <row r="87" spans="1:100" s="4" customFormat="1" ht="12.75" customHeight="1" x14ac:dyDescent="0.2">
      <c r="A87" s="114"/>
      <c r="B87" s="71" t="s">
        <v>304</v>
      </c>
      <c r="C87" s="70"/>
      <c r="D87" s="69"/>
      <c r="E87" s="121"/>
      <c r="F87" s="121"/>
      <c r="G87" s="121"/>
      <c r="H87" s="121"/>
      <c r="I87" s="121"/>
      <c r="J87" s="121"/>
      <c r="K87" s="121"/>
      <c r="L87" s="121"/>
      <c r="M87" s="122"/>
      <c r="N87" s="122"/>
      <c r="O87" s="122"/>
      <c r="P87" s="122"/>
      <c r="Q87" s="111" t="str">
        <f t="shared" si="77"/>
        <v>NA</v>
      </c>
      <c r="R87" s="111" t="str">
        <f t="shared" si="60"/>
        <v>NA</v>
      </c>
      <c r="S87" s="111" t="str">
        <f t="shared" si="61"/>
        <v>NA</v>
      </c>
      <c r="T87" s="15"/>
      <c r="U87" s="15"/>
      <c r="V87" s="36"/>
      <c r="W87" s="36"/>
      <c r="X87" s="36"/>
      <c r="Y87" s="36"/>
      <c r="Z87" s="60" t="str">
        <f t="shared" si="78"/>
        <v>BLANK &amp; 0</v>
      </c>
      <c r="AA87" s="61" t="str">
        <f>IF(ISERROR(FIND(" ",B87)),B87,LEFT(B87,FIND(" ",B87)-1))</f>
        <v>BLANK</v>
      </c>
      <c r="AB87" s="61">
        <f>IF(ISERROR(FIND(" ",C87)),C87,LEFT(C87,FIND(" ",C87)-1))</f>
        <v>0</v>
      </c>
      <c r="AC87" s="80" t="str">
        <f>IF(LEN(BB87)&gt;0,IF(NOT(ISERROR(MATCH(BB87,[1]!TC_concat,0))),MOD(MATCH(BB87,[1]!TC_concat,0)-1,1+MAX([1]TCID!$A:$A)),""),"")</f>
        <v/>
      </c>
      <c r="AD87" s="80" t="str">
        <f>IF(LEN(BC87)&gt;0,IF(NOT(ISERROR(MATCH(BC87,[1]!TC_concat,0))),MOD(MATCH(BC87,[1]!TC_concat,0)-1,1+MAX([1]TCID!$A:$A)),""),"")</f>
        <v/>
      </c>
      <c r="AE87" s="80" t="str">
        <f>IF(LEN(BD87)&gt;0,IF(NOT(ISERROR(MATCH(BD87,[1]!TC_concat,0))),MOD(MATCH(BD87,[1]!TC_concat,0)-1,1+MAX([1]TCID!$A:$A)),""),"")</f>
        <v/>
      </c>
      <c r="AF87" s="80" t="str">
        <f>IF(LEN(BE87)&gt;0,IF(NOT(ISERROR(MATCH(BE87,[1]!TC_concat,0))),MOD(MATCH(BE87,[1]!TC_concat,0)-1,1+MAX([1]TCID!$A:$A)),""),"")</f>
        <v/>
      </c>
      <c r="AG87" s="103"/>
      <c r="AH87" s="76"/>
      <c r="AI87" s="14"/>
      <c r="AJ87" s="14"/>
      <c r="AK87" s="58" t="e">
        <f t="shared" si="79"/>
        <v>#N/A</v>
      </c>
      <c r="AL87" s="58" t="e">
        <f t="shared" si="80"/>
        <v>#N/A</v>
      </c>
      <c r="AM87" s="58" t="e">
        <f t="shared" si="56"/>
        <v>#N/A</v>
      </c>
      <c r="AN87" s="75" t="b">
        <f t="shared" si="63"/>
        <v>0</v>
      </c>
      <c r="AO87" s="75" t="b">
        <f t="shared" si="64"/>
        <v>0</v>
      </c>
      <c r="AP87" s="58" t="str">
        <f>IF(LEN(AC87)&gt;0,INDEX([1]!TC_Dir,AC87+1)*BG87,"")</f>
        <v/>
      </c>
      <c r="AQ87" s="58" t="str">
        <f>IF(LEN(AD87)&gt;0,INDEX([1]!TC_Dir,AD87+1)*BH87,"")</f>
        <v/>
      </c>
      <c r="AR87" s="58" t="str">
        <f>IF(LEN(AE87)&gt;0,INDEX([1]!TC_Dir,AE87+1)*BI87,"")</f>
        <v/>
      </c>
      <c r="AS87" s="58" t="str">
        <f>IF(LEN(AF87)&gt;0,INDEX([1]!TC_Dir,AF87+1)*BJ87,"")</f>
        <v/>
      </c>
      <c r="AT87" s="58" t="str">
        <f>IF(LEN(AC87)&gt;0,NOT(INDEX([1]!TC_Dir,AC87+1))*BG87,"")</f>
        <v/>
      </c>
      <c r="AU87" s="58" t="str">
        <f>IF(LEN(AD87)&gt;0,NOT(INDEX([1]!TC_Dir,AD87+1))*BH87,"")</f>
        <v/>
      </c>
      <c r="AV87" s="58" t="str">
        <f>IF(LEN(AE87)&gt;0,NOT(INDEX([1]!TC_Dir,AE87+1))*BI87,"")</f>
        <v/>
      </c>
      <c r="AW87" s="58" t="str">
        <f>IF(LEN(AF87)&gt;0,NOT(INDEX([1]!TC_Dir,AF87+1))*BJ87,"")</f>
        <v/>
      </c>
      <c r="AX87" s="60" t="str">
        <f t="shared" si="65"/>
        <v>BLANK</v>
      </c>
      <c r="AY87" s="60">
        <f t="shared" si="66"/>
        <v>0</v>
      </c>
      <c r="AZ87" s="60" t="str">
        <f t="shared" si="67"/>
        <v xml:space="preserve">BLANK &amp; </v>
      </c>
      <c r="BA87" s="59">
        <f>COUNTIF([1]!ConcFrom,AZ87)+COUNTIF([1]!ConcTo,AZ87)</f>
        <v>0</v>
      </c>
      <c r="BB87" s="60" t="str">
        <f t="shared" si="90"/>
        <v/>
      </c>
      <c r="BC87" s="60" t="str">
        <f t="shared" si="90"/>
        <v/>
      </c>
      <c r="BD87" s="60" t="str">
        <f t="shared" si="90"/>
        <v/>
      </c>
      <c r="BE87" s="60" t="str">
        <f t="shared" si="90"/>
        <v/>
      </c>
      <c r="BF87" s="60"/>
      <c r="BG87" s="60" t="str">
        <f>IF(ISNUMBER(AC87),INDEX([1]!TrfCnt,AC87+1),"")</f>
        <v/>
      </c>
      <c r="BH87" s="60" t="str">
        <f>IF(ISNUMBER(AD87),INDEX([1]!TrfCnt,AD87+1),"")</f>
        <v/>
      </c>
      <c r="BI87" s="60" t="str">
        <f>IF(ISNUMBER(AE87),INDEX([1]!TrfCnt,AE87+1),"")</f>
        <v/>
      </c>
      <c r="BJ87" s="60" t="str">
        <f>IF(ISNUMBER(AF87),INDEX([1]!TrfCnt,AF87+1),"")</f>
        <v/>
      </c>
      <c r="BK87" s="58">
        <f t="shared" si="57"/>
        <v>0</v>
      </c>
      <c r="BL87" s="110" t="str">
        <f t="shared" si="58"/>
        <v>BLANK</v>
      </c>
      <c r="BM87" s="110">
        <f t="shared" si="59"/>
        <v>0</v>
      </c>
      <c r="BN87" s="55"/>
      <c r="BO87" s="55" t="s">
        <v>97</v>
      </c>
      <c r="BP87" s="55" t="s">
        <v>97</v>
      </c>
      <c r="BQ87" s="55" t="s">
        <v>97</v>
      </c>
      <c r="BR87" s="55" t="s">
        <v>97</v>
      </c>
      <c r="BS87" s="55" t="s">
        <v>97</v>
      </c>
      <c r="BT87" s="55" t="s">
        <v>97</v>
      </c>
      <c r="BU87" s="55"/>
      <c r="BV87" s="55"/>
      <c r="BW87" s="55" t="s">
        <v>97</v>
      </c>
      <c r="BX87" s="55" t="s">
        <v>97</v>
      </c>
      <c r="BY87" s="55" t="s">
        <v>97</v>
      </c>
      <c r="BZ87" s="55" t="s">
        <v>97</v>
      </c>
      <c r="CA87" s="55" t="s">
        <v>97</v>
      </c>
      <c r="CB87" s="66" t="b">
        <f t="shared" si="81"/>
        <v>0</v>
      </c>
      <c r="CC87" s="66" t="b">
        <f t="shared" si="33"/>
        <v>0</v>
      </c>
      <c r="CD87" s="66" t="b">
        <f t="shared" si="68"/>
        <v>0</v>
      </c>
      <c r="CE87" s="66" t="b">
        <f t="shared" si="69"/>
        <v>0</v>
      </c>
      <c r="CF87" s="66" t="b">
        <f t="shared" si="70"/>
        <v>0</v>
      </c>
      <c r="CG87" s="66" t="b">
        <f t="shared" si="71"/>
        <v>0</v>
      </c>
      <c r="CH87" s="66" t="b">
        <f t="shared" si="72"/>
        <v>0</v>
      </c>
      <c r="CI87" s="66" t="b">
        <f t="shared" si="45"/>
        <v>0</v>
      </c>
      <c r="CJ87" s="11"/>
      <c r="CK87" s="60" t="str">
        <f t="shared" si="46"/>
        <v/>
      </c>
      <c r="CL87" s="60" t="str">
        <f t="shared" si="47"/>
        <v/>
      </c>
      <c r="CN87" s="60">
        <f>COUNTIF(CH$2:CH87,TRUE)</f>
        <v>37</v>
      </c>
      <c r="CO87" s="66" t="b">
        <v>0</v>
      </c>
      <c r="CP87" s="73" t="e">
        <f>NA()</f>
        <v>#N/A</v>
      </c>
      <c r="CQ87" s="73"/>
      <c r="CR87" s="2">
        <f t="shared" si="73"/>
        <v>1</v>
      </c>
      <c r="CS87" s="2">
        <f t="shared" si="74"/>
        <v>1</v>
      </c>
      <c r="CT87" s="2">
        <f t="shared" si="75"/>
        <v>1</v>
      </c>
      <c r="CU87" s="2">
        <f t="shared" si="76"/>
        <v>1</v>
      </c>
      <c r="CV87" s="120"/>
    </row>
    <row r="88" spans="1:100" ht="12.75" customHeight="1" x14ac:dyDescent="0.2">
      <c r="A88" s="5"/>
      <c r="C88" s="6"/>
      <c r="O88" s="7"/>
      <c r="P88" s="7"/>
      <c r="Q88" s="7"/>
      <c r="R88" s="7"/>
      <c r="S88" s="7"/>
      <c r="CP88" s="73"/>
      <c r="CQ88" s="73"/>
    </row>
    <row r="89" spans="1:100" ht="12.75" customHeight="1" x14ac:dyDescent="0.2">
      <c r="A89" s="5"/>
      <c r="B89" s="108" t="s">
        <v>24</v>
      </c>
      <c r="C89" s="109"/>
      <c r="D89" s="110">
        <f>SUM(D2:D87)</f>
        <v>13</v>
      </c>
      <c r="E89" s="75"/>
      <c r="F89" s="75"/>
      <c r="G89" s="75"/>
      <c r="H89" s="75"/>
      <c r="I89" s="75"/>
      <c r="J89" s="75"/>
      <c r="K89" s="75"/>
      <c r="L89" s="75"/>
      <c r="M89" s="58"/>
      <c r="N89" s="58"/>
      <c r="O89" s="111"/>
      <c r="P89" s="111"/>
      <c r="Q89" s="111"/>
      <c r="R89" s="111"/>
      <c r="S89" s="111"/>
      <c r="T89" s="78"/>
      <c r="U89" s="78"/>
      <c r="V89" s="58">
        <f>SUM(V2:V87)</f>
        <v>7</v>
      </c>
      <c r="W89" s="58">
        <f>SUM(W2:W87)</f>
        <v>6</v>
      </c>
      <c r="X89" s="58">
        <f>SUM(X2:X87)</f>
        <v>5</v>
      </c>
      <c r="Y89" s="58">
        <f>SUM(Y2:Y87)</f>
        <v>5</v>
      </c>
      <c r="Z89" s="78"/>
      <c r="AA89" s="78"/>
      <c r="AB89" s="78"/>
      <c r="AC89" s="58"/>
      <c r="AD89" s="58"/>
      <c r="AE89" s="58"/>
      <c r="AF89" s="58"/>
      <c r="AG89" s="112"/>
      <c r="AH89" s="78"/>
      <c r="AI89" s="58"/>
      <c r="AJ89" s="58"/>
      <c r="AK89" s="58"/>
      <c r="AL89" s="58"/>
      <c r="AM89" s="58"/>
      <c r="AN89" s="75"/>
      <c r="AO89" s="75"/>
      <c r="AP89" s="58"/>
      <c r="AQ89" s="58"/>
      <c r="AR89" s="58"/>
      <c r="AS89" s="58"/>
      <c r="AT89" s="58"/>
      <c r="AU89" s="58"/>
      <c r="AV89" s="58"/>
      <c r="AW89" s="58"/>
      <c r="AX89" s="78"/>
      <c r="AY89" s="78"/>
      <c r="AZ89" s="78"/>
      <c r="BA89" s="58"/>
      <c r="BB89" s="78"/>
      <c r="BC89" s="78"/>
      <c r="BD89" s="78"/>
      <c r="BE89" s="78"/>
      <c r="BF89" s="78"/>
      <c r="BG89" s="78"/>
      <c r="BH89" s="78"/>
      <c r="BI89" s="78"/>
      <c r="BJ89" s="78"/>
      <c r="BK89" s="58"/>
      <c r="BL89" s="110"/>
      <c r="BM89" s="110"/>
      <c r="BN89" s="113"/>
      <c r="BO89" s="113"/>
      <c r="BP89" s="113"/>
      <c r="BQ89" s="113"/>
      <c r="BR89" s="113"/>
      <c r="BS89" s="113"/>
      <c r="BT89" s="113"/>
      <c r="BU89" s="113"/>
      <c r="BV89" s="113"/>
      <c r="BW89" s="113"/>
      <c r="BX89" s="113"/>
      <c r="BY89" s="113"/>
      <c r="BZ89" s="113"/>
      <c r="CA89" s="113"/>
      <c r="CB89" s="110">
        <f t="shared" ref="CB89:CH89" si="113">COUNTIF(CB2:CB66,TRUE)</f>
        <v>14</v>
      </c>
      <c r="CC89" s="110">
        <f t="shared" si="113"/>
        <v>50</v>
      </c>
      <c r="CD89" s="110">
        <f t="shared" si="113"/>
        <v>51</v>
      </c>
      <c r="CE89" s="110">
        <f t="shared" si="113"/>
        <v>48</v>
      </c>
      <c r="CF89" s="110">
        <f t="shared" si="113"/>
        <v>54</v>
      </c>
      <c r="CG89" s="110">
        <f t="shared" si="113"/>
        <v>28</v>
      </c>
      <c r="CH89" s="110">
        <f t="shared" si="113"/>
        <v>37</v>
      </c>
      <c r="CI89" s="110">
        <f t="shared" ref="CI89" si="114">COUNTIF(CI2:CI66,TRUE)</f>
        <v>39</v>
      </c>
      <c r="CJ89" s="110"/>
      <c r="CK89" s="78"/>
      <c r="CL89" s="78"/>
      <c r="CM89" s="78"/>
      <c r="CN89" s="78"/>
      <c r="CO89" s="110">
        <f t="shared" ref="CO89" si="115">COUNTIF(CO2:CO66,TRUE)</f>
        <v>45</v>
      </c>
      <c r="CP89" s="78">
        <f>_xlfn.AGGREGATE(9,6,Accident)</f>
        <v>658</v>
      </c>
      <c r="CQ89" s="78"/>
      <c r="CR89" s="58"/>
      <c r="CS89" s="58"/>
      <c r="CT89" s="58"/>
      <c r="CU89" s="58"/>
    </row>
    <row r="90" spans="1:100" ht="12.75" customHeight="1" x14ac:dyDescent="0.2">
      <c r="A90" s="5"/>
      <c r="B90" s="108" t="s">
        <v>298</v>
      </c>
      <c r="C90" s="109"/>
      <c r="D90" s="110"/>
      <c r="E90" s="75"/>
      <c r="F90" s="75"/>
      <c r="G90" s="75"/>
      <c r="H90" s="75"/>
      <c r="I90" s="75"/>
      <c r="J90" s="75"/>
      <c r="K90" s="75"/>
      <c r="L90" s="75"/>
      <c r="M90" s="58"/>
      <c r="N90" s="58"/>
      <c r="O90" s="111"/>
      <c r="P90" s="111"/>
      <c r="Q90" s="111"/>
      <c r="R90" s="111"/>
      <c r="S90" s="111"/>
      <c r="T90" s="78"/>
      <c r="U90" s="78"/>
      <c r="V90" s="58"/>
      <c r="W90" s="58"/>
      <c r="X90" s="58"/>
      <c r="Y90" s="58"/>
      <c r="Z90" s="78"/>
      <c r="AA90" s="78"/>
      <c r="AB90" s="78"/>
      <c r="AC90" s="58"/>
      <c r="AD90" s="58"/>
      <c r="AE90" s="58"/>
      <c r="AF90" s="58"/>
      <c r="AG90" s="112"/>
      <c r="AH90" s="78"/>
      <c r="AI90" s="58"/>
      <c r="AJ90" s="58"/>
      <c r="AK90" s="58"/>
      <c r="AL90" s="58"/>
      <c r="AM90" s="58"/>
      <c r="AN90" s="75"/>
      <c r="AO90" s="75"/>
      <c r="AP90" s="58"/>
      <c r="AQ90" s="58"/>
      <c r="AR90" s="58"/>
      <c r="AS90" s="58"/>
      <c r="AT90" s="58"/>
      <c r="AU90" s="58"/>
      <c r="AV90" s="58"/>
      <c r="AW90" s="58"/>
      <c r="AX90" s="78"/>
      <c r="AY90" s="78"/>
      <c r="AZ90" s="78"/>
      <c r="BA90" s="58"/>
      <c r="BB90" s="78"/>
      <c r="BC90" s="78"/>
      <c r="BD90" s="78"/>
      <c r="BE90" s="78"/>
      <c r="BF90" s="78"/>
      <c r="BG90" s="78"/>
      <c r="BH90" s="78"/>
      <c r="BI90" s="78"/>
      <c r="BJ90" s="78"/>
      <c r="BK90" s="58"/>
      <c r="BL90" s="110"/>
      <c r="BM90" s="110"/>
      <c r="BN90" s="113"/>
      <c r="BO90" s="113"/>
      <c r="BP90" s="113"/>
      <c r="BQ90" s="113"/>
      <c r="BR90" s="113"/>
      <c r="BS90" s="113"/>
      <c r="BT90" s="113"/>
      <c r="BU90" s="113"/>
      <c r="BV90" s="113"/>
      <c r="BW90" s="113"/>
      <c r="BX90" s="113"/>
      <c r="BY90" s="113"/>
      <c r="BZ90" s="113"/>
      <c r="CA90" s="113"/>
      <c r="CB90" s="110"/>
      <c r="CC90" s="110"/>
      <c r="CD90" s="110"/>
      <c r="CE90" s="110"/>
      <c r="CF90" s="110"/>
      <c r="CG90" s="110"/>
      <c r="CH90" s="110"/>
      <c r="CI90" s="110"/>
      <c r="CJ90" s="110"/>
      <c r="CK90" s="78">
        <f>AVERAGE(CK2:CK66)</f>
        <v>1.0498039215686277</v>
      </c>
      <c r="CL90" s="78">
        <f>AVERAGE(CL2:CL67)</f>
        <v>1.0477083333333335</v>
      </c>
      <c r="CM90" s="78"/>
      <c r="CN90" s="78"/>
      <c r="CO90" s="110"/>
      <c r="CP90" s="78"/>
      <c r="CQ90" s="78"/>
      <c r="CR90" s="58"/>
      <c r="CS90" s="58"/>
      <c r="CT90" s="58"/>
      <c r="CU90" s="58"/>
    </row>
    <row r="91" spans="1:100" ht="12.75" customHeight="1" x14ac:dyDescent="0.2">
      <c r="A91" s="5"/>
      <c r="B91" s="105" t="s">
        <v>297</v>
      </c>
      <c r="C91" s="6"/>
      <c r="M91" s="2" t="s">
        <v>319</v>
      </c>
      <c r="N91" s="2" t="s">
        <v>319</v>
      </c>
      <c r="O91" s="7"/>
      <c r="P91" s="7"/>
      <c r="Q91" s="7"/>
      <c r="R91" s="7"/>
      <c r="S91" s="7"/>
      <c r="AP91" s="106" t="s">
        <v>240</v>
      </c>
      <c r="AQ91" s="106" t="s">
        <v>240</v>
      </c>
      <c r="AR91" s="106" t="s">
        <v>240</v>
      </c>
      <c r="AS91" s="106" t="s">
        <v>240</v>
      </c>
      <c r="AT91" s="107" t="s">
        <v>241</v>
      </c>
      <c r="AU91" s="107" t="s">
        <v>241</v>
      </c>
      <c r="AV91" s="107" t="s">
        <v>241</v>
      </c>
      <c r="AW91" s="107" t="s">
        <v>241</v>
      </c>
    </row>
    <row r="92" spans="1:100" ht="12.75" customHeight="1" x14ac:dyDescent="0.2">
      <c r="A92" s="5"/>
      <c r="C92" s="6"/>
      <c r="O92" s="7"/>
      <c r="P92" s="7"/>
      <c r="Q92" s="7"/>
      <c r="R92" s="7"/>
      <c r="S92" s="7"/>
    </row>
  </sheetData>
  <sheetProtection selectLockedCells="1" selectUnlockedCells="1"/>
  <sortState columnSort="1" ref="BS1:BW220">
    <sortCondition descending="1" ref="BS1:BW1"/>
  </sortState>
  <phoneticPr fontId="2" type="noConversion"/>
  <pageMargins left="0.75" right="0.75" top="0.5" bottom="0.5" header="0.51180555555555596" footer="0.51180555555555596"/>
  <pageSetup firstPageNumber="0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24"/>
  <sheetViews>
    <sheetView topLeftCell="A7" workbookViewId="0"/>
  </sheetViews>
  <sheetFormatPr defaultRowHeight="12.75" x14ac:dyDescent="0.2"/>
  <cols>
    <col min="1" max="1" width="6.42578125" bestFit="1" customWidth="1"/>
    <col min="2" max="2" width="3.42578125" style="2" bestFit="1" customWidth="1"/>
    <col min="3" max="3" width="5.85546875" style="2" bestFit="1" customWidth="1"/>
    <col min="4" max="4" width="15.28515625" customWidth="1"/>
    <col min="5" max="5" width="14.28515625" customWidth="1"/>
    <col min="6" max="6" width="8.5703125" bestFit="1" customWidth="1"/>
  </cols>
  <sheetData>
    <row r="1" spans="1:6" s="17" customFormat="1" ht="38.25" x14ac:dyDescent="0.2">
      <c r="A1" s="10" t="s">
        <v>255</v>
      </c>
      <c r="B1" s="32" t="s">
        <v>105</v>
      </c>
      <c r="C1" s="32" t="s">
        <v>251</v>
      </c>
      <c r="D1" s="10" t="s">
        <v>36</v>
      </c>
      <c r="E1" s="10" t="s">
        <v>3</v>
      </c>
      <c r="F1" s="10" t="s">
        <v>256</v>
      </c>
    </row>
    <row r="2" spans="1:6" x14ac:dyDescent="0.2">
      <c r="A2" s="78" t="str">
        <f t="shared" ref="A2:A17" si="0">C2&amp;"_"&amp;B2</f>
        <v>112_1</v>
      </c>
      <c r="B2" s="9">
        <v>1</v>
      </c>
      <c r="C2" s="9">
        <v>112</v>
      </c>
      <c r="D2" s="78" t="str">
        <f t="shared" ref="D2:D24" si="1">VLOOKUP($C2,Loc,2,FALSE)</f>
        <v>Superstition Fwy</v>
      </c>
      <c r="E2" s="78" t="str">
        <f t="shared" ref="E2:E24" si="2">VLOOKUP($C2,Loc,3,FALSE)</f>
        <v>College Ave</v>
      </c>
      <c r="F2" s="78" t="str">
        <f t="shared" ref="F2:F17" si="3">IF(B2=1,"NB",IF(B2=2,"SB",IF(B2=3,"EB",IF(B2=4,"WB",""))))</f>
        <v>NB</v>
      </c>
    </row>
    <row r="3" spans="1:6" x14ac:dyDescent="0.2">
      <c r="A3" s="78" t="str">
        <f t="shared" si="0"/>
        <v>112_2</v>
      </c>
      <c r="B3" s="9">
        <v>2</v>
      </c>
      <c r="C3" s="9">
        <v>112</v>
      </c>
      <c r="D3" s="78" t="str">
        <f t="shared" si="1"/>
        <v>Superstition Fwy</v>
      </c>
      <c r="E3" s="78" t="str">
        <f t="shared" si="2"/>
        <v>College Ave</v>
      </c>
      <c r="F3" s="78" t="str">
        <f t="shared" si="3"/>
        <v>SB</v>
      </c>
    </row>
    <row r="4" spans="1:6" x14ac:dyDescent="0.2">
      <c r="A4" s="78" t="str">
        <f t="shared" si="0"/>
        <v>112_3</v>
      </c>
      <c r="B4" s="9">
        <v>3</v>
      </c>
      <c r="C4" s="9">
        <v>112</v>
      </c>
      <c r="D4" s="78" t="str">
        <f t="shared" si="1"/>
        <v>Superstition Fwy</v>
      </c>
      <c r="E4" s="78" t="str">
        <f t="shared" si="2"/>
        <v>College Ave</v>
      </c>
      <c r="F4" s="78" t="str">
        <f t="shared" si="3"/>
        <v>EB</v>
      </c>
    </row>
    <row r="5" spans="1:6" x14ac:dyDescent="0.2">
      <c r="A5" s="78" t="str">
        <f t="shared" si="0"/>
        <v>112_4</v>
      </c>
      <c r="B5" s="9">
        <v>4</v>
      </c>
      <c r="C5" s="9">
        <v>112</v>
      </c>
      <c r="D5" s="78" t="str">
        <f t="shared" si="1"/>
        <v>Superstition Fwy</v>
      </c>
      <c r="E5" s="78" t="str">
        <f t="shared" si="2"/>
        <v>College Ave</v>
      </c>
      <c r="F5" s="78" t="str">
        <f t="shared" si="3"/>
        <v>WB</v>
      </c>
    </row>
    <row r="6" spans="1:6" x14ac:dyDescent="0.2">
      <c r="A6" s="78" t="str">
        <f t="shared" si="0"/>
        <v>115_1</v>
      </c>
      <c r="B6" s="9">
        <v>1</v>
      </c>
      <c r="C6" s="9">
        <v>115</v>
      </c>
      <c r="D6" s="78" t="str">
        <f t="shared" si="1"/>
        <v>University Dr</v>
      </c>
      <c r="E6" s="78" t="str">
        <f t="shared" si="2"/>
        <v>College Ave</v>
      </c>
      <c r="F6" s="78" t="str">
        <f t="shared" si="3"/>
        <v>NB</v>
      </c>
    </row>
    <row r="7" spans="1:6" x14ac:dyDescent="0.2">
      <c r="A7" s="78" t="str">
        <f t="shared" si="0"/>
        <v>122_1</v>
      </c>
      <c r="B7" s="9">
        <v>1</v>
      </c>
      <c r="C7" s="9">
        <v>122</v>
      </c>
      <c r="D7" s="78" t="str">
        <f t="shared" si="1"/>
        <v>McKellips Rd</v>
      </c>
      <c r="E7" s="78" t="str">
        <f t="shared" si="2"/>
        <v>Greenbelt Path</v>
      </c>
      <c r="F7" s="78" t="str">
        <f t="shared" si="3"/>
        <v>NB</v>
      </c>
    </row>
    <row r="8" spans="1:6" x14ac:dyDescent="0.2">
      <c r="A8" s="78" t="str">
        <f t="shared" si="0"/>
        <v>122_2</v>
      </c>
      <c r="B8" s="9">
        <v>2</v>
      </c>
      <c r="C8" s="9">
        <v>122</v>
      </c>
      <c r="D8" s="78" t="str">
        <f t="shared" si="1"/>
        <v>McKellips Rd</v>
      </c>
      <c r="E8" s="78" t="str">
        <f t="shared" si="2"/>
        <v>Greenbelt Path</v>
      </c>
      <c r="F8" s="78" t="str">
        <f t="shared" si="3"/>
        <v>SB</v>
      </c>
    </row>
    <row r="9" spans="1:6" x14ac:dyDescent="0.2">
      <c r="A9" s="78" t="str">
        <f t="shared" si="0"/>
        <v>126_1</v>
      </c>
      <c r="B9" s="9">
        <v>1</v>
      </c>
      <c r="C9" s="9">
        <v>126</v>
      </c>
      <c r="D9" s="78" t="str">
        <f t="shared" si="1"/>
        <v>Baseline Rd</v>
      </c>
      <c r="E9" s="78" t="str">
        <f t="shared" si="2"/>
        <v>Western Canal</v>
      </c>
      <c r="F9" s="78" t="str">
        <f t="shared" si="3"/>
        <v>NB</v>
      </c>
    </row>
    <row r="10" spans="1:6" x14ac:dyDescent="0.2">
      <c r="A10" s="78" t="str">
        <f t="shared" si="0"/>
        <v>126_2</v>
      </c>
      <c r="B10" s="9">
        <v>2</v>
      </c>
      <c r="C10" s="9">
        <v>126</v>
      </c>
      <c r="D10" s="78" t="str">
        <f t="shared" si="1"/>
        <v>Baseline Rd</v>
      </c>
      <c r="E10" s="78" t="str">
        <f t="shared" si="2"/>
        <v>Western Canal</v>
      </c>
      <c r="F10" s="78" t="str">
        <f t="shared" si="3"/>
        <v>SB</v>
      </c>
    </row>
    <row r="11" spans="1:6" x14ac:dyDescent="0.2">
      <c r="A11" s="78" t="str">
        <f t="shared" si="0"/>
        <v>134_1</v>
      </c>
      <c r="B11" s="9">
        <v>1</v>
      </c>
      <c r="C11" s="9">
        <v>134</v>
      </c>
      <c r="D11" s="78" t="str">
        <f t="shared" si="1"/>
        <v>Apache Blvd</v>
      </c>
      <c r="E11" s="78" t="str">
        <f t="shared" si="2"/>
        <v>Paseo Del Saber</v>
      </c>
      <c r="F11" s="78" t="str">
        <f t="shared" si="3"/>
        <v>NB</v>
      </c>
    </row>
    <row r="12" spans="1:6" x14ac:dyDescent="0.2">
      <c r="A12" s="78" t="str">
        <f t="shared" si="0"/>
        <v>134_2</v>
      </c>
      <c r="B12" s="9">
        <v>2</v>
      </c>
      <c r="C12" s="9">
        <v>134</v>
      </c>
      <c r="D12" s="78" t="str">
        <f t="shared" si="1"/>
        <v>Apache Blvd</v>
      </c>
      <c r="E12" s="78" t="str">
        <f t="shared" si="2"/>
        <v>Paseo Del Saber</v>
      </c>
      <c r="F12" s="78" t="str">
        <f t="shared" si="3"/>
        <v>SB</v>
      </c>
    </row>
    <row r="13" spans="1:6" x14ac:dyDescent="0.2">
      <c r="A13" s="78" t="str">
        <f t="shared" si="0"/>
        <v>152_1</v>
      </c>
      <c r="B13" s="9">
        <v>1</v>
      </c>
      <c r="C13" s="9">
        <v>152</v>
      </c>
      <c r="D13" s="78" t="str">
        <f t="shared" si="1"/>
        <v>Tempe Lake S.</v>
      </c>
      <c r="E13" s="78" t="str">
        <f t="shared" si="2"/>
        <v>TCA Bridge</v>
      </c>
      <c r="F13" s="78" t="str">
        <f t="shared" si="3"/>
        <v>NB</v>
      </c>
    </row>
    <row r="14" spans="1:6" x14ac:dyDescent="0.2">
      <c r="A14" s="78" t="str">
        <f t="shared" si="0"/>
        <v>152_2</v>
      </c>
      <c r="B14" s="9">
        <v>2</v>
      </c>
      <c r="C14" s="9">
        <v>152</v>
      </c>
      <c r="D14" s="78" t="str">
        <f t="shared" si="1"/>
        <v>Tempe Lake S.</v>
      </c>
      <c r="E14" s="78" t="str">
        <f t="shared" si="2"/>
        <v>TCA Bridge</v>
      </c>
      <c r="F14" s="78" t="str">
        <f t="shared" si="3"/>
        <v>SB</v>
      </c>
    </row>
    <row r="15" spans="1:6" x14ac:dyDescent="0.2">
      <c r="A15" s="78" t="str">
        <f t="shared" si="0"/>
        <v>152_3</v>
      </c>
      <c r="B15" s="9">
        <v>3</v>
      </c>
      <c r="C15" s="9">
        <v>152</v>
      </c>
      <c r="D15" s="78" t="str">
        <f t="shared" si="1"/>
        <v>Tempe Lake S.</v>
      </c>
      <c r="E15" s="78" t="str">
        <f t="shared" si="2"/>
        <v>TCA Bridge</v>
      </c>
      <c r="F15" s="78" t="str">
        <f t="shared" si="3"/>
        <v>EB</v>
      </c>
    </row>
    <row r="16" spans="1:6" x14ac:dyDescent="0.2">
      <c r="A16" s="78" t="str">
        <f t="shared" si="0"/>
        <v>152_4</v>
      </c>
      <c r="B16" s="9">
        <v>4</v>
      </c>
      <c r="C16" s="9">
        <v>152</v>
      </c>
      <c r="D16" s="78" t="str">
        <f t="shared" si="1"/>
        <v>Tempe Lake S.</v>
      </c>
      <c r="E16" s="78" t="str">
        <f t="shared" si="2"/>
        <v>TCA Bridge</v>
      </c>
      <c r="F16" s="78" t="str">
        <f t="shared" si="3"/>
        <v>WB</v>
      </c>
    </row>
    <row r="17" spans="1:6" x14ac:dyDescent="0.2">
      <c r="A17" s="78" t="str">
        <f t="shared" si="0"/>
        <v>156_1</v>
      </c>
      <c r="B17" s="9">
        <v>1</v>
      </c>
      <c r="C17" s="9">
        <v>156</v>
      </c>
      <c r="D17" s="78" t="str">
        <f t="shared" si="1"/>
        <v>Crosscut Canal</v>
      </c>
      <c r="E17" s="78" t="str">
        <f t="shared" si="2"/>
        <v>Mill Ave</v>
      </c>
      <c r="F17" s="78" t="str">
        <f t="shared" si="3"/>
        <v>NB</v>
      </c>
    </row>
    <row r="18" spans="1:6" x14ac:dyDescent="0.2">
      <c r="A18" s="78" t="str">
        <f t="shared" ref="A18:A24" si="4">C18&amp;"_"&amp;B18</f>
        <v>156_2</v>
      </c>
      <c r="B18" s="9">
        <v>2</v>
      </c>
      <c r="C18" s="9">
        <v>156</v>
      </c>
      <c r="D18" s="78" t="str">
        <f t="shared" si="1"/>
        <v>Crosscut Canal</v>
      </c>
      <c r="E18" s="78" t="str">
        <f t="shared" si="2"/>
        <v>Mill Ave</v>
      </c>
      <c r="F18" s="78" t="str">
        <f t="shared" ref="F18" si="5">IF(B18=1,"NB",IF(B18=2,"SB",IF(B18=3,"EB",IF(B18=4,"WB",""))))</f>
        <v>SB</v>
      </c>
    </row>
    <row r="19" spans="1:6" x14ac:dyDescent="0.2">
      <c r="A19" s="78" t="str">
        <f t="shared" si="4"/>
        <v>123_3</v>
      </c>
      <c r="B19" s="36">
        <v>3</v>
      </c>
      <c r="C19" s="14">
        <v>123</v>
      </c>
      <c r="D19" s="78" t="str">
        <f t="shared" si="1"/>
        <v>Western Canal</v>
      </c>
      <c r="E19" s="78" t="str">
        <f t="shared" si="2"/>
        <v>Rural Rd</v>
      </c>
      <c r="F19" s="78" t="str">
        <f t="shared" ref="F19:F24" si="6">IF(B19=1,"NB",IF(B19=2,"SB",IF(B19=3,"EB",IF(B19=4,"WB",""))))</f>
        <v>EB</v>
      </c>
    </row>
    <row r="20" spans="1:6" x14ac:dyDescent="0.2">
      <c r="A20" s="78" t="str">
        <f t="shared" si="4"/>
        <v>123_4</v>
      </c>
      <c r="B20" s="36">
        <v>4</v>
      </c>
      <c r="C20" s="14">
        <v>123</v>
      </c>
      <c r="D20" s="78" t="str">
        <f t="shared" si="1"/>
        <v>Western Canal</v>
      </c>
      <c r="E20" s="78" t="str">
        <f t="shared" si="2"/>
        <v>Rural Rd</v>
      </c>
      <c r="F20" s="78" t="str">
        <f t="shared" si="6"/>
        <v>WB</v>
      </c>
    </row>
    <row r="21" spans="1:6" x14ac:dyDescent="0.2">
      <c r="A21" s="78" t="str">
        <f t="shared" si="4"/>
        <v>124_3</v>
      </c>
      <c r="B21" s="36">
        <v>3</v>
      </c>
      <c r="C21" s="14">
        <v>124</v>
      </c>
      <c r="D21" s="78" t="str">
        <f t="shared" si="1"/>
        <v>Western Canal</v>
      </c>
      <c r="E21" s="78" t="str">
        <f t="shared" si="2"/>
        <v>McClintock Dr</v>
      </c>
      <c r="F21" s="78" t="str">
        <f t="shared" si="6"/>
        <v>EB</v>
      </c>
    </row>
    <row r="22" spans="1:6" x14ac:dyDescent="0.2">
      <c r="A22" s="78" t="str">
        <f t="shared" si="4"/>
        <v>124_4</v>
      </c>
      <c r="B22" s="36">
        <v>4</v>
      </c>
      <c r="C22" s="14">
        <v>124</v>
      </c>
      <c r="D22" s="78" t="str">
        <f t="shared" si="1"/>
        <v>Western Canal</v>
      </c>
      <c r="E22" s="78" t="str">
        <f t="shared" si="2"/>
        <v>McClintock Dr</v>
      </c>
      <c r="F22" s="78" t="str">
        <f t="shared" si="6"/>
        <v>WB</v>
      </c>
    </row>
    <row r="23" spans="1:6" x14ac:dyDescent="0.2">
      <c r="A23" s="78" t="str">
        <f t="shared" si="4"/>
        <v>125_3</v>
      </c>
      <c r="B23" s="36">
        <v>3</v>
      </c>
      <c r="C23" s="14">
        <v>125</v>
      </c>
      <c r="D23" s="78" t="str">
        <f t="shared" si="1"/>
        <v>Western Canal</v>
      </c>
      <c r="E23" s="78" t="str">
        <f t="shared" si="2"/>
        <v>Lakeshore Dr</v>
      </c>
      <c r="F23" s="78" t="str">
        <f t="shared" si="6"/>
        <v>EB</v>
      </c>
    </row>
    <row r="24" spans="1:6" x14ac:dyDescent="0.2">
      <c r="A24" s="78" t="str">
        <f t="shared" si="4"/>
        <v>125_4</v>
      </c>
      <c r="B24" s="36">
        <v>4</v>
      </c>
      <c r="C24" s="14">
        <v>125</v>
      </c>
      <c r="D24" s="78" t="str">
        <f t="shared" si="1"/>
        <v>Western Canal</v>
      </c>
      <c r="E24" s="78" t="str">
        <f t="shared" si="2"/>
        <v>Lakeshore Dr</v>
      </c>
      <c r="F24" s="78" t="str">
        <f t="shared" si="6"/>
        <v>WB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S659"/>
  <sheetViews>
    <sheetView zoomScale="70" zoomScaleNormal="70" workbookViewId="0"/>
  </sheetViews>
  <sheetFormatPr defaultRowHeight="12.75" x14ac:dyDescent="0.2"/>
  <sheetData>
    <row r="1" spans="1:19" x14ac:dyDescent="0.2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141</v>
      </c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  <c r="O1" t="s">
        <v>226</v>
      </c>
      <c r="P1" t="s">
        <v>227</v>
      </c>
      <c r="Q1" t="s">
        <v>151</v>
      </c>
      <c r="R1" t="s">
        <v>257</v>
      </c>
      <c r="S1" t="s">
        <v>258</v>
      </c>
    </row>
    <row r="2" spans="1:19" x14ac:dyDescent="0.2">
      <c r="A2">
        <v>2466628</v>
      </c>
      <c r="B2">
        <v>2</v>
      </c>
      <c r="C2" t="s">
        <v>152</v>
      </c>
      <c r="D2">
        <v>-111.960910217568</v>
      </c>
      <c r="E2">
        <v>33.421937191016603</v>
      </c>
      <c r="F2">
        <v>2</v>
      </c>
      <c r="G2" t="s">
        <v>153</v>
      </c>
      <c r="H2" t="s">
        <v>152</v>
      </c>
      <c r="I2" t="s">
        <v>154</v>
      </c>
      <c r="J2">
        <v>40483.799305555556</v>
      </c>
      <c r="K2" t="s">
        <v>155</v>
      </c>
      <c r="L2" t="s">
        <v>156</v>
      </c>
      <c r="M2">
        <v>165</v>
      </c>
      <c r="N2">
        <v>2.5171667326684202E-6</v>
      </c>
      <c r="O2">
        <f t="shared" ref="O2:O65" si="0">INDEX(GPS_,MATCH($M2,loc_ID,0),2)</f>
        <v>-111.960908</v>
      </c>
      <c r="P2">
        <f t="shared" ref="P2:P65" si="1">INDEX(GPS_,MATCH($M2,loc_ID,0),1)</f>
        <v>33.421936000000002</v>
      </c>
      <c r="Q2">
        <f t="shared" ref="Q2:Q65" si="2">SQRT(SUMSQ(ABS(E2-P2)*lat_m,ABS(D2-O2)*long_m))</f>
        <v>0.2449672971207234</v>
      </c>
      <c r="R2">
        <f t="shared" ref="R2:R65" si="3">ABS(D2-O2)*long_m</f>
        <v>0.20629886230963268</v>
      </c>
      <c r="S2">
        <f t="shared" ref="S2:S65" si="4">ABS(E2-P2)*lat_m</f>
        <v>0.1320975248382194</v>
      </c>
    </row>
    <row r="3" spans="1:19" x14ac:dyDescent="0.2">
      <c r="A3">
        <v>2470540</v>
      </c>
      <c r="B3">
        <v>2</v>
      </c>
      <c r="C3" t="s">
        <v>157</v>
      </c>
      <c r="D3">
        <v>-111.960910217568</v>
      </c>
      <c r="E3">
        <v>33.421937191016603</v>
      </c>
      <c r="F3">
        <v>3</v>
      </c>
      <c r="G3" t="s">
        <v>153</v>
      </c>
      <c r="H3" t="s">
        <v>157</v>
      </c>
      <c r="I3" t="s">
        <v>154</v>
      </c>
      <c r="J3">
        <v>40507.423611111109</v>
      </c>
      <c r="K3" t="s">
        <v>158</v>
      </c>
      <c r="L3" t="s">
        <v>158</v>
      </c>
      <c r="M3">
        <v>165</v>
      </c>
      <c r="N3">
        <v>2.5171667326684202E-6</v>
      </c>
      <c r="O3">
        <f t="shared" si="0"/>
        <v>-111.960908</v>
      </c>
      <c r="P3">
        <f t="shared" si="1"/>
        <v>33.421936000000002</v>
      </c>
      <c r="Q3">
        <f t="shared" si="2"/>
        <v>0.2449672971207234</v>
      </c>
      <c r="R3">
        <f t="shared" si="3"/>
        <v>0.20629886230963268</v>
      </c>
      <c r="S3">
        <f t="shared" si="4"/>
        <v>0.1320975248382194</v>
      </c>
    </row>
    <row r="4" spans="1:19" x14ac:dyDescent="0.2">
      <c r="A4">
        <v>2756132</v>
      </c>
      <c r="B4">
        <v>2</v>
      </c>
      <c r="C4" t="s">
        <v>157</v>
      </c>
      <c r="D4">
        <v>-111.960910217568</v>
      </c>
      <c r="E4">
        <v>33.421937191016603</v>
      </c>
      <c r="F4">
        <v>3</v>
      </c>
      <c r="G4" t="s">
        <v>153</v>
      </c>
      <c r="H4" t="s">
        <v>157</v>
      </c>
      <c r="I4" t="s">
        <v>154</v>
      </c>
      <c r="J4">
        <v>41484.840277777781</v>
      </c>
      <c r="K4" t="s">
        <v>156</v>
      </c>
      <c r="L4" t="s">
        <v>156</v>
      </c>
      <c r="M4">
        <v>165</v>
      </c>
      <c r="N4">
        <v>2.5171667326684202E-6</v>
      </c>
      <c r="O4">
        <f t="shared" si="0"/>
        <v>-111.960908</v>
      </c>
      <c r="P4">
        <f t="shared" si="1"/>
        <v>33.421936000000002</v>
      </c>
      <c r="Q4">
        <f t="shared" si="2"/>
        <v>0.2449672971207234</v>
      </c>
      <c r="R4">
        <f t="shared" si="3"/>
        <v>0.20629886230963268</v>
      </c>
      <c r="S4">
        <f t="shared" si="4"/>
        <v>0.1320975248382194</v>
      </c>
    </row>
    <row r="5" spans="1:19" x14ac:dyDescent="0.2">
      <c r="A5">
        <v>2611285</v>
      </c>
      <c r="B5">
        <v>2</v>
      </c>
      <c r="C5" t="s">
        <v>157</v>
      </c>
      <c r="D5">
        <v>-111.926300264145</v>
      </c>
      <c r="E5">
        <v>33.422051729284</v>
      </c>
      <c r="F5">
        <v>1</v>
      </c>
      <c r="G5" t="s">
        <v>153</v>
      </c>
      <c r="H5" t="s">
        <v>157</v>
      </c>
      <c r="I5" t="s">
        <v>154</v>
      </c>
      <c r="J5">
        <v>40975.688888888886</v>
      </c>
      <c r="K5" t="s">
        <v>159</v>
      </c>
      <c r="L5" t="s">
        <v>156</v>
      </c>
      <c r="M5">
        <v>117</v>
      </c>
      <c r="N5">
        <v>6.8469939220814698E-6</v>
      </c>
      <c r="O5">
        <f t="shared" si="0"/>
        <v>-111.926299</v>
      </c>
      <c r="P5">
        <f t="shared" si="1"/>
        <v>33.422044999999997</v>
      </c>
      <c r="Q5">
        <f t="shared" si="2"/>
        <v>0.75556393318924109</v>
      </c>
      <c r="R5">
        <f t="shared" si="3"/>
        <v>0.11760256075965937</v>
      </c>
      <c r="S5">
        <f t="shared" si="4"/>
        <v>0.74635547485040044</v>
      </c>
    </row>
    <row r="6" spans="1:19" x14ac:dyDescent="0.2">
      <c r="A6">
        <v>2440569</v>
      </c>
      <c r="B6">
        <v>2</v>
      </c>
      <c r="C6" t="s">
        <v>157</v>
      </c>
      <c r="D6">
        <v>-111.909112815695</v>
      </c>
      <c r="E6">
        <v>33.407427787562803</v>
      </c>
      <c r="F6">
        <v>2</v>
      </c>
      <c r="G6" t="s">
        <v>160</v>
      </c>
      <c r="H6" t="s">
        <v>157</v>
      </c>
      <c r="I6" t="s">
        <v>154</v>
      </c>
      <c r="J6">
        <v>40414.495138888888</v>
      </c>
      <c r="K6" t="s">
        <v>156</v>
      </c>
      <c r="L6" t="s">
        <v>158</v>
      </c>
      <c r="M6">
        <v>159</v>
      </c>
      <c r="N6">
        <v>7.8097253300941004E-6</v>
      </c>
      <c r="O6">
        <f t="shared" si="0"/>
        <v>-111.90910700000001</v>
      </c>
      <c r="P6">
        <f t="shared" si="1"/>
        <v>33.407432999999997</v>
      </c>
      <c r="Q6">
        <f t="shared" si="2"/>
        <v>0.7917928779800385</v>
      </c>
      <c r="R6">
        <f t="shared" si="3"/>
        <v>0.54103020168642224</v>
      </c>
      <c r="S6">
        <f t="shared" si="4"/>
        <v>0.57811960914940552</v>
      </c>
    </row>
    <row r="7" spans="1:19" x14ac:dyDescent="0.2">
      <c r="A7">
        <v>2398100</v>
      </c>
      <c r="B7">
        <v>2</v>
      </c>
      <c r="C7" t="s">
        <v>161</v>
      </c>
      <c r="D7">
        <v>-111.952153268277</v>
      </c>
      <c r="E7">
        <v>33.407389960898698</v>
      </c>
      <c r="F7">
        <v>2</v>
      </c>
      <c r="G7" t="s">
        <v>153</v>
      </c>
      <c r="H7" t="s">
        <v>161</v>
      </c>
      <c r="I7" t="s">
        <v>154</v>
      </c>
      <c r="J7">
        <v>40263.211805555555</v>
      </c>
      <c r="K7" t="s">
        <v>156</v>
      </c>
      <c r="L7" t="s">
        <v>162</v>
      </c>
      <c r="M7">
        <v>160</v>
      </c>
      <c r="N7">
        <v>1.28342832142161E-5</v>
      </c>
      <c r="O7">
        <f t="shared" si="0"/>
        <v>-111.952164</v>
      </c>
      <c r="P7">
        <f t="shared" si="1"/>
        <v>33.407397000000003</v>
      </c>
      <c r="Q7">
        <f t="shared" si="2"/>
        <v>1.2673803415977587</v>
      </c>
      <c r="R7">
        <f t="shared" si="3"/>
        <v>0.99836498746558822</v>
      </c>
      <c r="S7">
        <f t="shared" si="4"/>
        <v>0.7807177992535379</v>
      </c>
    </row>
    <row r="8" spans="1:19" x14ac:dyDescent="0.2">
      <c r="A8">
        <v>2566643</v>
      </c>
      <c r="B8">
        <v>2</v>
      </c>
      <c r="C8" t="s">
        <v>163</v>
      </c>
      <c r="D8">
        <v>-111.926299401469</v>
      </c>
      <c r="E8">
        <v>33.422027158932899</v>
      </c>
      <c r="F8">
        <v>3</v>
      </c>
      <c r="G8" t="s">
        <v>153</v>
      </c>
      <c r="H8" t="s">
        <v>163</v>
      </c>
      <c r="I8" t="s">
        <v>154</v>
      </c>
      <c r="J8">
        <v>40763.769444444442</v>
      </c>
      <c r="K8" t="s">
        <v>164</v>
      </c>
      <c r="L8" t="s">
        <v>165</v>
      </c>
      <c r="M8">
        <v>117</v>
      </c>
      <c r="N8">
        <v>1.7845583559008498E-5</v>
      </c>
      <c r="O8">
        <f t="shared" si="0"/>
        <v>-111.926299</v>
      </c>
      <c r="P8">
        <f t="shared" si="1"/>
        <v>33.422044999999997</v>
      </c>
      <c r="Q8">
        <f t="shared" si="2"/>
        <v>1.979133252029347</v>
      </c>
      <c r="R8">
        <f t="shared" si="3"/>
        <v>3.7348391148004603E-2</v>
      </c>
      <c r="S8">
        <f t="shared" si="4"/>
        <v>1.9787808183239786</v>
      </c>
    </row>
    <row r="9" spans="1:19" x14ac:dyDescent="0.2">
      <c r="A9">
        <v>2686367</v>
      </c>
      <c r="B9">
        <v>2</v>
      </c>
      <c r="C9" t="s">
        <v>157</v>
      </c>
      <c r="D9">
        <v>-111.926299401469</v>
      </c>
      <c r="E9">
        <v>33.422027158932899</v>
      </c>
      <c r="F9">
        <v>1</v>
      </c>
      <c r="G9" t="s">
        <v>158</v>
      </c>
      <c r="H9" t="s">
        <v>157</v>
      </c>
      <c r="I9" t="s">
        <v>154</v>
      </c>
      <c r="J9">
        <v>41261.506944444445</v>
      </c>
      <c r="K9" t="s">
        <v>158</v>
      </c>
      <c r="L9" t="s">
        <v>156</v>
      </c>
      <c r="M9">
        <v>117</v>
      </c>
      <c r="N9">
        <v>1.7845583559008498E-5</v>
      </c>
      <c r="O9">
        <f t="shared" si="0"/>
        <v>-111.926299</v>
      </c>
      <c r="P9">
        <f t="shared" si="1"/>
        <v>33.422044999999997</v>
      </c>
      <c r="Q9">
        <f t="shared" si="2"/>
        <v>1.979133252029347</v>
      </c>
      <c r="R9">
        <f t="shared" si="3"/>
        <v>3.7348391148004603E-2</v>
      </c>
      <c r="S9">
        <f t="shared" si="4"/>
        <v>1.9787808183239786</v>
      </c>
    </row>
    <row r="10" spans="1:19" x14ac:dyDescent="0.2">
      <c r="A10">
        <v>2756535</v>
      </c>
      <c r="B10">
        <v>2</v>
      </c>
      <c r="C10" t="s">
        <v>164</v>
      </c>
      <c r="D10">
        <v>-111.926299401469</v>
      </c>
      <c r="E10">
        <v>33.422027158932899</v>
      </c>
      <c r="F10">
        <v>3</v>
      </c>
      <c r="G10" t="s">
        <v>166</v>
      </c>
      <c r="H10" t="s">
        <v>164</v>
      </c>
      <c r="I10" t="s">
        <v>154</v>
      </c>
      <c r="J10">
        <v>41503.830555555556</v>
      </c>
      <c r="K10" t="s">
        <v>164</v>
      </c>
      <c r="L10" t="s">
        <v>158</v>
      </c>
      <c r="M10">
        <v>117</v>
      </c>
      <c r="N10">
        <v>1.7845583559008498E-5</v>
      </c>
      <c r="O10">
        <f t="shared" si="0"/>
        <v>-111.926299</v>
      </c>
      <c r="P10">
        <f t="shared" si="1"/>
        <v>33.422044999999997</v>
      </c>
      <c r="Q10">
        <f t="shared" si="2"/>
        <v>1.979133252029347</v>
      </c>
      <c r="R10">
        <f t="shared" si="3"/>
        <v>3.7348391148004603E-2</v>
      </c>
      <c r="S10">
        <f t="shared" si="4"/>
        <v>1.9787808183239786</v>
      </c>
    </row>
    <row r="11" spans="1:19" x14ac:dyDescent="0.2">
      <c r="A11">
        <v>2680094</v>
      </c>
      <c r="B11">
        <v>2</v>
      </c>
      <c r="C11" t="s">
        <v>161</v>
      </c>
      <c r="D11">
        <v>-111.917685931252</v>
      </c>
      <c r="E11">
        <v>33.414760755637303</v>
      </c>
      <c r="F11">
        <v>1</v>
      </c>
      <c r="G11" t="s">
        <v>166</v>
      </c>
      <c r="H11" t="s">
        <v>161</v>
      </c>
      <c r="I11" t="s">
        <v>154</v>
      </c>
      <c r="J11">
        <v>41218.5</v>
      </c>
      <c r="K11" t="s">
        <v>165</v>
      </c>
      <c r="L11" t="s">
        <v>156</v>
      </c>
      <c r="M11">
        <v>132</v>
      </c>
      <c r="N11">
        <v>1.9846782740783599E-5</v>
      </c>
      <c r="O11">
        <f t="shared" si="0"/>
        <v>-111.917698</v>
      </c>
      <c r="P11">
        <f t="shared" si="1"/>
        <v>33.414745000000003</v>
      </c>
      <c r="Q11">
        <f t="shared" si="2"/>
        <v>2.0770789976226429</v>
      </c>
      <c r="R11">
        <f t="shared" si="3"/>
        <v>1.122747526932903</v>
      </c>
      <c r="S11">
        <f t="shared" si="4"/>
        <v>1.7474825186911409</v>
      </c>
    </row>
    <row r="12" spans="1:19" x14ac:dyDescent="0.2">
      <c r="A12">
        <v>2757186</v>
      </c>
      <c r="B12">
        <v>2</v>
      </c>
      <c r="C12" t="s">
        <v>157</v>
      </c>
      <c r="D12">
        <v>-111.944251400333</v>
      </c>
      <c r="E12">
        <v>33.421878304646697</v>
      </c>
      <c r="F12">
        <v>4</v>
      </c>
      <c r="G12" t="s">
        <v>153</v>
      </c>
      <c r="H12" t="s">
        <v>157</v>
      </c>
      <c r="I12" t="s">
        <v>154</v>
      </c>
      <c r="J12">
        <v>41526.734722222223</v>
      </c>
      <c r="K12" t="s">
        <v>155</v>
      </c>
      <c r="L12" t="s">
        <v>156</v>
      </c>
      <c r="M12">
        <v>163</v>
      </c>
      <c r="N12">
        <v>2.1435820296804201E-5</v>
      </c>
      <c r="O12">
        <f t="shared" si="0"/>
        <v>-111.944266</v>
      </c>
      <c r="P12">
        <f t="shared" si="1"/>
        <v>33.421894000000002</v>
      </c>
      <c r="Q12">
        <f t="shared" si="2"/>
        <v>2.2079564176993243</v>
      </c>
      <c r="R12">
        <f t="shared" si="3"/>
        <v>1.3581972219913221</v>
      </c>
      <c r="S12">
        <f t="shared" si="4"/>
        <v>1.7407963260056267</v>
      </c>
    </row>
    <row r="13" spans="1:19" x14ac:dyDescent="0.2">
      <c r="A13">
        <v>2784807</v>
      </c>
      <c r="B13">
        <v>2</v>
      </c>
      <c r="C13" t="s">
        <v>157</v>
      </c>
      <c r="D13">
        <v>-111.926292222858</v>
      </c>
      <c r="E13">
        <v>33.422025760500702</v>
      </c>
      <c r="F13">
        <v>1</v>
      </c>
      <c r="G13" t="s">
        <v>160</v>
      </c>
      <c r="H13" t="s">
        <v>157</v>
      </c>
      <c r="I13" t="s">
        <v>154</v>
      </c>
      <c r="J13">
        <v>41580.433333333334</v>
      </c>
      <c r="K13" t="s">
        <v>159</v>
      </c>
      <c r="L13" t="s">
        <v>156</v>
      </c>
      <c r="M13">
        <v>117</v>
      </c>
      <c r="N13">
        <v>2.0398234896168099E-5</v>
      </c>
      <c r="O13">
        <f t="shared" si="0"/>
        <v>-111.926299</v>
      </c>
      <c r="P13">
        <f t="shared" si="1"/>
        <v>33.422044999999997</v>
      </c>
      <c r="Q13">
        <f t="shared" si="2"/>
        <v>2.2250737953411899</v>
      </c>
      <c r="R13">
        <f t="shared" si="3"/>
        <v>0.63047297215307951</v>
      </c>
      <c r="S13">
        <f t="shared" si="4"/>
        <v>2.1338831331866581</v>
      </c>
    </row>
    <row r="14" spans="1:19" x14ac:dyDescent="0.2">
      <c r="A14">
        <v>2368575</v>
      </c>
      <c r="B14">
        <v>2</v>
      </c>
      <c r="C14" t="s">
        <v>157</v>
      </c>
      <c r="D14">
        <v>-111.908883841961</v>
      </c>
      <c r="E14">
        <v>33.429162934334698</v>
      </c>
      <c r="F14">
        <v>1</v>
      </c>
      <c r="G14" t="s">
        <v>153</v>
      </c>
      <c r="H14" t="s">
        <v>157</v>
      </c>
      <c r="I14" t="s">
        <v>154</v>
      </c>
      <c r="J14">
        <v>40154.372916666667</v>
      </c>
      <c r="K14" t="s">
        <v>155</v>
      </c>
      <c r="L14" t="s">
        <v>156</v>
      </c>
      <c r="M14">
        <v>104</v>
      </c>
      <c r="N14">
        <v>2.2849298222839501E-5</v>
      </c>
      <c r="O14">
        <f t="shared" si="0"/>
        <v>-111.90889799999999</v>
      </c>
      <c r="P14">
        <f t="shared" si="1"/>
        <v>33.429144999999998</v>
      </c>
      <c r="Q14">
        <f t="shared" si="2"/>
        <v>2.3856667115049426</v>
      </c>
      <c r="R14">
        <f t="shared" si="3"/>
        <v>1.3171128652299269</v>
      </c>
      <c r="S14">
        <f t="shared" si="4"/>
        <v>1.9891252747448112</v>
      </c>
    </row>
    <row r="15" spans="1:19" x14ac:dyDescent="0.2">
      <c r="A15">
        <v>2416739</v>
      </c>
      <c r="B15">
        <v>2</v>
      </c>
      <c r="C15" t="s">
        <v>157</v>
      </c>
      <c r="D15">
        <v>-111.951970431802</v>
      </c>
      <c r="E15">
        <v>33.392853676656202</v>
      </c>
      <c r="F15">
        <v>2</v>
      </c>
      <c r="G15" t="s">
        <v>153</v>
      </c>
      <c r="H15" t="s">
        <v>157</v>
      </c>
      <c r="I15" t="s">
        <v>154</v>
      </c>
      <c r="J15">
        <v>40317.318055555559</v>
      </c>
      <c r="K15" t="s">
        <v>156</v>
      </c>
      <c r="L15" t="s">
        <v>155</v>
      </c>
      <c r="M15">
        <v>143</v>
      </c>
      <c r="N15">
        <v>2.9581632606897601E-5</v>
      </c>
      <c r="O15">
        <f t="shared" si="0"/>
        <v>-111.951999</v>
      </c>
      <c r="P15">
        <f t="shared" si="1"/>
        <v>33.392845999999999</v>
      </c>
      <c r="Q15">
        <f t="shared" si="2"/>
        <v>2.7907342361892624</v>
      </c>
      <c r="R15">
        <f t="shared" si="3"/>
        <v>2.6576802864564528</v>
      </c>
      <c r="S15">
        <f t="shared" si="4"/>
        <v>0.85143001592592027</v>
      </c>
    </row>
    <row r="16" spans="1:19" x14ac:dyDescent="0.2">
      <c r="A16">
        <v>2525149</v>
      </c>
      <c r="B16">
        <v>2</v>
      </c>
      <c r="C16" t="s">
        <v>157</v>
      </c>
      <c r="D16">
        <v>-111.951970431802</v>
      </c>
      <c r="E16">
        <v>33.392853676656202</v>
      </c>
      <c r="F16">
        <v>1</v>
      </c>
      <c r="G16" t="s">
        <v>153</v>
      </c>
      <c r="H16" t="s">
        <v>157</v>
      </c>
      <c r="I16" t="s">
        <v>154</v>
      </c>
      <c r="J16">
        <v>40665.769444444442</v>
      </c>
      <c r="K16" t="s">
        <v>168</v>
      </c>
      <c r="L16" t="s">
        <v>156</v>
      </c>
      <c r="M16">
        <v>143</v>
      </c>
      <c r="N16">
        <v>2.9581632606897601E-5</v>
      </c>
      <c r="O16">
        <f t="shared" si="0"/>
        <v>-111.951999</v>
      </c>
      <c r="P16">
        <f t="shared" si="1"/>
        <v>33.392845999999999</v>
      </c>
      <c r="Q16">
        <f t="shared" si="2"/>
        <v>2.7907342361892624</v>
      </c>
      <c r="R16">
        <f t="shared" si="3"/>
        <v>2.6576802864564528</v>
      </c>
      <c r="S16">
        <f t="shared" si="4"/>
        <v>0.85143001592592027</v>
      </c>
    </row>
    <row r="17" spans="1:19" x14ac:dyDescent="0.2">
      <c r="A17">
        <v>2592167</v>
      </c>
      <c r="B17">
        <v>2</v>
      </c>
      <c r="C17" t="s">
        <v>157</v>
      </c>
      <c r="D17">
        <v>-111.945881935077</v>
      </c>
      <c r="E17">
        <v>33.363524195856499</v>
      </c>
      <c r="F17">
        <v>1</v>
      </c>
      <c r="G17" t="s">
        <v>153</v>
      </c>
      <c r="H17" t="s">
        <v>157</v>
      </c>
      <c r="I17" t="s">
        <v>154</v>
      </c>
      <c r="J17">
        <v>40844.258333333331</v>
      </c>
      <c r="K17" t="s">
        <v>156</v>
      </c>
      <c r="L17" t="s">
        <v>167</v>
      </c>
      <c r="M17">
        <v>148</v>
      </c>
      <c r="N17">
        <v>2.7083249894875299E-5</v>
      </c>
      <c r="O17">
        <f t="shared" si="0"/>
        <v>-111.945898</v>
      </c>
      <c r="P17">
        <f t="shared" si="1"/>
        <v>33.363545999999999</v>
      </c>
      <c r="Q17">
        <f t="shared" si="2"/>
        <v>2.8428658311086825</v>
      </c>
      <c r="R17">
        <f t="shared" si="3"/>
        <v>1.4945090047501628</v>
      </c>
      <c r="S17">
        <f t="shared" si="4"/>
        <v>2.4183318565502825</v>
      </c>
    </row>
    <row r="18" spans="1:19" x14ac:dyDescent="0.2">
      <c r="A18">
        <v>2470534</v>
      </c>
      <c r="B18">
        <v>2</v>
      </c>
      <c r="C18" t="s">
        <v>157</v>
      </c>
      <c r="D18">
        <v>-111.92616687648</v>
      </c>
      <c r="E18">
        <v>33.392957678842599</v>
      </c>
      <c r="F18">
        <v>1</v>
      </c>
      <c r="G18" t="s">
        <v>153</v>
      </c>
      <c r="H18" t="s">
        <v>157</v>
      </c>
      <c r="I18" t="s">
        <v>154</v>
      </c>
      <c r="J18">
        <v>40499.443749999999</v>
      </c>
      <c r="K18" t="s">
        <v>156</v>
      </c>
      <c r="L18" t="s">
        <v>164</v>
      </c>
      <c r="M18">
        <v>142</v>
      </c>
      <c r="N18">
        <v>3.32425760401212E-5</v>
      </c>
      <c r="O18">
        <f t="shared" si="0"/>
        <v>-111.926198</v>
      </c>
      <c r="P18">
        <f t="shared" si="1"/>
        <v>33.392946000000002</v>
      </c>
      <c r="Q18">
        <f t="shared" si="2"/>
        <v>3.1719383649131387</v>
      </c>
      <c r="R18">
        <f t="shared" si="3"/>
        <v>2.8954001769348738</v>
      </c>
      <c r="S18">
        <f t="shared" si="4"/>
        <v>1.2953188048559074</v>
      </c>
    </row>
    <row r="19" spans="1:19" x14ac:dyDescent="0.2">
      <c r="A19">
        <v>2362598</v>
      </c>
      <c r="B19">
        <v>2</v>
      </c>
      <c r="C19" t="s">
        <v>161</v>
      </c>
      <c r="D19">
        <v>-111.95200958082199</v>
      </c>
      <c r="E19">
        <v>33.414617269184497</v>
      </c>
      <c r="F19">
        <v>3</v>
      </c>
      <c r="G19" t="s">
        <v>160</v>
      </c>
      <c r="H19" t="s">
        <v>161</v>
      </c>
      <c r="I19" t="s">
        <v>154</v>
      </c>
      <c r="J19">
        <v>40130.09652777778</v>
      </c>
      <c r="K19" t="s">
        <v>159</v>
      </c>
      <c r="L19" t="s">
        <v>169</v>
      </c>
      <c r="M19">
        <v>114</v>
      </c>
      <c r="N19">
        <v>2.9680834262689899E-5</v>
      </c>
      <c r="O19">
        <f t="shared" si="0"/>
        <v>-111.951999</v>
      </c>
      <c r="P19">
        <f t="shared" si="1"/>
        <v>33.414645</v>
      </c>
      <c r="Q19">
        <f t="shared" si="2"/>
        <v>3.2293397345196659</v>
      </c>
      <c r="R19">
        <f t="shared" si="3"/>
        <v>0.98432676853643619</v>
      </c>
      <c r="S19">
        <f t="shared" si="4"/>
        <v>3.0756683718649129</v>
      </c>
    </row>
    <row r="20" spans="1:19" x14ac:dyDescent="0.2">
      <c r="A20">
        <v>2496167</v>
      </c>
      <c r="B20">
        <v>2</v>
      </c>
      <c r="C20" t="s">
        <v>157</v>
      </c>
      <c r="D20">
        <v>-111.944276761696</v>
      </c>
      <c r="E20">
        <v>33.421924762426002</v>
      </c>
      <c r="F20">
        <v>2</v>
      </c>
      <c r="G20" t="s">
        <v>158</v>
      </c>
      <c r="H20" t="s">
        <v>157</v>
      </c>
      <c r="I20" t="s">
        <v>154</v>
      </c>
      <c r="J20">
        <v>40584.34375</v>
      </c>
      <c r="K20" t="s">
        <v>164</v>
      </c>
      <c r="L20" t="s">
        <v>156</v>
      </c>
      <c r="M20">
        <v>163</v>
      </c>
      <c r="N20">
        <v>3.2590504051024198E-5</v>
      </c>
      <c r="O20">
        <f t="shared" si="0"/>
        <v>-111.944266</v>
      </c>
      <c r="P20">
        <f t="shared" si="1"/>
        <v>33.421894000000002</v>
      </c>
      <c r="Q20">
        <f t="shared" si="2"/>
        <v>3.5557603244525762</v>
      </c>
      <c r="R20">
        <f t="shared" si="3"/>
        <v>1.0011533563727144</v>
      </c>
      <c r="S20">
        <f t="shared" si="4"/>
        <v>3.4119090612111482</v>
      </c>
    </row>
    <row r="21" spans="1:19" x14ac:dyDescent="0.2">
      <c r="A21">
        <v>2281424</v>
      </c>
      <c r="B21">
        <v>2</v>
      </c>
      <c r="C21" t="s">
        <v>163</v>
      </c>
      <c r="D21">
        <v>-111.94786900672</v>
      </c>
      <c r="E21">
        <v>33.407385271890497</v>
      </c>
      <c r="F21">
        <v>1</v>
      </c>
      <c r="G21" t="s">
        <v>153</v>
      </c>
      <c r="H21" t="s">
        <v>163</v>
      </c>
      <c r="I21" t="s">
        <v>154</v>
      </c>
      <c r="J21">
        <v>39900.488888888889</v>
      </c>
      <c r="K21" t="s">
        <v>170</v>
      </c>
      <c r="L21" t="s">
        <v>171</v>
      </c>
      <c r="M21">
        <v>162</v>
      </c>
      <c r="N21">
        <v>3.5407137241699798E-5</v>
      </c>
      <c r="O21">
        <f t="shared" si="0"/>
        <v>-111.94783</v>
      </c>
      <c r="P21">
        <f t="shared" si="1"/>
        <v>33.407380000000003</v>
      </c>
      <c r="Q21">
        <f t="shared" si="2"/>
        <v>3.6755753832000626</v>
      </c>
      <c r="R21">
        <f t="shared" si="3"/>
        <v>3.6287689818912936</v>
      </c>
      <c r="S21">
        <f t="shared" si="4"/>
        <v>0.58471366808884384</v>
      </c>
    </row>
    <row r="22" spans="1:19" x14ac:dyDescent="0.2">
      <c r="A22">
        <v>2350850</v>
      </c>
      <c r="B22">
        <v>2</v>
      </c>
      <c r="C22" t="s">
        <v>157</v>
      </c>
      <c r="D22">
        <v>-111.947300411583</v>
      </c>
      <c r="E22">
        <v>33.421924604752</v>
      </c>
      <c r="F22">
        <v>2</v>
      </c>
      <c r="G22" t="s">
        <v>166</v>
      </c>
      <c r="H22" t="s">
        <v>157</v>
      </c>
      <c r="I22" t="s">
        <v>154</v>
      </c>
      <c r="J22">
        <v>40091.693055555559</v>
      </c>
      <c r="K22" t="s">
        <v>159</v>
      </c>
      <c r="L22" t="s">
        <v>156</v>
      </c>
      <c r="M22">
        <v>120</v>
      </c>
      <c r="N22">
        <v>2.1657225656E-4</v>
      </c>
      <c r="O22">
        <f t="shared" si="0"/>
        <v>-111.94727</v>
      </c>
      <c r="P22">
        <f t="shared" si="1"/>
        <v>33.421900000000001</v>
      </c>
      <c r="Q22">
        <f t="shared" si="2"/>
        <v>3.9308238026177715</v>
      </c>
      <c r="R22">
        <f t="shared" si="3"/>
        <v>2.8291691551528206</v>
      </c>
      <c r="S22">
        <f t="shared" si="4"/>
        <v>2.728951750903323</v>
      </c>
    </row>
    <row r="23" spans="1:19" x14ac:dyDescent="0.2">
      <c r="A23">
        <v>2233309</v>
      </c>
      <c r="B23">
        <v>2</v>
      </c>
      <c r="C23" t="s">
        <v>157</v>
      </c>
      <c r="D23">
        <v>-111.926138310635</v>
      </c>
      <c r="E23">
        <v>33.4002319943299</v>
      </c>
      <c r="F23">
        <v>3</v>
      </c>
      <c r="G23" t="s">
        <v>160</v>
      </c>
      <c r="H23" t="s">
        <v>157</v>
      </c>
      <c r="I23" t="s">
        <v>154</v>
      </c>
      <c r="J23">
        <v>39821.65625</v>
      </c>
      <c r="K23" t="s">
        <v>164</v>
      </c>
      <c r="L23" t="s">
        <v>164</v>
      </c>
      <c r="M23">
        <v>129</v>
      </c>
      <c r="N23">
        <v>4.2674419611564698E-5</v>
      </c>
      <c r="O23">
        <f t="shared" si="0"/>
        <v>-111.926098</v>
      </c>
      <c r="P23">
        <f t="shared" si="1"/>
        <v>33.400246000000003</v>
      </c>
      <c r="Q23">
        <f t="shared" si="2"/>
        <v>4.0590711004996809</v>
      </c>
      <c r="R23">
        <f t="shared" si="3"/>
        <v>3.7500713191170547</v>
      </c>
      <c r="S23">
        <f t="shared" si="4"/>
        <v>1.5533909039412344</v>
      </c>
    </row>
    <row r="24" spans="1:19" x14ac:dyDescent="0.2">
      <c r="A24">
        <v>2699238</v>
      </c>
      <c r="B24">
        <v>2</v>
      </c>
      <c r="C24" t="s">
        <v>164</v>
      </c>
      <c r="D24">
        <v>-111.96086402541999</v>
      </c>
      <c r="E24">
        <v>33.4219384437177</v>
      </c>
      <c r="F24">
        <v>3</v>
      </c>
      <c r="G24" t="s">
        <v>153</v>
      </c>
      <c r="H24" t="s">
        <v>164</v>
      </c>
      <c r="I24" t="s">
        <v>154</v>
      </c>
      <c r="J24">
        <v>41324.802777777775</v>
      </c>
      <c r="K24" t="s">
        <v>168</v>
      </c>
      <c r="L24" t="s">
        <v>172</v>
      </c>
      <c r="M24">
        <v>165</v>
      </c>
      <c r="N24">
        <v>4.40424277621732E-5</v>
      </c>
      <c r="O24">
        <f t="shared" si="0"/>
        <v>-111.960908</v>
      </c>
      <c r="P24">
        <f t="shared" si="1"/>
        <v>33.421936000000002</v>
      </c>
      <c r="Q24">
        <f t="shared" si="2"/>
        <v>4.0998943418495974</v>
      </c>
      <c r="R24">
        <f t="shared" si="3"/>
        <v>4.0909256641756198</v>
      </c>
      <c r="S24">
        <f t="shared" si="4"/>
        <v>0.27103657413641857</v>
      </c>
    </row>
    <row r="25" spans="1:19" x14ac:dyDescent="0.2">
      <c r="A25">
        <v>2788590</v>
      </c>
      <c r="B25">
        <v>2</v>
      </c>
      <c r="C25" t="s">
        <v>164</v>
      </c>
      <c r="D25">
        <v>-111.92913198382</v>
      </c>
      <c r="E25">
        <v>33.414734308413003</v>
      </c>
      <c r="F25">
        <v>2</v>
      </c>
      <c r="G25" t="s">
        <v>160</v>
      </c>
      <c r="H25" t="s">
        <v>164</v>
      </c>
      <c r="I25" t="s">
        <v>154</v>
      </c>
      <c r="J25">
        <v>41614.474999999999</v>
      </c>
      <c r="K25" t="s">
        <v>156</v>
      </c>
      <c r="L25" t="s">
        <v>159</v>
      </c>
      <c r="M25">
        <v>134</v>
      </c>
      <c r="N25">
        <v>3.9138135478223797E-5</v>
      </c>
      <c r="O25">
        <f t="shared" si="0"/>
        <v>-111.92914</v>
      </c>
      <c r="P25">
        <f t="shared" si="1"/>
        <v>33.414695999999999</v>
      </c>
      <c r="Q25">
        <f t="shared" si="2"/>
        <v>4.3137945278489553</v>
      </c>
      <c r="R25">
        <f t="shared" si="3"/>
        <v>0.74573984563303242</v>
      </c>
      <c r="S25">
        <f t="shared" si="4"/>
        <v>4.2488463506150485</v>
      </c>
    </row>
    <row r="26" spans="1:19" x14ac:dyDescent="0.2">
      <c r="A26">
        <v>2707068</v>
      </c>
      <c r="B26">
        <v>2</v>
      </c>
      <c r="C26" t="s">
        <v>157</v>
      </c>
      <c r="D26">
        <v>-111.939454612739</v>
      </c>
      <c r="E26">
        <v>33.392860741417898</v>
      </c>
      <c r="F26">
        <v>2</v>
      </c>
      <c r="G26" t="s">
        <v>160</v>
      </c>
      <c r="H26" t="s">
        <v>157</v>
      </c>
      <c r="I26" t="s">
        <v>154</v>
      </c>
      <c r="J26">
        <v>41351.492361111108</v>
      </c>
      <c r="K26" t="s">
        <v>164</v>
      </c>
      <c r="L26" t="s">
        <v>156</v>
      </c>
      <c r="M26">
        <v>144</v>
      </c>
      <c r="N26">
        <v>4.6771127212253498E-5</v>
      </c>
      <c r="O26">
        <f t="shared" si="0"/>
        <v>-111.939499</v>
      </c>
      <c r="P26">
        <f t="shared" si="1"/>
        <v>33.392845999999999</v>
      </c>
      <c r="Q26">
        <f t="shared" si="2"/>
        <v>4.4412233222087583</v>
      </c>
      <c r="R26">
        <f t="shared" si="3"/>
        <v>4.1293170996829893</v>
      </c>
      <c r="S26">
        <f t="shared" si="4"/>
        <v>1.6349938495286958</v>
      </c>
    </row>
    <row r="27" spans="1:19" x14ac:dyDescent="0.2">
      <c r="A27">
        <v>2593593</v>
      </c>
      <c r="B27">
        <v>2</v>
      </c>
      <c r="C27" t="s">
        <v>157</v>
      </c>
      <c r="D27">
        <v>-111.943285115802</v>
      </c>
      <c r="E27">
        <v>33.437621825139303</v>
      </c>
      <c r="F27">
        <v>2</v>
      </c>
      <c r="G27" t="s">
        <v>153</v>
      </c>
      <c r="H27" t="s">
        <v>157</v>
      </c>
      <c r="I27" t="s">
        <v>154</v>
      </c>
      <c r="J27">
        <v>40811.384722222225</v>
      </c>
      <c r="K27" t="s">
        <v>156</v>
      </c>
      <c r="L27" t="s">
        <v>165</v>
      </c>
      <c r="M27">
        <v>101</v>
      </c>
      <c r="N27">
        <v>5.7056437706750799E-5</v>
      </c>
      <c r="O27">
        <f t="shared" si="0"/>
        <v>-111.943254</v>
      </c>
      <c r="P27">
        <f t="shared" si="1"/>
        <v>33.437573999999998</v>
      </c>
      <c r="Q27">
        <f t="shared" si="2"/>
        <v>6.0428002734444535</v>
      </c>
      <c r="R27">
        <f t="shared" si="3"/>
        <v>2.894682176532025</v>
      </c>
      <c r="S27">
        <f t="shared" si="4"/>
        <v>5.3043614358005611</v>
      </c>
    </row>
    <row r="28" spans="1:19" x14ac:dyDescent="0.2">
      <c r="A28">
        <v>2664825</v>
      </c>
      <c r="B28">
        <v>2</v>
      </c>
      <c r="C28" t="s">
        <v>157</v>
      </c>
      <c r="D28">
        <v>-111.926261889674</v>
      </c>
      <c r="E28">
        <v>33.392957633938302</v>
      </c>
      <c r="F28">
        <v>1</v>
      </c>
      <c r="G28" t="s">
        <v>153</v>
      </c>
      <c r="H28" t="s">
        <v>157</v>
      </c>
      <c r="I28" t="s">
        <v>154</v>
      </c>
      <c r="J28">
        <v>41177.834027777775</v>
      </c>
      <c r="K28" t="s">
        <v>168</v>
      </c>
      <c r="L28" t="s">
        <v>156</v>
      </c>
      <c r="M28">
        <v>142</v>
      </c>
      <c r="N28">
        <v>6.4940272278804902E-5</v>
      </c>
      <c r="O28">
        <f t="shared" si="0"/>
        <v>-111.926198</v>
      </c>
      <c r="P28">
        <f t="shared" si="1"/>
        <v>33.392946000000002</v>
      </c>
      <c r="Q28">
        <f t="shared" si="2"/>
        <v>6.0820649880441149</v>
      </c>
      <c r="R28">
        <f t="shared" si="3"/>
        <v>5.943613491458593</v>
      </c>
      <c r="S28">
        <f t="shared" si="4"/>
        <v>1.2903383986162149</v>
      </c>
    </row>
    <row r="29" spans="1:19" x14ac:dyDescent="0.2">
      <c r="A29">
        <v>2386750</v>
      </c>
      <c r="B29">
        <v>2</v>
      </c>
      <c r="C29" t="s">
        <v>152</v>
      </c>
      <c r="D29">
        <v>-111.92616449483199</v>
      </c>
      <c r="E29">
        <v>33.400231992198698</v>
      </c>
      <c r="F29">
        <v>2</v>
      </c>
      <c r="G29" t="s">
        <v>153</v>
      </c>
      <c r="H29" t="s">
        <v>152</v>
      </c>
      <c r="I29" t="s">
        <v>154</v>
      </c>
      <c r="J29">
        <v>40212.71597222222</v>
      </c>
      <c r="K29" t="s">
        <v>164</v>
      </c>
      <c r="L29" t="s">
        <v>172</v>
      </c>
      <c r="M29">
        <v>129</v>
      </c>
      <c r="N29">
        <v>6.7954257996286302E-5</v>
      </c>
      <c r="O29">
        <f t="shared" si="0"/>
        <v>-111.926098</v>
      </c>
      <c r="P29">
        <f t="shared" si="1"/>
        <v>33.400246000000003</v>
      </c>
      <c r="Q29">
        <f t="shared" si="2"/>
        <v>6.3780857248768745</v>
      </c>
      <c r="R29">
        <f t="shared" si="3"/>
        <v>6.1859695919195019</v>
      </c>
      <c r="S29">
        <f t="shared" si="4"/>
        <v>1.5536272788946</v>
      </c>
    </row>
    <row r="30" spans="1:19" x14ac:dyDescent="0.2">
      <c r="A30">
        <v>2666649</v>
      </c>
      <c r="B30">
        <v>2</v>
      </c>
      <c r="C30" t="s">
        <v>175</v>
      </c>
      <c r="D30">
        <v>-111.91776337791001</v>
      </c>
      <c r="E30">
        <v>33.4194275830584</v>
      </c>
      <c r="F30">
        <v>1</v>
      </c>
      <c r="G30" t="s">
        <v>153</v>
      </c>
      <c r="H30" t="s">
        <v>175</v>
      </c>
      <c r="I30" t="s">
        <v>154</v>
      </c>
      <c r="J30">
        <v>41215.672222222223</v>
      </c>
      <c r="K30" t="s">
        <v>176</v>
      </c>
      <c r="L30" t="s">
        <v>158</v>
      </c>
      <c r="M30">
        <v>166</v>
      </c>
      <c r="N30">
        <v>7.3293602744103399E-5</v>
      </c>
      <c r="O30">
        <f t="shared" si="0"/>
        <v>-111.917692</v>
      </c>
      <c r="P30">
        <f t="shared" si="1"/>
        <v>33.419409999999999</v>
      </c>
      <c r="Q30">
        <f t="shared" si="2"/>
        <v>6.9206876121694769</v>
      </c>
      <c r="R30">
        <f t="shared" si="3"/>
        <v>6.640239061472986</v>
      </c>
      <c r="S30">
        <f t="shared" si="4"/>
        <v>1.9501646678484397</v>
      </c>
    </row>
    <row r="31" spans="1:19" x14ac:dyDescent="0.2">
      <c r="A31">
        <v>2496147</v>
      </c>
      <c r="B31">
        <v>2</v>
      </c>
      <c r="C31" t="s">
        <v>157</v>
      </c>
      <c r="D31">
        <v>-111.95221161360099</v>
      </c>
      <c r="E31">
        <v>33.421907007676097</v>
      </c>
      <c r="F31">
        <v>3</v>
      </c>
      <c r="G31" t="s">
        <v>158</v>
      </c>
      <c r="H31" t="s">
        <v>157</v>
      </c>
      <c r="I31" t="s">
        <v>154</v>
      </c>
      <c r="J31">
        <v>40583.798611111109</v>
      </c>
      <c r="K31" t="s">
        <v>173</v>
      </c>
      <c r="L31" t="s">
        <v>156</v>
      </c>
      <c r="M31">
        <v>121</v>
      </c>
      <c r="N31">
        <v>6.3277601293652602E-5</v>
      </c>
      <c r="O31">
        <f t="shared" si="0"/>
        <v>-111.95219899999999</v>
      </c>
      <c r="P31">
        <f t="shared" si="1"/>
        <v>33.421844999999998</v>
      </c>
      <c r="Q31">
        <f t="shared" si="2"/>
        <v>6.9767580105494265</v>
      </c>
      <c r="R31">
        <f t="shared" si="3"/>
        <v>1.1734348353468635</v>
      </c>
      <c r="S31">
        <f t="shared" si="4"/>
        <v>6.8773689027825222</v>
      </c>
    </row>
    <row r="32" spans="1:19" x14ac:dyDescent="0.2">
      <c r="A32">
        <v>2656455</v>
      </c>
      <c r="B32">
        <v>2</v>
      </c>
      <c r="C32" t="s">
        <v>152</v>
      </c>
      <c r="D32">
        <v>-111.95221161360099</v>
      </c>
      <c r="E32">
        <v>33.421907007676097</v>
      </c>
      <c r="F32">
        <v>3</v>
      </c>
      <c r="G32" t="s">
        <v>153</v>
      </c>
      <c r="H32" t="s">
        <v>152</v>
      </c>
      <c r="I32" t="s">
        <v>154</v>
      </c>
      <c r="J32">
        <v>41150.878472222219</v>
      </c>
      <c r="K32" t="s">
        <v>164</v>
      </c>
      <c r="L32" t="s">
        <v>172</v>
      </c>
      <c r="M32">
        <v>121</v>
      </c>
      <c r="N32">
        <v>6.3277601293652602E-5</v>
      </c>
      <c r="O32">
        <f t="shared" si="0"/>
        <v>-111.95219899999999</v>
      </c>
      <c r="P32">
        <f t="shared" si="1"/>
        <v>33.421844999999998</v>
      </c>
      <c r="Q32">
        <f t="shared" si="2"/>
        <v>6.9767580105494265</v>
      </c>
      <c r="R32">
        <f t="shared" si="3"/>
        <v>1.1734348353468635</v>
      </c>
      <c r="S32">
        <f t="shared" si="4"/>
        <v>6.8773689027825222</v>
      </c>
    </row>
    <row r="33" spans="1:19" x14ac:dyDescent="0.2">
      <c r="A33">
        <v>2599206</v>
      </c>
      <c r="B33">
        <v>2</v>
      </c>
      <c r="C33" t="s">
        <v>157</v>
      </c>
      <c r="D33">
        <v>-111.909113219373</v>
      </c>
      <c r="E33">
        <v>33.407496496678</v>
      </c>
      <c r="F33">
        <v>1</v>
      </c>
      <c r="G33" t="s">
        <v>153</v>
      </c>
      <c r="H33" t="s">
        <v>157</v>
      </c>
      <c r="I33" t="s">
        <v>154</v>
      </c>
      <c r="J33">
        <v>40947.806250000001</v>
      </c>
      <c r="K33" t="s">
        <v>164</v>
      </c>
      <c r="L33" t="s">
        <v>158</v>
      </c>
      <c r="M33">
        <v>159</v>
      </c>
      <c r="N33">
        <v>6.3800538538341599E-5</v>
      </c>
      <c r="O33">
        <f t="shared" si="0"/>
        <v>-111.90910700000001</v>
      </c>
      <c r="P33">
        <f t="shared" si="1"/>
        <v>33.407432999999997</v>
      </c>
      <c r="Q33">
        <f t="shared" si="2"/>
        <v>7.0662435176748515</v>
      </c>
      <c r="R33">
        <f t="shared" si="3"/>
        <v>0.57858409520895571</v>
      </c>
      <c r="S33">
        <f t="shared" si="4"/>
        <v>7.0425164462607466</v>
      </c>
    </row>
    <row r="34" spans="1:19" x14ac:dyDescent="0.2">
      <c r="A34">
        <v>2479835</v>
      </c>
      <c r="B34">
        <v>2</v>
      </c>
      <c r="C34" t="s">
        <v>152</v>
      </c>
      <c r="D34">
        <v>-111.93065736315501</v>
      </c>
      <c r="E34">
        <v>33.414721493316101</v>
      </c>
      <c r="F34">
        <v>1</v>
      </c>
      <c r="G34" t="s">
        <v>153</v>
      </c>
      <c r="H34" t="s">
        <v>152</v>
      </c>
      <c r="I34" t="s">
        <v>154</v>
      </c>
      <c r="J34">
        <v>40518.422222222223</v>
      </c>
      <c r="K34" t="s">
        <v>156</v>
      </c>
      <c r="L34" t="s">
        <v>165</v>
      </c>
      <c r="M34">
        <v>153</v>
      </c>
      <c r="N34">
        <v>7.2786856007800197E-5</v>
      </c>
      <c r="O34">
        <f t="shared" si="0"/>
        <v>-111.930599</v>
      </c>
      <c r="P34">
        <f t="shared" si="1"/>
        <v>33.414678000000002</v>
      </c>
      <c r="Q34">
        <f t="shared" si="2"/>
        <v>7.262880758676066</v>
      </c>
      <c r="R34">
        <f t="shared" si="3"/>
        <v>5.4294851390125594</v>
      </c>
      <c r="S34">
        <f t="shared" si="4"/>
        <v>4.8239121094801041</v>
      </c>
    </row>
    <row r="35" spans="1:19" x14ac:dyDescent="0.2">
      <c r="A35">
        <v>2756469</v>
      </c>
      <c r="B35">
        <v>2</v>
      </c>
      <c r="C35" t="s">
        <v>157</v>
      </c>
      <c r="D35">
        <v>-111.93065736315501</v>
      </c>
      <c r="E35">
        <v>33.414721493316101</v>
      </c>
      <c r="F35">
        <v>3</v>
      </c>
      <c r="G35" t="s">
        <v>153</v>
      </c>
      <c r="H35" t="s">
        <v>157</v>
      </c>
      <c r="I35" t="s">
        <v>154</v>
      </c>
      <c r="J35">
        <v>41494.292361111111</v>
      </c>
      <c r="K35" t="s">
        <v>158</v>
      </c>
      <c r="L35" t="s">
        <v>174</v>
      </c>
      <c r="M35">
        <v>153</v>
      </c>
      <c r="N35">
        <v>7.2786856007800197E-5</v>
      </c>
      <c r="O35">
        <f t="shared" si="0"/>
        <v>-111.930599</v>
      </c>
      <c r="P35">
        <f t="shared" si="1"/>
        <v>33.414678000000002</v>
      </c>
      <c r="Q35">
        <f t="shared" si="2"/>
        <v>7.262880758676066</v>
      </c>
      <c r="R35">
        <f t="shared" si="3"/>
        <v>5.4294851390125594</v>
      </c>
      <c r="S35">
        <f t="shared" si="4"/>
        <v>4.8239121094801041</v>
      </c>
    </row>
    <row r="36" spans="1:19" x14ac:dyDescent="0.2">
      <c r="A36">
        <v>2353717</v>
      </c>
      <c r="B36">
        <v>2</v>
      </c>
      <c r="C36" t="s">
        <v>157</v>
      </c>
      <c r="D36">
        <v>-111.960827258932</v>
      </c>
      <c r="E36">
        <v>33.421934246835903</v>
      </c>
      <c r="F36">
        <v>1</v>
      </c>
      <c r="G36" t="s">
        <v>153</v>
      </c>
      <c r="H36" t="s">
        <v>157</v>
      </c>
      <c r="I36" t="s">
        <v>154</v>
      </c>
      <c r="J36">
        <v>40110.757638888892</v>
      </c>
      <c r="K36" t="s">
        <v>168</v>
      </c>
      <c r="L36" t="s">
        <v>156</v>
      </c>
      <c r="M36">
        <v>165</v>
      </c>
      <c r="N36">
        <v>8.0760099348466905E-5</v>
      </c>
      <c r="O36">
        <f t="shared" si="0"/>
        <v>-111.960908</v>
      </c>
      <c r="P36">
        <f t="shared" si="1"/>
        <v>33.421936000000002</v>
      </c>
      <c r="Q36">
        <f t="shared" si="2"/>
        <v>7.5138037780449976</v>
      </c>
      <c r="R36">
        <f t="shared" si="3"/>
        <v>7.5112873660147441</v>
      </c>
      <c r="S36">
        <f t="shared" si="4"/>
        <v>0.19444618821299245</v>
      </c>
    </row>
    <row r="37" spans="1:19" x14ac:dyDescent="0.2">
      <c r="A37">
        <v>2611023</v>
      </c>
      <c r="B37">
        <v>2</v>
      </c>
      <c r="C37" t="s">
        <v>157</v>
      </c>
      <c r="D37">
        <v>-111.926128498277</v>
      </c>
      <c r="E37">
        <v>33.412879757002301</v>
      </c>
      <c r="F37">
        <v>3</v>
      </c>
      <c r="G37" t="s">
        <v>153</v>
      </c>
      <c r="H37" t="s">
        <v>157</v>
      </c>
      <c r="I37" t="s">
        <v>154</v>
      </c>
      <c r="J37">
        <v>40982.317361111112</v>
      </c>
      <c r="K37" t="s">
        <v>155</v>
      </c>
      <c r="L37" t="s">
        <v>156</v>
      </c>
      <c r="M37">
        <v>136</v>
      </c>
      <c r="N37">
        <v>7.7708035039635495E-5</v>
      </c>
      <c r="O37">
        <f t="shared" si="0"/>
        <v>-111.926198</v>
      </c>
      <c r="P37">
        <f t="shared" si="1"/>
        <v>33.412844999999997</v>
      </c>
      <c r="Q37">
        <f t="shared" si="2"/>
        <v>7.527677449279409</v>
      </c>
      <c r="R37">
        <f t="shared" si="3"/>
        <v>6.4656986441325781</v>
      </c>
      <c r="S37">
        <f t="shared" si="4"/>
        <v>3.8549538030502895</v>
      </c>
    </row>
    <row r="38" spans="1:19" x14ac:dyDescent="0.2">
      <c r="A38">
        <v>2415117</v>
      </c>
      <c r="B38">
        <v>2</v>
      </c>
      <c r="C38" t="s">
        <v>157</v>
      </c>
      <c r="D38">
        <v>-111.926275450315</v>
      </c>
      <c r="E38">
        <v>33.412872234626398</v>
      </c>
      <c r="F38">
        <v>1</v>
      </c>
      <c r="G38" t="s">
        <v>153</v>
      </c>
      <c r="H38" t="s">
        <v>157</v>
      </c>
      <c r="I38" t="s">
        <v>154</v>
      </c>
      <c r="J38">
        <v>40305.988888888889</v>
      </c>
      <c r="K38" t="s">
        <v>164</v>
      </c>
      <c r="L38" t="s">
        <v>177</v>
      </c>
      <c r="M38">
        <v>136</v>
      </c>
      <c r="N38">
        <v>8.2099184949915396E-5</v>
      </c>
      <c r="O38">
        <f t="shared" si="0"/>
        <v>-111.926198</v>
      </c>
      <c r="P38">
        <f t="shared" si="1"/>
        <v>33.412844999999997</v>
      </c>
      <c r="Q38">
        <f t="shared" si="2"/>
        <v>7.8127098848466003</v>
      </c>
      <c r="R38">
        <f t="shared" si="3"/>
        <v>7.2051508230670613</v>
      </c>
      <c r="S38">
        <f t="shared" si="4"/>
        <v>3.0206352579607865</v>
      </c>
    </row>
    <row r="39" spans="1:19" x14ac:dyDescent="0.2">
      <c r="A39">
        <v>2530190</v>
      </c>
      <c r="B39">
        <v>2</v>
      </c>
      <c r="C39" t="s">
        <v>157</v>
      </c>
      <c r="D39">
        <v>-111.926275450315</v>
      </c>
      <c r="E39">
        <v>33.412872234626398</v>
      </c>
      <c r="F39">
        <v>3</v>
      </c>
      <c r="G39" t="s">
        <v>153</v>
      </c>
      <c r="H39" t="s">
        <v>157</v>
      </c>
      <c r="I39" t="s">
        <v>154</v>
      </c>
      <c r="J39">
        <v>40700.769444444442</v>
      </c>
      <c r="K39" t="s">
        <v>156</v>
      </c>
      <c r="L39" t="s">
        <v>168</v>
      </c>
      <c r="M39">
        <v>136</v>
      </c>
      <c r="N39">
        <v>8.2099184949915396E-5</v>
      </c>
      <c r="O39">
        <f t="shared" si="0"/>
        <v>-111.926198</v>
      </c>
      <c r="P39">
        <f t="shared" si="1"/>
        <v>33.412844999999997</v>
      </c>
      <c r="Q39">
        <f t="shared" si="2"/>
        <v>7.8127098848466003</v>
      </c>
      <c r="R39">
        <f t="shared" si="3"/>
        <v>7.2051508230670613</v>
      </c>
      <c r="S39">
        <f t="shared" si="4"/>
        <v>3.0206352579607865</v>
      </c>
    </row>
    <row r="40" spans="1:19" x14ac:dyDescent="0.2">
      <c r="A40">
        <v>2480708</v>
      </c>
      <c r="B40">
        <v>2</v>
      </c>
      <c r="C40" t="s">
        <v>157</v>
      </c>
      <c r="D40">
        <v>-111.930828644568</v>
      </c>
      <c r="E40">
        <v>33.440223852098399</v>
      </c>
      <c r="F40">
        <v>1</v>
      </c>
      <c r="G40" t="s">
        <v>153</v>
      </c>
      <c r="H40" t="s">
        <v>157</v>
      </c>
      <c r="I40" t="s">
        <v>154</v>
      </c>
      <c r="J40">
        <v>40526.547222222223</v>
      </c>
      <c r="K40" t="s">
        <v>168</v>
      </c>
      <c r="L40" t="s">
        <v>156</v>
      </c>
      <c r="M40">
        <v>157</v>
      </c>
      <c r="N40">
        <v>7.2740106288201396E-5</v>
      </c>
      <c r="O40">
        <f t="shared" si="0"/>
        <v>-111.93086099999999</v>
      </c>
      <c r="P40">
        <f t="shared" si="1"/>
        <v>33.440289</v>
      </c>
      <c r="Q40">
        <f t="shared" si="2"/>
        <v>7.8275304604810678</v>
      </c>
      <c r="R40">
        <f t="shared" si="3"/>
        <v>3.0100041229825987</v>
      </c>
      <c r="S40">
        <f t="shared" si="4"/>
        <v>7.2256562531985091</v>
      </c>
    </row>
    <row r="41" spans="1:19" x14ac:dyDescent="0.2">
      <c r="A41">
        <v>2655610</v>
      </c>
      <c r="B41">
        <v>2</v>
      </c>
      <c r="C41" t="s">
        <v>157</v>
      </c>
      <c r="D41">
        <v>-111.92921437065699</v>
      </c>
      <c r="E41">
        <v>33.414733290604701</v>
      </c>
      <c r="F41">
        <v>3</v>
      </c>
      <c r="G41" t="s">
        <v>178</v>
      </c>
      <c r="H41" t="s">
        <v>157</v>
      </c>
      <c r="I41" t="s">
        <v>154</v>
      </c>
      <c r="J41">
        <v>40995.675000000003</v>
      </c>
      <c r="K41" t="s">
        <v>168</v>
      </c>
      <c r="L41" t="s">
        <v>156</v>
      </c>
      <c r="M41">
        <v>134</v>
      </c>
      <c r="N41">
        <v>8.3196056517391103E-5</v>
      </c>
      <c r="O41">
        <f t="shared" si="0"/>
        <v>-111.92914</v>
      </c>
      <c r="P41">
        <f t="shared" si="1"/>
        <v>33.414695999999999</v>
      </c>
      <c r="Q41">
        <f t="shared" si="2"/>
        <v>8.0606396633952251</v>
      </c>
      <c r="R41">
        <f t="shared" si="3"/>
        <v>6.9186523048992798</v>
      </c>
      <c r="S41">
        <f t="shared" si="4"/>
        <v>4.1359596307280571</v>
      </c>
    </row>
    <row r="42" spans="1:19" x14ac:dyDescent="0.2">
      <c r="A42">
        <v>2707121</v>
      </c>
      <c r="B42">
        <v>2</v>
      </c>
      <c r="C42" t="s">
        <v>157</v>
      </c>
      <c r="D42">
        <v>-111.92612195433399</v>
      </c>
      <c r="E42">
        <v>33.412879857648001</v>
      </c>
      <c r="F42">
        <v>2</v>
      </c>
      <c r="G42" t="s">
        <v>166</v>
      </c>
      <c r="H42" t="s">
        <v>157</v>
      </c>
      <c r="I42" t="s">
        <v>154</v>
      </c>
      <c r="J42">
        <v>41354.39166666667</v>
      </c>
      <c r="K42" t="s">
        <v>155</v>
      </c>
      <c r="L42" t="s">
        <v>156</v>
      </c>
      <c r="M42">
        <v>136</v>
      </c>
      <c r="N42">
        <v>8.3654043193659298E-5</v>
      </c>
      <c r="O42">
        <f t="shared" si="0"/>
        <v>-111.926198</v>
      </c>
      <c r="P42">
        <f t="shared" si="1"/>
        <v>33.412844999999997</v>
      </c>
      <c r="Q42">
        <f t="shared" si="2"/>
        <v>8.061952990180334</v>
      </c>
      <c r="R42">
        <f t="shared" si="3"/>
        <v>7.0744772695306652</v>
      </c>
      <c r="S42">
        <f t="shared" si="4"/>
        <v>3.8661165759417528</v>
      </c>
    </row>
    <row r="43" spans="1:19" x14ac:dyDescent="0.2">
      <c r="A43">
        <v>2725723</v>
      </c>
      <c r="B43">
        <v>2</v>
      </c>
      <c r="C43" t="s">
        <v>157</v>
      </c>
      <c r="D43">
        <v>-111.917784187968</v>
      </c>
      <c r="E43">
        <v>33.414761343528902</v>
      </c>
      <c r="F43">
        <v>3</v>
      </c>
      <c r="G43" t="s">
        <v>166</v>
      </c>
      <c r="H43" t="s">
        <v>157</v>
      </c>
      <c r="I43" t="s">
        <v>154</v>
      </c>
      <c r="J43">
        <v>41417.859027777777</v>
      </c>
      <c r="K43" t="s">
        <v>165</v>
      </c>
      <c r="L43" t="s">
        <v>165</v>
      </c>
      <c r="M43">
        <v>132</v>
      </c>
      <c r="N43">
        <v>8.7723866557933104E-5</v>
      </c>
      <c r="O43">
        <f t="shared" si="0"/>
        <v>-111.917698</v>
      </c>
      <c r="P43">
        <f t="shared" si="1"/>
        <v>33.414745000000003</v>
      </c>
      <c r="Q43">
        <f t="shared" si="2"/>
        <v>8.2203587348423692</v>
      </c>
      <c r="R43">
        <f t="shared" si="3"/>
        <v>8.0180088163845049</v>
      </c>
      <c r="S43">
        <f t="shared" si="4"/>
        <v>1.8126865007164303</v>
      </c>
    </row>
    <row r="44" spans="1:19" x14ac:dyDescent="0.2">
      <c r="A44">
        <v>2657039</v>
      </c>
      <c r="B44">
        <v>2</v>
      </c>
      <c r="C44" t="s">
        <v>157</v>
      </c>
      <c r="D44">
        <v>-111.926118682363</v>
      </c>
      <c r="E44">
        <v>33.412879907970698</v>
      </c>
      <c r="F44">
        <v>1</v>
      </c>
      <c r="G44" t="s">
        <v>153</v>
      </c>
      <c r="H44" t="s">
        <v>157</v>
      </c>
      <c r="I44" t="s">
        <v>154</v>
      </c>
      <c r="J44">
        <v>41178.393750000003</v>
      </c>
      <c r="K44" t="s">
        <v>164</v>
      </c>
      <c r="L44" t="s">
        <v>156</v>
      </c>
      <c r="M44">
        <v>136</v>
      </c>
      <c r="N44">
        <v>8.6659413557266799E-5</v>
      </c>
      <c r="O44">
        <f t="shared" si="0"/>
        <v>-111.926198</v>
      </c>
      <c r="P44">
        <f t="shared" si="1"/>
        <v>33.412844999999997</v>
      </c>
      <c r="Q44">
        <f t="shared" si="2"/>
        <v>8.3329296364779086</v>
      </c>
      <c r="R44">
        <f t="shared" si="3"/>
        <v>7.3788665352977763</v>
      </c>
      <c r="S44">
        <f t="shared" si="4"/>
        <v>3.8716979454438909</v>
      </c>
    </row>
    <row r="45" spans="1:19" x14ac:dyDescent="0.2">
      <c r="A45">
        <v>2665627</v>
      </c>
      <c r="B45">
        <v>2</v>
      </c>
      <c r="C45" t="s">
        <v>152</v>
      </c>
      <c r="D45">
        <v>-111.926275229005</v>
      </c>
      <c r="E45">
        <v>33.412806288657997</v>
      </c>
      <c r="F45">
        <v>2</v>
      </c>
      <c r="G45" t="s">
        <v>166</v>
      </c>
      <c r="H45" t="s">
        <v>152</v>
      </c>
      <c r="I45" t="s">
        <v>154</v>
      </c>
      <c r="J45">
        <v>41200.722222222219</v>
      </c>
      <c r="K45" t="s">
        <v>156</v>
      </c>
      <c r="L45" t="s">
        <v>155</v>
      </c>
      <c r="M45">
        <v>136</v>
      </c>
      <c r="N45">
        <v>8.6388003871441904E-5</v>
      </c>
      <c r="O45">
        <f t="shared" si="0"/>
        <v>-111.926198</v>
      </c>
      <c r="P45">
        <f t="shared" si="1"/>
        <v>33.412844999999997</v>
      </c>
      <c r="Q45">
        <f t="shared" si="2"/>
        <v>8.3697304825426784</v>
      </c>
      <c r="R45">
        <f t="shared" si="3"/>
        <v>7.1845625020032395</v>
      </c>
      <c r="S45">
        <f t="shared" si="4"/>
        <v>4.2935358395165446</v>
      </c>
    </row>
    <row r="46" spans="1:19" x14ac:dyDescent="0.2">
      <c r="A46">
        <v>2756450</v>
      </c>
      <c r="B46">
        <v>2</v>
      </c>
      <c r="C46" t="s">
        <v>157</v>
      </c>
      <c r="D46">
        <v>-111.926285646389</v>
      </c>
      <c r="E46">
        <v>33.416725499136497</v>
      </c>
      <c r="F46">
        <v>3</v>
      </c>
      <c r="G46" t="s">
        <v>153</v>
      </c>
      <c r="H46" t="s">
        <v>157</v>
      </c>
      <c r="I46" t="s">
        <v>154</v>
      </c>
      <c r="J46">
        <v>41508.552083333336</v>
      </c>
      <c r="K46" t="s">
        <v>159</v>
      </c>
      <c r="L46" t="s">
        <v>156</v>
      </c>
      <c r="M46">
        <v>135</v>
      </c>
      <c r="N46">
        <v>8.9789605094122096E-5</v>
      </c>
      <c r="O46">
        <f t="shared" si="0"/>
        <v>-111.926198</v>
      </c>
      <c r="P46">
        <f t="shared" si="1"/>
        <v>33.416744999999999</v>
      </c>
      <c r="Q46">
        <f t="shared" si="2"/>
        <v>8.4356735243866439</v>
      </c>
      <c r="R46">
        <f t="shared" si="3"/>
        <v>8.1536847441652043</v>
      </c>
      <c r="S46">
        <f t="shared" si="4"/>
        <v>2.1628714485159248</v>
      </c>
    </row>
    <row r="47" spans="1:19" x14ac:dyDescent="0.2">
      <c r="A47">
        <v>2527941</v>
      </c>
      <c r="B47">
        <v>2</v>
      </c>
      <c r="C47" t="s">
        <v>157</v>
      </c>
      <c r="D47">
        <v>-111.93935230164</v>
      </c>
      <c r="E47">
        <v>33.378207568346603</v>
      </c>
      <c r="F47">
        <v>3</v>
      </c>
      <c r="G47" t="s">
        <v>153</v>
      </c>
      <c r="H47" t="s">
        <v>157</v>
      </c>
      <c r="I47" t="s">
        <v>154</v>
      </c>
      <c r="J47">
        <v>40692.504166666666</v>
      </c>
      <c r="K47" t="s">
        <v>165</v>
      </c>
      <c r="L47" t="s">
        <v>156</v>
      </c>
      <c r="M47">
        <v>147</v>
      </c>
      <c r="N47">
        <v>8.2093418802415397E-5</v>
      </c>
      <c r="O47">
        <f t="shared" si="0"/>
        <v>-111.93929799999999</v>
      </c>
      <c r="P47">
        <f t="shared" si="1"/>
        <v>33.378146000000001</v>
      </c>
      <c r="Q47">
        <f t="shared" si="2"/>
        <v>8.4940845561565013</v>
      </c>
      <c r="R47">
        <f t="shared" si="3"/>
        <v>5.0516451245113814</v>
      </c>
      <c r="S47">
        <f t="shared" si="4"/>
        <v>6.8286421771196046</v>
      </c>
    </row>
    <row r="48" spans="1:19" x14ac:dyDescent="0.2">
      <c r="A48">
        <v>2656729</v>
      </c>
      <c r="B48">
        <v>2</v>
      </c>
      <c r="C48" t="s">
        <v>157</v>
      </c>
      <c r="D48">
        <v>-111.93935230164</v>
      </c>
      <c r="E48">
        <v>33.378207568346603</v>
      </c>
      <c r="F48">
        <v>2</v>
      </c>
      <c r="G48" t="s">
        <v>153</v>
      </c>
      <c r="H48" t="s">
        <v>157</v>
      </c>
      <c r="I48" t="s">
        <v>154</v>
      </c>
      <c r="J48">
        <v>41145.538194444445</v>
      </c>
      <c r="K48" t="s">
        <v>156</v>
      </c>
      <c r="L48" t="s">
        <v>165</v>
      </c>
      <c r="M48">
        <v>147</v>
      </c>
      <c r="N48">
        <v>8.2093418802415397E-5</v>
      </c>
      <c r="O48">
        <f t="shared" si="0"/>
        <v>-111.93929799999999</v>
      </c>
      <c r="P48">
        <f t="shared" si="1"/>
        <v>33.378146000000001</v>
      </c>
      <c r="Q48">
        <f t="shared" si="2"/>
        <v>8.4940845561565013</v>
      </c>
      <c r="R48">
        <f t="shared" si="3"/>
        <v>5.0516451245113814</v>
      </c>
      <c r="S48">
        <f t="shared" si="4"/>
        <v>6.8286421771196046</v>
      </c>
    </row>
    <row r="49" spans="1:19" x14ac:dyDescent="0.2">
      <c r="A49">
        <v>2675708</v>
      </c>
      <c r="B49">
        <v>2</v>
      </c>
      <c r="C49" t="s">
        <v>157</v>
      </c>
      <c r="D49">
        <v>-111.93935230164</v>
      </c>
      <c r="E49">
        <v>33.378207568346603</v>
      </c>
      <c r="F49">
        <v>2</v>
      </c>
      <c r="G49" t="s">
        <v>153</v>
      </c>
      <c r="H49" t="s">
        <v>157</v>
      </c>
      <c r="I49" t="s">
        <v>154</v>
      </c>
      <c r="J49">
        <v>41243.025000000001</v>
      </c>
      <c r="K49" t="s">
        <v>156</v>
      </c>
      <c r="L49" t="s">
        <v>155</v>
      </c>
      <c r="M49">
        <v>147</v>
      </c>
      <c r="N49">
        <v>8.2093418802415397E-5</v>
      </c>
      <c r="O49">
        <f t="shared" si="0"/>
        <v>-111.93929799999999</v>
      </c>
      <c r="P49">
        <f t="shared" si="1"/>
        <v>33.378146000000001</v>
      </c>
      <c r="Q49">
        <f t="shared" si="2"/>
        <v>8.4940845561565013</v>
      </c>
      <c r="R49">
        <f t="shared" si="3"/>
        <v>5.0516451245113814</v>
      </c>
      <c r="S49">
        <f t="shared" si="4"/>
        <v>6.8286421771196046</v>
      </c>
    </row>
    <row r="50" spans="1:19" x14ac:dyDescent="0.2">
      <c r="A50">
        <v>2585781</v>
      </c>
      <c r="B50">
        <v>2</v>
      </c>
      <c r="C50" t="s">
        <v>157</v>
      </c>
      <c r="D50">
        <v>-111.92628564454</v>
      </c>
      <c r="E50">
        <v>33.416722750848102</v>
      </c>
      <c r="F50">
        <v>3</v>
      </c>
      <c r="G50" t="s">
        <v>153</v>
      </c>
      <c r="H50" t="s">
        <v>157</v>
      </c>
      <c r="I50" t="s">
        <v>154</v>
      </c>
      <c r="J50">
        <v>40842.411805555559</v>
      </c>
      <c r="K50" t="s">
        <v>156</v>
      </c>
      <c r="L50" t="s">
        <v>168</v>
      </c>
      <c r="M50">
        <v>135</v>
      </c>
      <c r="N50">
        <v>9.0424499735231807E-5</v>
      </c>
      <c r="O50">
        <f t="shared" si="0"/>
        <v>-111.926198</v>
      </c>
      <c r="P50">
        <f t="shared" si="1"/>
        <v>33.416744999999999</v>
      </c>
      <c r="Q50">
        <f t="shared" si="2"/>
        <v>8.5187590709156584</v>
      </c>
      <c r="R50">
        <f t="shared" si="3"/>
        <v>8.1535127326823336</v>
      </c>
      <c r="S50">
        <f t="shared" si="4"/>
        <v>2.467688437849255</v>
      </c>
    </row>
    <row r="51" spans="1:19" x14ac:dyDescent="0.2">
      <c r="A51">
        <v>2643820</v>
      </c>
      <c r="B51">
        <v>2</v>
      </c>
      <c r="C51" t="s">
        <v>157</v>
      </c>
      <c r="D51">
        <v>-111.939592011462</v>
      </c>
      <c r="E51">
        <v>33.392859329030301</v>
      </c>
      <c r="F51">
        <v>2</v>
      </c>
      <c r="G51" t="s">
        <v>153</v>
      </c>
      <c r="H51" t="s">
        <v>157</v>
      </c>
      <c r="I51" t="s">
        <v>154</v>
      </c>
      <c r="J51">
        <v>41121.852083333331</v>
      </c>
      <c r="K51" t="s">
        <v>168</v>
      </c>
      <c r="L51" t="s">
        <v>156</v>
      </c>
      <c r="M51">
        <v>144</v>
      </c>
      <c r="N51">
        <v>9.3961668312157802E-5</v>
      </c>
      <c r="O51">
        <f t="shared" si="0"/>
        <v>-111.939499</v>
      </c>
      <c r="P51">
        <f t="shared" si="1"/>
        <v>33.392845999999999</v>
      </c>
      <c r="Q51">
        <f t="shared" si="2"/>
        <v>8.7781741922992644</v>
      </c>
      <c r="R51">
        <f t="shared" si="3"/>
        <v>8.6527938839480285</v>
      </c>
      <c r="S51">
        <f t="shared" si="4"/>
        <v>1.4783437192549083</v>
      </c>
    </row>
    <row r="52" spans="1:19" x14ac:dyDescent="0.2">
      <c r="A52">
        <v>2784738</v>
      </c>
      <c r="B52">
        <v>2</v>
      </c>
      <c r="C52" t="s">
        <v>157</v>
      </c>
      <c r="D52">
        <v>-111.92627520134199</v>
      </c>
      <c r="E52">
        <v>33.412798045411797</v>
      </c>
      <c r="F52">
        <v>2</v>
      </c>
      <c r="G52" t="s">
        <v>153</v>
      </c>
      <c r="H52" t="s">
        <v>157</v>
      </c>
      <c r="I52" t="s">
        <v>154</v>
      </c>
      <c r="J52">
        <v>41582.547222222223</v>
      </c>
      <c r="K52" t="s">
        <v>156</v>
      </c>
      <c r="L52" t="s">
        <v>168</v>
      </c>
      <c r="M52">
        <v>136</v>
      </c>
      <c r="N52">
        <v>9.0359175288412698E-5</v>
      </c>
      <c r="O52">
        <f t="shared" si="0"/>
        <v>-111.926198</v>
      </c>
      <c r="P52">
        <f t="shared" si="1"/>
        <v>33.412844999999997</v>
      </c>
      <c r="Q52">
        <f t="shared" si="2"/>
        <v>8.8714273217932345</v>
      </c>
      <c r="R52">
        <f t="shared" si="3"/>
        <v>7.1819890311113888</v>
      </c>
      <c r="S52">
        <f t="shared" si="4"/>
        <v>5.2078072432507678</v>
      </c>
    </row>
    <row r="53" spans="1:19" x14ac:dyDescent="0.2">
      <c r="A53">
        <v>2274649</v>
      </c>
      <c r="B53">
        <v>2</v>
      </c>
      <c r="C53" t="s">
        <v>175</v>
      </c>
      <c r="D53">
        <v>-111.939594057709</v>
      </c>
      <c r="E53">
        <v>33.392853488275598</v>
      </c>
      <c r="F53">
        <v>1</v>
      </c>
      <c r="G53" t="s">
        <v>153</v>
      </c>
      <c r="H53" t="s">
        <v>175</v>
      </c>
      <c r="I53" t="s">
        <v>154</v>
      </c>
      <c r="J53">
        <v>39838.461805555555</v>
      </c>
      <c r="K53" t="s">
        <v>156</v>
      </c>
      <c r="L53" t="s">
        <v>155</v>
      </c>
      <c r="M53">
        <v>144</v>
      </c>
      <c r="N53">
        <v>9.5352201403522594E-5</v>
      </c>
      <c r="O53">
        <f t="shared" si="0"/>
        <v>-111.939499</v>
      </c>
      <c r="P53">
        <f t="shared" si="1"/>
        <v>33.392845999999999</v>
      </c>
      <c r="Q53">
        <f t="shared" si="2"/>
        <v>8.8820706370239595</v>
      </c>
      <c r="R53">
        <f t="shared" si="3"/>
        <v>8.8431548694332456</v>
      </c>
      <c r="S53">
        <f t="shared" si="4"/>
        <v>0.83053642683646112</v>
      </c>
    </row>
    <row r="54" spans="1:19" x14ac:dyDescent="0.2">
      <c r="A54">
        <v>2281413</v>
      </c>
      <c r="B54">
        <v>2</v>
      </c>
      <c r="C54" t="s">
        <v>157</v>
      </c>
      <c r="D54">
        <v>-111.92619398534499</v>
      </c>
      <c r="E54">
        <v>33.400231989791799</v>
      </c>
      <c r="F54">
        <v>3</v>
      </c>
      <c r="G54" t="s">
        <v>153</v>
      </c>
      <c r="H54" t="s">
        <v>157</v>
      </c>
      <c r="I54" t="s">
        <v>154</v>
      </c>
      <c r="J54">
        <v>39892.689583333333</v>
      </c>
      <c r="K54" t="s">
        <v>155</v>
      </c>
      <c r="L54" t="s">
        <v>156</v>
      </c>
      <c r="M54">
        <v>129</v>
      </c>
      <c r="N54">
        <v>9.7002434961167795E-5</v>
      </c>
      <c r="O54">
        <f t="shared" si="0"/>
        <v>-111.926098</v>
      </c>
      <c r="P54">
        <f t="shared" si="1"/>
        <v>33.400246000000003</v>
      </c>
      <c r="Q54">
        <f t="shared" si="2"/>
        <v>9.0636474056741925</v>
      </c>
      <c r="R54">
        <f t="shared" si="3"/>
        <v>8.9294522234241622</v>
      </c>
      <c r="S54">
        <f t="shared" si="4"/>
        <v>1.5538942319121301</v>
      </c>
    </row>
    <row r="55" spans="1:19" x14ac:dyDescent="0.2">
      <c r="A55">
        <v>2440262</v>
      </c>
      <c r="B55">
        <v>2</v>
      </c>
      <c r="C55" t="s">
        <v>157</v>
      </c>
      <c r="D55">
        <v>-111.92610886644999</v>
      </c>
      <c r="E55">
        <v>33.412880058938399</v>
      </c>
      <c r="F55">
        <v>1</v>
      </c>
      <c r="G55" t="s">
        <v>166</v>
      </c>
      <c r="H55" t="s">
        <v>157</v>
      </c>
      <c r="I55" t="s">
        <v>154</v>
      </c>
      <c r="J55">
        <v>40416.636111111111</v>
      </c>
      <c r="K55" t="s">
        <v>164</v>
      </c>
      <c r="L55" t="s">
        <v>156</v>
      </c>
      <c r="M55">
        <v>136</v>
      </c>
      <c r="N55">
        <v>9.5780576832925603E-5</v>
      </c>
      <c r="O55">
        <f t="shared" si="0"/>
        <v>-111.926198</v>
      </c>
      <c r="P55">
        <f t="shared" si="1"/>
        <v>33.412844999999997</v>
      </c>
      <c r="Q55">
        <f t="shared" si="2"/>
        <v>9.1584832076482137</v>
      </c>
      <c r="R55">
        <f t="shared" si="3"/>
        <v>8.2920343339211353</v>
      </c>
      <c r="S55">
        <f t="shared" si="4"/>
        <v>3.8884420106062278</v>
      </c>
    </row>
    <row r="56" spans="1:19" x14ac:dyDescent="0.2">
      <c r="A56">
        <v>2460213</v>
      </c>
      <c r="B56">
        <v>2</v>
      </c>
      <c r="C56" t="s">
        <v>152</v>
      </c>
      <c r="D56">
        <v>-111.930920311055</v>
      </c>
      <c r="E56">
        <v>33.440222656230901</v>
      </c>
      <c r="F56">
        <v>3</v>
      </c>
      <c r="G56" t="s">
        <v>153</v>
      </c>
      <c r="H56" t="s">
        <v>152</v>
      </c>
      <c r="I56" t="s">
        <v>154</v>
      </c>
      <c r="J56">
        <v>40457.787499999999</v>
      </c>
      <c r="K56" t="s">
        <v>156</v>
      </c>
      <c r="L56" t="s">
        <v>164</v>
      </c>
      <c r="M56">
        <v>157</v>
      </c>
      <c r="N56">
        <v>8.8990431759830606E-5</v>
      </c>
      <c r="O56">
        <f t="shared" si="0"/>
        <v>-111.93086099999999</v>
      </c>
      <c r="P56">
        <f t="shared" si="1"/>
        <v>33.440289</v>
      </c>
      <c r="Q56">
        <f t="shared" si="2"/>
        <v>9.1972340615361556</v>
      </c>
      <c r="R56">
        <f t="shared" si="3"/>
        <v>5.5176676403383302</v>
      </c>
      <c r="S56">
        <f t="shared" si="4"/>
        <v>7.3582917986068006</v>
      </c>
    </row>
    <row r="57" spans="1:19" x14ac:dyDescent="0.2">
      <c r="A57">
        <v>2713043</v>
      </c>
      <c r="B57">
        <v>2</v>
      </c>
      <c r="C57" t="s">
        <v>157</v>
      </c>
      <c r="D57">
        <v>-111.947279886014</v>
      </c>
      <c r="E57">
        <v>33.421985050299099</v>
      </c>
      <c r="F57">
        <v>2</v>
      </c>
      <c r="G57" t="s">
        <v>153</v>
      </c>
      <c r="H57" t="s">
        <v>157</v>
      </c>
      <c r="I57" t="s">
        <v>154</v>
      </c>
      <c r="J57">
        <v>41370.02847222222</v>
      </c>
      <c r="K57" t="s">
        <v>164</v>
      </c>
      <c r="L57" t="s">
        <v>156</v>
      </c>
      <c r="M57">
        <v>120</v>
      </c>
      <c r="N57">
        <v>2.2876589856E-4</v>
      </c>
      <c r="O57">
        <f t="shared" si="0"/>
        <v>-111.94727</v>
      </c>
      <c r="P57">
        <f t="shared" si="1"/>
        <v>33.421900000000001</v>
      </c>
      <c r="Q57">
        <f t="shared" si="2"/>
        <v>9.4777896079112409</v>
      </c>
      <c r="R57">
        <f t="shared" si="3"/>
        <v>0.91968924716051459</v>
      </c>
      <c r="S57">
        <f t="shared" si="4"/>
        <v>9.4330624688108387</v>
      </c>
    </row>
    <row r="58" spans="1:19" x14ac:dyDescent="0.2">
      <c r="A58">
        <v>2331370</v>
      </c>
      <c r="B58">
        <v>2</v>
      </c>
      <c r="C58" t="s">
        <v>157</v>
      </c>
      <c r="D58">
        <v>-111.917605931265</v>
      </c>
      <c r="E58">
        <v>33.414784475970599</v>
      </c>
      <c r="F58">
        <v>3</v>
      </c>
      <c r="G58" t="s">
        <v>166</v>
      </c>
      <c r="H58" t="s">
        <v>157</v>
      </c>
      <c r="I58" t="s">
        <v>154</v>
      </c>
      <c r="J58">
        <v>40035.404861111114</v>
      </c>
      <c r="K58" t="s">
        <v>168</v>
      </c>
      <c r="L58" t="s">
        <v>156</v>
      </c>
      <c r="M58">
        <v>132</v>
      </c>
      <c r="N58">
        <v>1.001748682E-4</v>
      </c>
      <c r="O58">
        <f t="shared" si="0"/>
        <v>-111.917698</v>
      </c>
      <c r="P58">
        <f t="shared" si="1"/>
        <v>33.414745000000003</v>
      </c>
      <c r="Q58">
        <f t="shared" si="2"/>
        <v>9.6192874125477772</v>
      </c>
      <c r="R58">
        <f t="shared" si="3"/>
        <v>8.5650926239833254</v>
      </c>
      <c r="S58">
        <f t="shared" si="4"/>
        <v>4.3783419998655386</v>
      </c>
    </row>
    <row r="59" spans="1:19" x14ac:dyDescent="0.2">
      <c r="A59">
        <v>2367706</v>
      </c>
      <c r="B59">
        <v>2</v>
      </c>
      <c r="C59" t="s">
        <v>157</v>
      </c>
      <c r="D59">
        <v>-111.93066264063501</v>
      </c>
      <c r="E59">
        <v>33.414748121715398</v>
      </c>
      <c r="F59">
        <v>2</v>
      </c>
      <c r="G59" t="s">
        <v>160</v>
      </c>
      <c r="H59" t="s">
        <v>157</v>
      </c>
      <c r="I59" t="s">
        <v>154</v>
      </c>
      <c r="J59">
        <v>40164.663194444445</v>
      </c>
      <c r="K59" t="s">
        <v>156</v>
      </c>
      <c r="L59" t="s">
        <v>179</v>
      </c>
      <c r="M59">
        <v>153</v>
      </c>
      <c r="N59">
        <v>9.4695223712548798E-5</v>
      </c>
      <c r="O59">
        <f t="shared" si="0"/>
        <v>-111.930599</v>
      </c>
      <c r="P59">
        <f t="shared" si="1"/>
        <v>33.414678000000002</v>
      </c>
      <c r="Q59">
        <f t="shared" si="2"/>
        <v>9.7743655976029</v>
      </c>
      <c r="R59">
        <f t="shared" si="3"/>
        <v>5.9204455613349189</v>
      </c>
      <c r="S59">
        <f t="shared" si="4"/>
        <v>7.7773097656498642</v>
      </c>
    </row>
    <row r="60" spans="1:19" x14ac:dyDescent="0.2">
      <c r="A60">
        <v>2470711</v>
      </c>
      <c r="B60">
        <v>2</v>
      </c>
      <c r="C60" t="s">
        <v>157</v>
      </c>
      <c r="D60">
        <v>-111.926275146015</v>
      </c>
      <c r="E60">
        <v>33.412781558919598</v>
      </c>
      <c r="F60">
        <v>1</v>
      </c>
      <c r="G60" t="s">
        <v>153</v>
      </c>
      <c r="H60" t="s">
        <v>157</v>
      </c>
      <c r="I60" t="s">
        <v>154</v>
      </c>
      <c r="J60">
        <v>40511.513888888891</v>
      </c>
      <c r="K60" t="s">
        <v>156</v>
      </c>
      <c r="L60" t="s">
        <v>168</v>
      </c>
      <c r="M60">
        <v>136</v>
      </c>
      <c r="N60">
        <v>9.9881321141461203E-5</v>
      </c>
      <c r="O60">
        <f t="shared" si="0"/>
        <v>-111.926198</v>
      </c>
      <c r="P60">
        <f t="shared" si="1"/>
        <v>33.412844999999997</v>
      </c>
      <c r="Q60">
        <f t="shared" si="2"/>
        <v>10.050735435356559</v>
      </c>
      <c r="R60">
        <f t="shared" si="3"/>
        <v>7.1768419981078724</v>
      </c>
      <c r="S60">
        <f t="shared" si="4"/>
        <v>7.0363500286531382</v>
      </c>
    </row>
    <row r="61" spans="1:19" x14ac:dyDescent="0.2">
      <c r="A61">
        <v>2245438</v>
      </c>
      <c r="B61">
        <v>2</v>
      </c>
      <c r="C61" t="s">
        <v>157</v>
      </c>
      <c r="D61">
        <v>-111.926290404946</v>
      </c>
      <c r="E61">
        <v>33.412894048922098</v>
      </c>
      <c r="F61">
        <v>4</v>
      </c>
      <c r="G61" t="s">
        <v>153</v>
      </c>
      <c r="H61" t="s">
        <v>157</v>
      </c>
      <c r="I61" t="s">
        <v>154</v>
      </c>
      <c r="J61">
        <v>39842.705555555556</v>
      </c>
      <c r="K61" t="s">
        <v>158</v>
      </c>
      <c r="L61" t="s">
        <v>158</v>
      </c>
      <c r="M61">
        <v>136</v>
      </c>
      <c r="N61">
        <v>1.0461582483E-4</v>
      </c>
      <c r="O61">
        <f t="shared" si="0"/>
        <v>-111.926198</v>
      </c>
      <c r="P61">
        <f t="shared" si="1"/>
        <v>33.412844999999997</v>
      </c>
      <c r="Q61">
        <f t="shared" si="2"/>
        <v>10.173111229431866</v>
      </c>
      <c r="R61">
        <f t="shared" si="3"/>
        <v>8.5963701078610519</v>
      </c>
      <c r="S61">
        <f t="shared" si="4"/>
        <v>5.4400931108819899</v>
      </c>
    </row>
    <row r="62" spans="1:19" x14ac:dyDescent="0.2">
      <c r="A62">
        <v>2352807</v>
      </c>
      <c r="B62">
        <v>2</v>
      </c>
      <c r="C62" t="s">
        <v>157</v>
      </c>
      <c r="D62">
        <v>-111.926290404946</v>
      </c>
      <c r="E62">
        <v>33.412894048922098</v>
      </c>
      <c r="F62">
        <v>2</v>
      </c>
      <c r="G62" t="s">
        <v>153</v>
      </c>
      <c r="H62" t="s">
        <v>157</v>
      </c>
      <c r="I62" t="s">
        <v>154</v>
      </c>
      <c r="J62">
        <v>40108.007638888892</v>
      </c>
      <c r="K62" t="s">
        <v>156</v>
      </c>
      <c r="L62" t="s">
        <v>155</v>
      </c>
      <c r="M62">
        <v>136</v>
      </c>
      <c r="N62">
        <v>1.0461582483E-4</v>
      </c>
      <c r="O62">
        <f t="shared" si="0"/>
        <v>-111.926198</v>
      </c>
      <c r="P62">
        <f t="shared" si="1"/>
        <v>33.412844999999997</v>
      </c>
      <c r="Q62">
        <f t="shared" si="2"/>
        <v>10.173111229431866</v>
      </c>
      <c r="R62">
        <f t="shared" si="3"/>
        <v>8.5963701078610519</v>
      </c>
      <c r="S62">
        <f t="shared" si="4"/>
        <v>5.4400931108819899</v>
      </c>
    </row>
    <row r="63" spans="1:19" x14ac:dyDescent="0.2">
      <c r="A63">
        <v>2566573</v>
      </c>
      <c r="B63">
        <v>2</v>
      </c>
      <c r="C63" t="s">
        <v>157</v>
      </c>
      <c r="D63">
        <v>-111.926142577614</v>
      </c>
      <c r="E63">
        <v>33.416829110895499</v>
      </c>
      <c r="F63">
        <v>3</v>
      </c>
      <c r="G63" t="s">
        <v>160</v>
      </c>
      <c r="H63" t="s">
        <v>157</v>
      </c>
      <c r="I63" t="s">
        <v>154</v>
      </c>
      <c r="J63">
        <v>40770.561111111114</v>
      </c>
      <c r="K63" t="s">
        <v>156</v>
      </c>
      <c r="L63" t="s">
        <v>155</v>
      </c>
      <c r="M63">
        <v>135</v>
      </c>
      <c r="N63">
        <v>1.0072876258E-4</v>
      </c>
      <c r="O63">
        <f t="shared" si="0"/>
        <v>-111.926198</v>
      </c>
      <c r="P63">
        <f t="shared" si="1"/>
        <v>33.416744999999999</v>
      </c>
      <c r="Q63">
        <f t="shared" si="2"/>
        <v>10.658856820980507</v>
      </c>
      <c r="R63">
        <f t="shared" si="3"/>
        <v>5.1559073719453368</v>
      </c>
      <c r="S63">
        <f t="shared" si="4"/>
        <v>9.3288717378942678</v>
      </c>
    </row>
    <row r="64" spans="1:19" x14ac:dyDescent="0.2">
      <c r="A64">
        <v>2566247</v>
      </c>
      <c r="B64">
        <v>2</v>
      </c>
      <c r="C64" t="s">
        <v>163</v>
      </c>
      <c r="D64">
        <v>-111.92631278887301</v>
      </c>
      <c r="E64">
        <v>33.392946288134503</v>
      </c>
      <c r="F64">
        <v>2</v>
      </c>
      <c r="G64" t="s">
        <v>153</v>
      </c>
      <c r="H64" t="s">
        <v>163</v>
      </c>
      <c r="I64" t="s">
        <v>154</v>
      </c>
      <c r="J64">
        <v>40708.287499999999</v>
      </c>
      <c r="K64" t="s">
        <v>165</v>
      </c>
      <c r="L64" t="s">
        <v>156</v>
      </c>
      <c r="M64">
        <v>142</v>
      </c>
      <c r="N64">
        <v>1.1478923463E-4</v>
      </c>
      <c r="O64">
        <f t="shared" si="0"/>
        <v>-111.926198</v>
      </c>
      <c r="P64">
        <f t="shared" si="1"/>
        <v>33.392946000000002</v>
      </c>
      <c r="Q64">
        <f t="shared" si="2"/>
        <v>10.678779631981838</v>
      </c>
      <c r="R64">
        <f t="shared" si="3"/>
        <v>10.67873181373934</v>
      </c>
      <c r="S64">
        <f t="shared" si="4"/>
        <v>3.1957450797362702E-2</v>
      </c>
    </row>
    <row r="65" spans="1:19" x14ac:dyDescent="0.2">
      <c r="A65">
        <v>2435202</v>
      </c>
      <c r="B65">
        <v>2</v>
      </c>
      <c r="C65" t="s">
        <v>157</v>
      </c>
      <c r="D65">
        <v>-111.92631257583599</v>
      </c>
      <c r="E65">
        <v>33.3929572660779</v>
      </c>
      <c r="F65">
        <v>4</v>
      </c>
      <c r="G65" t="s">
        <v>153</v>
      </c>
      <c r="H65" t="s">
        <v>157</v>
      </c>
      <c r="I65" t="s">
        <v>154</v>
      </c>
      <c r="J65">
        <v>40408.245138888888</v>
      </c>
      <c r="K65" t="s">
        <v>168</v>
      </c>
      <c r="L65" t="s">
        <v>156</v>
      </c>
      <c r="M65">
        <v>142</v>
      </c>
      <c r="N65">
        <v>1.1512839225999999E-4</v>
      </c>
      <c r="O65">
        <f t="shared" si="0"/>
        <v>-111.926198</v>
      </c>
      <c r="P65">
        <f t="shared" si="1"/>
        <v>33.392946000000002</v>
      </c>
      <c r="Q65">
        <f t="shared" si="2"/>
        <v>10.731904548780648</v>
      </c>
      <c r="R65">
        <f t="shared" si="3"/>
        <v>10.658913123492564</v>
      </c>
      <c r="S65">
        <f t="shared" si="4"/>
        <v>1.2495384227692867</v>
      </c>
    </row>
    <row r="66" spans="1:19" x14ac:dyDescent="0.2">
      <c r="A66">
        <v>2460267</v>
      </c>
      <c r="B66">
        <v>2</v>
      </c>
      <c r="C66" t="s">
        <v>157</v>
      </c>
      <c r="D66">
        <v>-111.92631257583599</v>
      </c>
      <c r="E66">
        <v>33.3929572660779</v>
      </c>
      <c r="F66">
        <v>2</v>
      </c>
      <c r="G66" t="s">
        <v>158</v>
      </c>
      <c r="H66" t="s">
        <v>157</v>
      </c>
      <c r="I66" t="s">
        <v>154</v>
      </c>
      <c r="J66">
        <v>40471.777777777781</v>
      </c>
      <c r="K66" t="s">
        <v>181</v>
      </c>
      <c r="L66" t="s">
        <v>164</v>
      </c>
      <c r="M66">
        <v>142</v>
      </c>
      <c r="N66">
        <v>1.1512839225999999E-4</v>
      </c>
      <c r="O66">
        <f t="shared" ref="O66:O129" si="5">INDEX(GPS_,MATCH($M66,loc_ID,0),2)</f>
        <v>-111.926198</v>
      </c>
      <c r="P66">
        <f t="shared" ref="P66:P129" si="6">INDEX(GPS_,MATCH($M66,loc_ID,0),1)</f>
        <v>33.392946000000002</v>
      </c>
      <c r="Q66">
        <f t="shared" ref="Q66:Q129" si="7">SQRT(SUMSQ(ABS(E66-P66)*lat_m,ABS(D66-O66)*long_m))</f>
        <v>10.731904548780648</v>
      </c>
      <c r="R66">
        <f t="shared" ref="R66:R129" si="8">ABS(D66-O66)*long_m</f>
        <v>10.658913123492564</v>
      </c>
      <c r="S66">
        <f t="shared" ref="S66:S129" si="9">ABS(E66-P66)*lat_m</f>
        <v>1.2495384227692867</v>
      </c>
    </row>
    <row r="67" spans="1:19" x14ac:dyDescent="0.2">
      <c r="A67">
        <v>2598345</v>
      </c>
      <c r="B67">
        <v>2</v>
      </c>
      <c r="C67" t="s">
        <v>157</v>
      </c>
      <c r="D67">
        <v>-111.92631257583599</v>
      </c>
      <c r="E67">
        <v>33.3929572660779</v>
      </c>
      <c r="F67">
        <v>2</v>
      </c>
      <c r="G67" t="s">
        <v>153</v>
      </c>
      <c r="H67" t="s">
        <v>157</v>
      </c>
      <c r="I67" t="s">
        <v>154</v>
      </c>
      <c r="J67">
        <v>40944.87222222222</v>
      </c>
      <c r="K67" t="s">
        <v>164</v>
      </c>
      <c r="L67" t="s">
        <v>155</v>
      </c>
      <c r="M67">
        <v>142</v>
      </c>
      <c r="N67">
        <v>1.1512839225999999E-4</v>
      </c>
      <c r="O67">
        <f t="shared" si="5"/>
        <v>-111.926198</v>
      </c>
      <c r="P67">
        <f t="shared" si="6"/>
        <v>33.392946000000002</v>
      </c>
      <c r="Q67">
        <f t="shared" si="7"/>
        <v>10.731904548780648</v>
      </c>
      <c r="R67">
        <f t="shared" si="8"/>
        <v>10.658913123492564</v>
      </c>
      <c r="S67">
        <f t="shared" si="9"/>
        <v>1.2495384227692867</v>
      </c>
    </row>
    <row r="68" spans="1:19" x14ac:dyDescent="0.2">
      <c r="A68">
        <v>2725749</v>
      </c>
      <c r="B68">
        <v>2</v>
      </c>
      <c r="C68" t="s">
        <v>157</v>
      </c>
      <c r="D68">
        <v>-111.926413997899</v>
      </c>
      <c r="E68">
        <v>33.422026023977303</v>
      </c>
      <c r="F68">
        <v>2</v>
      </c>
      <c r="G68" t="s">
        <v>153</v>
      </c>
      <c r="H68" t="s">
        <v>157</v>
      </c>
      <c r="I68" t="s">
        <v>154</v>
      </c>
      <c r="J68">
        <v>41417.833333333336</v>
      </c>
      <c r="K68" t="s">
        <v>155</v>
      </c>
      <c r="L68" t="s">
        <v>156</v>
      </c>
      <c r="M68">
        <v>117</v>
      </c>
      <c r="N68">
        <v>1.1655301889E-4</v>
      </c>
      <c r="O68">
        <f t="shared" si="5"/>
        <v>-111.926299</v>
      </c>
      <c r="P68">
        <f t="shared" si="6"/>
        <v>33.422044999999997</v>
      </c>
      <c r="Q68">
        <f t="shared" si="7"/>
        <v>10.903237813253497</v>
      </c>
      <c r="R68">
        <f t="shared" si="8"/>
        <v>10.698177362069613</v>
      </c>
      <c r="S68">
        <f t="shared" si="9"/>
        <v>2.1046605289362375</v>
      </c>
    </row>
    <row r="69" spans="1:19" x14ac:dyDescent="0.2">
      <c r="A69">
        <v>2570290</v>
      </c>
      <c r="B69">
        <v>2</v>
      </c>
      <c r="C69" t="s">
        <v>157</v>
      </c>
      <c r="D69">
        <v>-111.909112823783</v>
      </c>
      <c r="E69">
        <v>33.407334341752403</v>
      </c>
      <c r="F69">
        <v>3</v>
      </c>
      <c r="G69" t="s">
        <v>153</v>
      </c>
      <c r="H69" t="s">
        <v>157</v>
      </c>
      <c r="I69" t="s">
        <v>154</v>
      </c>
      <c r="J69">
        <v>40791.476388888892</v>
      </c>
      <c r="K69" t="s">
        <v>164</v>
      </c>
      <c r="L69" t="s">
        <v>156</v>
      </c>
      <c r="M69">
        <v>159</v>
      </c>
      <c r="N69">
        <v>9.8829986678403598E-5</v>
      </c>
      <c r="O69">
        <f t="shared" si="5"/>
        <v>-111.90910700000001</v>
      </c>
      <c r="P69">
        <f t="shared" si="6"/>
        <v>33.407432999999997</v>
      </c>
      <c r="Q69">
        <f t="shared" si="7"/>
        <v>10.955745738255905</v>
      </c>
      <c r="R69">
        <f t="shared" si="8"/>
        <v>0.54178262368742869</v>
      </c>
      <c r="S69">
        <f t="shared" si="9"/>
        <v>10.9423414436757</v>
      </c>
    </row>
    <row r="70" spans="1:19" x14ac:dyDescent="0.2">
      <c r="A70">
        <v>2414578</v>
      </c>
      <c r="B70">
        <v>2</v>
      </c>
      <c r="C70" t="s">
        <v>157</v>
      </c>
      <c r="D70">
        <v>-111.942316754808</v>
      </c>
      <c r="E70">
        <v>33.421928600073699</v>
      </c>
      <c r="F70">
        <v>5</v>
      </c>
      <c r="G70" t="s">
        <v>153</v>
      </c>
      <c r="H70" t="s">
        <v>157</v>
      </c>
      <c r="I70" t="s">
        <v>154</v>
      </c>
      <c r="J70">
        <v>40308.758333333331</v>
      </c>
      <c r="K70" t="s">
        <v>168</v>
      </c>
      <c r="L70" t="s">
        <v>182</v>
      </c>
      <c r="M70">
        <v>119</v>
      </c>
      <c r="N70">
        <v>1.1889134700000001E-4</v>
      </c>
      <c r="O70">
        <f t="shared" si="5"/>
        <v>-111.942199</v>
      </c>
      <c r="P70">
        <f t="shared" si="6"/>
        <v>33.421945000000001</v>
      </c>
      <c r="Q70">
        <f t="shared" si="7"/>
        <v>11.104635150197087</v>
      </c>
      <c r="R70">
        <f t="shared" si="8"/>
        <v>10.954650755817342</v>
      </c>
      <c r="S70">
        <f t="shared" si="9"/>
        <v>1.818941625523814</v>
      </c>
    </row>
    <row r="71" spans="1:19" x14ac:dyDescent="0.2">
      <c r="A71">
        <v>2608308</v>
      </c>
      <c r="B71">
        <v>2</v>
      </c>
      <c r="C71" t="s">
        <v>157</v>
      </c>
      <c r="D71">
        <v>-111.928537540389</v>
      </c>
      <c r="E71">
        <v>33.356525904547503</v>
      </c>
      <c r="F71">
        <v>4</v>
      </c>
      <c r="G71" t="s">
        <v>158</v>
      </c>
      <c r="H71" t="s">
        <v>157</v>
      </c>
      <c r="I71" t="s">
        <v>154</v>
      </c>
      <c r="J71">
        <v>40969.686111111114</v>
      </c>
      <c r="K71" t="s">
        <v>156</v>
      </c>
      <c r="L71" t="s">
        <v>168</v>
      </c>
      <c r="M71">
        <v>123</v>
      </c>
      <c r="N71">
        <v>1.041245068E-4</v>
      </c>
      <c r="O71">
        <f t="shared" si="5"/>
        <v>-111.92854</v>
      </c>
      <c r="P71">
        <f t="shared" si="6"/>
        <v>33.356630000000003</v>
      </c>
      <c r="Q71">
        <f t="shared" si="7"/>
        <v>11.547657601177653</v>
      </c>
      <c r="R71">
        <f t="shared" si="8"/>
        <v>0.22881596021948086</v>
      </c>
      <c r="S71">
        <f t="shared" si="9"/>
        <v>11.545390393156259</v>
      </c>
    </row>
    <row r="72" spans="1:19" x14ac:dyDescent="0.2">
      <c r="A72">
        <v>2340816</v>
      </c>
      <c r="B72">
        <v>2</v>
      </c>
      <c r="C72" t="s">
        <v>157</v>
      </c>
      <c r="D72">
        <v>-111.939226667716</v>
      </c>
      <c r="E72">
        <v>33.378231721618199</v>
      </c>
      <c r="F72">
        <v>2</v>
      </c>
      <c r="G72" t="s">
        <v>153</v>
      </c>
      <c r="H72" t="s">
        <v>157</v>
      </c>
      <c r="I72" t="s">
        <v>154</v>
      </c>
      <c r="J72">
        <v>40062.820138888892</v>
      </c>
      <c r="K72" t="s">
        <v>156</v>
      </c>
      <c r="L72" t="s">
        <v>165</v>
      </c>
      <c r="M72">
        <v>147</v>
      </c>
      <c r="N72">
        <v>1.1151901437E-4</v>
      </c>
      <c r="O72">
        <f t="shared" si="5"/>
        <v>-111.93929799999999</v>
      </c>
      <c r="P72">
        <f t="shared" si="6"/>
        <v>33.378146000000001</v>
      </c>
      <c r="Q72">
        <f t="shared" si="7"/>
        <v>11.59436719294237</v>
      </c>
      <c r="R72">
        <f t="shared" si="8"/>
        <v>6.6359945044189219</v>
      </c>
      <c r="S72">
        <f t="shared" si="9"/>
        <v>9.5075195262539527</v>
      </c>
    </row>
    <row r="73" spans="1:19" x14ac:dyDescent="0.2">
      <c r="A73">
        <v>2720643</v>
      </c>
      <c r="B73">
        <v>2</v>
      </c>
      <c r="C73" t="s">
        <v>157</v>
      </c>
      <c r="D73">
        <v>-111.94232330907199</v>
      </c>
      <c r="E73">
        <v>33.421928590918697</v>
      </c>
      <c r="F73">
        <v>3</v>
      </c>
      <c r="G73" t="s">
        <v>153</v>
      </c>
      <c r="H73" t="s">
        <v>157</v>
      </c>
      <c r="I73" t="s">
        <v>154</v>
      </c>
      <c r="J73">
        <v>41397.686111111114</v>
      </c>
      <c r="K73" t="s">
        <v>156</v>
      </c>
      <c r="L73" t="s">
        <v>155</v>
      </c>
      <c r="M73">
        <v>119</v>
      </c>
      <c r="N73">
        <v>1.2538741295999999E-4</v>
      </c>
      <c r="O73">
        <f t="shared" si="5"/>
        <v>-111.942199</v>
      </c>
      <c r="P73">
        <f t="shared" si="6"/>
        <v>33.421945000000001</v>
      </c>
      <c r="Q73">
        <f t="shared" si="7"/>
        <v>11.706722380577055</v>
      </c>
      <c r="R73">
        <f t="shared" si="8"/>
        <v>11.564389535849292</v>
      </c>
      <c r="S73">
        <f t="shared" si="9"/>
        <v>1.8199570212076632</v>
      </c>
    </row>
    <row r="74" spans="1:19" x14ac:dyDescent="0.2">
      <c r="A74">
        <v>2686248</v>
      </c>
      <c r="B74">
        <v>2</v>
      </c>
      <c r="C74" t="s">
        <v>157</v>
      </c>
      <c r="D74">
        <v>-111.934908941481</v>
      </c>
      <c r="E74">
        <v>33.3927943100975</v>
      </c>
      <c r="F74">
        <v>3</v>
      </c>
      <c r="G74" t="s">
        <v>153</v>
      </c>
      <c r="H74" t="s">
        <v>157</v>
      </c>
      <c r="I74" t="s">
        <v>154</v>
      </c>
      <c r="J74">
        <v>41289.638888888891</v>
      </c>
      <c r="K74" t="s">
        <v>159</v>
      </c>
      <c r="L74" t="s">
        <v>156</v>
      </c>
      <c r="M74">
        <v>141</v>
      </c>
      <c r="N74">
        <v>1.2239223107E-4</v>
      </c>
      <c r="O74">
        <f t="shared" si="5"/>
        <v>-111.934798</v>
      </c>
      <c r="P74">
        <f t="shared" si="6"/>
        <v>33.392845999999999</v>
      </c>
      <c r="Q74">
        <f t="shared" si="7"/>
        <v>11.806207507447597</v>
      </c>
      <c r="R74">
        <f t="shared" si="8"/>
        <v>10.32081151741095</v>
      </c>
      <c r="S74">
        <f t="shared" si="9"/>
        <v>5.7330084014406841</v>
      </c>
    </row>
    <row r="75" spans="1:19" x14ac:dyDescent="0.2">
      <c r="A75">
        <v>2282501</v>
      </c>
      <c r="B75">
        <v>2</v>
      </c>
      <c r="C75" t="s">
        <v>164</v>
      </c>
      <c r="D75">
        <v>-111.934908572354</v>
      </c>
      <c r="E75">
        <v>33.392898539671599</v>
      </c>
      <c r="F75">
        <v>2</v>
      </c>
      <c r="G75" t="s">
        <v>153</v>
      </c>
      <c r="H75" t="s">
        <v>164</v>
      </c>
      <c r="I75" t="s">
        <v>154</v>
      </c>
      <c r="J75">
        <v>39902.681944444441</v>
      </c>
      <c r="K75" t="s">
        <v>156</v>
      </c>
      <c r="L75" t="s">
        <v>164</v>
      </c>
      <c r="M75">
        <v>141</v>
      </c>
      <c r="N75">
        <v>1.2242002516999999E-4</v>
      </c>
      <c r="O75">
        <f t="shared" si="5"/>
        <v>-111.934798</v>
      </c>
      <c r="P75">
        <f t="shared" si="6"/>
        <v>33.392845999999999</v>
      </c>
      <c r="Q75">
        <f t="shared" si="7"/>
        <v>11.822370119175378</v>
      </c>
      <c r="R75">
        <f t="shared" si="8"/>
        <v>10.286471880916421</v>
      </c>
      <c r="S75">
        <f t="shared" si="9"/>
        <v>5.8272576292701048</v>
      </c>
    </row>
    <row r="76" spans="1:19" x14ac:dyDescent="0.2">
      <c r="A76">
        <v>2517142</v>
      </c>
      <c r="B76">
        <v>2</v>
      </c>
      <c r="C76" t="s">
        <v>157</v>
      </c>
      <c r="D76">
        <v>-111.93490669925799</v>
      </c>
      <c r="E76">
        <v>33.392904080694201</v>
      </c>
      <c r="F76">
        <v>3</v>
      </c>
      <c r="G76" t="s">
        <v>153</v>
      </c>
      <c r="H76" t="s">
        <v>157</v>
      </c>
      <c r="I76" t="s">
        <v>154</v>
      </c>
      <c r="J76">
        <v>40626.902083333334</v>
      </c>
      <c r="K76" t="s">
        <v>168</v>
      </c>
      <c r="L76" t="s">
        <v>171</v>
      </c>
      <c r="M76">
        <v>141</v>
      </c>
      <c r="N76">
        <v>1.2324323806E-4</v>
      </c>
      <c r="O76">
        <f t="shared" si="5"/>
        <v>-111.934798</v>
      </c>
      <c r="P76">
        <f t="shared" si="6"/>
        <v>33.392845999999999</v>
      </c>
      <c r="Q76">
        <f t="shared" si="7"/>
        <v>11.989747008433396</v>
      </c>
      <c r="R76">
        <f t="shared" si="8"/>
        <v>10.112219016189357</v>
      </c>
      <c r="S76">
        <f t="shared" si="9"/>
        <v>6.4418211629054012</v>
      </c>
    </row>
    <row r="77" spans="1:19" x14ac:dyDescent="0.2">
      <c r="A77">
        <v>2757005</v>
      </c>
      <c r="B77">
        <v>2</v>
      </c>
      <c r="C77" t="s">
        <v>157</v>
      </c>
      <c r="D77">
        <v>-111.92617099290101</v>
      </c>
      <c r="E77">
        <v>33.422025394091698</v>
      </c>
      <c r="F77">
        <v>2</v>
      </c>
      <c r="G77" t="s">
        <v>153</v>
      </c>
      <c r="H77" t="s">
        <v>157</v>
      </c>
      <c r="I77" t="s">
        <v>154</v>
      </c>
      <c r="J77">
        <v>41499.313194444447</v>
      </c>
      <c r="K77" t="s">
        <v>155</v>
      </c>
      <c r="L77" t="s">
        <v>156</v>
      </c>
      <c r="M77">
        <v>117</v>
      </c>
      <c r="N77">
        <v>1.2949984183000001E-4</v>
      </c>
      <c r="O77">
        <f t="shared" si="5"/>
        <v>-111.926299</v>
      </c>
      <c r="P77">
        <f t="shared" si="6"/>
        <v>33.422044999999997</v>
      </c>
      <c r="Q77">
        <f t="shared" si="7"/>
        <v>12.105324553488035</v>
      </c>
      <c r="R77">
        <f t="shared" si="8"/>
        <v>11.908414505780636</v>
      </c>
      <c r="S77">
        <f t="shared" si="9"/>
        <v>2.1745221322841557</v>
      </c>
    </row>
    <row r="78" spans="1:19" x14ac:dyDescent="0.2">
      <c r="A78">
        <v>2549365</v>
      </c>
      <c r="B78">
        <v>2</v>
      </c>
      <c r="C78" t="s">
        <v>157</v>
      </c>
      <c r="D78">
        <v>-111.93490905359199</v>
      </c>
      <c r="E78">
        <v>33.392788821567599</v>
      </c>
      <c r="F78">
        <v>2</v>
      </c>
      <c r="G78" t="s">
        <v>153</v>
      </c>
      <c r="H78" t="s">
        <v>157</v>
      </c>
      <c r="I78" t="s">
        <v>154</v>
      </c>
      <c r="J78">
        <v>40794.410416666666</v>
      </c>
      <c r="K78" t="s">
        <v>164</v>
      </c>
      <c r="L78" t="s">
        <v>171</v>
      </c>
      <c r="M78">
        <v>141</v>
      </c>
      <c r="N78">
        <v>1.2490906063E-4</v>
      </c>
      <c r="O78">
        <f t="shared" si="5"/>
        <v>-111.934798</v>
      </c>
      <c r="P78">
        <f t="shared" si="6"/>
        <v>33.392845999999999</v>
      </c>
      <c r="Q78">
        <f t="shared" si="7"/>
        <v>12.12238981703382</v>
      </c>
      <c r="R78">
        <f t="shared" si="8"/>
        <v>10.331241128128045</v>
      </c>
      <c r="S78">
        <f t="shared" si="9"/>
        <v>6.3417498869476736</v>
      </c>
    </row>
    <row r="79" spans="1:19" x14ac:dyDescent="0.2">
      <c r="A79">
        <v>2372765</v>
      </c>
      <c r="B79">
        <v>2</v>
      </c>
      <c r="C79" t="s">
        <v>157</v>
      </c>
      <c r="D79">
        <v>-111.909132082341</v>
      </c>
      <c r="E79">
        <v>33.400144163452502</v>
      </c>
      <c r="F79">
        <v>5</v>
      </c>
      <c r="G79" t="s">
        <v>153</v>
      </c>
      <c r="H79" t="s">
        <v>157</v>
      </c>
      <c r="I79" t="s">
        <v>154</v>
      </c>
      <c r="J79">
        <v>40315.725694444445</v>
      </c>
      <c r="K79" t="s">
        <v>158</v>
      </c>
      <c r="L79" t="s">
        <v>158</v>
      </c>
      <c r="M79">
        <v>128</v>
      </c>
      <c r="N79">
        <v>1.3409491816000001E-4</v>
      </c>
      <c r="O79">
        <f t="shared" si="5"/>
        <v>-111.908998</v>
      </c>
      <c r="P79">
        <f t="shared" si="6"/>
        <v>33.400145999999999</v>
      </c>
      <c r="Q79">
        <f t="shared" si="7"/>
        <v>12.475253251677405</v>
      </c>
      <c r="R79">
        <f t="shared" si="8"/>
        <v>12.473590192734445</v>
      </c>
      <c r="S79">
        <f t="shared" si="9"/>
        <v>0.20369437205471655</v>
      </c>
    </row>
    <row r="80" spans="1:19" x14ac:dyDescent="0.2">
      <c r="A80">
        <v>2466928</v>
      </c>
      <c r="B80">
        <v>2</v>
      </c>
      <c r="C80" t="s">
        <v>157</v>
      </c>
      <c r="D80">
        <v>-111.952153351199</v>
      </c>
      <c r="E80">
        <v>33.407510043429497</v>
      </c>
      <c r="F80">
        <v>2</v>
      </c>
      <c r="G80" t="s">
        <v>153</v>
      </c>
      <c r="H80" t="s">
        <v>157</v>
      </c>
      <c r="I80" t="s">
        <v>154</v>
      </c>
      <c r="J80">
        <v>40485.32708333333</v>
      </c>
      <c r="K80" t="s">
        <v>159</v>
      </c>
      <c r="L80" t="s">
        <v>156</v>
      </c>
      <c r="M80">
        <v>160</v>
      </c>
      <c r="N80">
        <v>1.1354388541E-4</v>
      </c>
      <c r="O80">
        <f t="shared" si="5"/>
        <v>-111.952164</v>
      </c>
      <c r="P80">
        <f t="shared" si="6"/>
        <v>33.407397000000003</v>
      </c>
      <c r="Q80">
        <f t="shared" si="7"/>
        <v>12.576900837466987</v>
      </c>
      <c r="R80">
        <f t="shared" si="8"/>
        <v>0.99065080946595319</v>
      </c>
      <c r="S80">
        <f t="shared" si="9"/>
        <v>12.53782459795886</v>
      </c>
    </row>
    <row r="81" spans="1:19" x14ac:dyDescent="0.2">
      <c r="A81">
        <v>2519429</v>
      </c>
      <c r="B81">
        <v>2</v>
      </c>
      <c r="C81" t="s">
        <v>175</v>
      </c>
      <c r="D81">
        <v>-111.926086201169</v>
      </c>
      <c r="E81">
        <v>33.414758034227397</v>
      </c>
      <c r="F81">
        <v>2</v>
      </c>
      <c r="G81" t="s">
        <v>158</v>
      </c>
      <c r="H81" t="s">
        <v>175</v>
      </c>
      <c r="I81" t="s">
        <v>154</v>
      </c>
      <c r="J81">
        <v>40620.982638888891</v>
      </c>
      <c r="K81" t="s">
        <v>156</v>
      </c>
      <c r="L81" t="s">
        <v>180</v>
      </c>
      <c r="M81">
        <v>131</v>
      </c>
      <c r="N81">
        <v>1.1364835668E-4</v>
      </c>
      <c r="O81">
        <f t="shared" si="5"/>
        <v>-111.926098</v>
      </c>
      <c r="P81">
        <f t="shared" si="6"/>
        <v>33.414645</v>
      </c>
      <c r="Q81">
        <f t="shared" si="7"/>
        <v>12.584763077276415</v>
      </c>
      <c r="R81">
        <f t="shared" si="8"/>
        <v>1.097637328685052</v>
      </c>
      <c r="S81">
        <f t="shared" si="9"/>
        <v>12.536803978919703</v>
      </c>
    </row>
    <row r="82" spans="1:19" x14ac:dyDescent="0.2">
      <c r="A82">
        <v>2736323</v>
      </c>
      <c r="B82">
        <v>2</v>
      </c>
      <c r="C82" t="s">
        <v>157</v>
      </c>
      <c r="D82">
        <v>-111.939593298264</v>
      </c>
      <c r="E82">
        <v>33.392927859583402</v>
      </c>
      <c r="F82">
        <v>3</v>
      </c>
      <c r="G82" t="s">
        <v>153</v>
      </c>
      <c r="H82" t="s">
        <v>157</v>
      </c>
      <c r="I82" t="s">
        <v>154</v>
      </c>
      <c r="J82">
        <v>41443.929861111108</v>
      </c>
      <c r="K82" t="s">
        <v>168</v>
      </c>
      <c r="L82" t="s">
        <v>156</v>
      </c>
      <c r="M82">
        <v>144</v>
      </c>
      <c r="N82">
        <v>1.2487255098000001E-4</v>
      </c>
      <c r="O82">
        <f t="shared" si="5"/>
        <v>-111.939499</v>
      </c>
      <c r="P82">
        <f t="shared" si="6"/>
        <v>33.392845999999999</v>
      </c>
      <c r="Q82">
        <f t="shared" si="7"/>
        <v>12.624906016425687</v>
      </c>
      <c r="R82">
        <f t="shared" si="8"/>
        <v>8.7725042106912703</v>
      </c>
      <c r="S82">
        <f t="shared" si="9"/>
        <v>9.0791751716213405</v>
      </c>
    </row>
    <row r="83" spans="1:19" x14ac:dyDescent="0.2">
      <c r="A83">
        <v>2689162</v>
      </c>
      <c r="B83">
        <v>2</v>
      </c>
      <c r="C83" t="s">
        <v>157</v>
      </c>
      <c r="D83">
        <v>-111.926285718519</v>
      </c>
      <c r="E83">
        <v>33.416832682384999</v>
      </c>
      <c r="F83">
        <v>3</v>
      </c>
      <c r="G83" t="s">
        <v>153</v>
      </c>
      <c r="H83" t="s">
        <v>157</v>
      </c>
      <c r="I83" t="s">
        <v>154</v>
      </c>
      <c r="J83">
        <v>41296.70416666667</v>
      </c>
      <c r="K83" t="s">
        <v>156</v>
      </c>
      <c r="L83" t="s">
        <v>170</v>
      </c>
      <c r="M83">
        <v>135</v>
      </c>
      <c r="N83">
        <v>1.2402717128E-4</v>
      </c>
      <c r="O83">
        <f t="shared" si="5"/>
        <v>-111.926198</v>
      </c>
      <c r="P83">
        <f t="shared" si="6"/>
        <v>33.416744999999999</v>
      </c>
      <c r="Q83">
        <f t="shared" si="7"/>
        <v>12.695176275614827</v>
      </c>
      <c r="R83">
        <f t="shared" si="8"/>
        <v>8.1603949489700458</v>
      </c>
      <c r="S83">
        <f t="shared" si="9"/>
        <v>9.7249912568473658</v>
      </c>
    </row>
    <row r="84" spans="1:19" x14ac:dyDescent="0.2">
      <c r="A84">
        <v>2369943</v>
      </c>
      <c r="B84">
        <v>2</v>
      </c>
      <c r="C84" t="s">
        <v>157</v>
      </c>
      <c r="D84">
        <v>-111.939832515696</v>
      </c>
      <c r="E84">
        <v>33.407315668251996</v>
      </c>
      <c r="F84">
        <v>2</v>
      </c>
      <c r="G84" t="s">
        <v>153</v>
      </c>
      <c r="H84" t="s">
        <v>157</v>
      </c>
      <c r="I84" t="s">
        <v>154</v>
      </c>
      <c r="J84">
        <v>40161.4375</v>
      </c>
      <c r="K84" t="s">
        <v>164</v>
      </c>
      <c r="L84" t="s">
        <v>155</v>
      </c>
      <c r="M84">
        <v>146</v>
      </c>
      <c r="N84">
        <v>1.3669964344000001E-4</v>
      </c>
      <c r="O84">
        <f t="shared" si="5"/>
        <v>-111.939699</v>
      </c>
      <c r="P84">
        <f t="shared" si="6"/>
        <v>33.407344999999999</v>
      </c>
      <c r="Q84">
        <f t="shared" si="7"/>
        <v>12.839846487926922</v>
      </c>
      <c r="R84">
        <f t="shared" si="8"/>
        <v>12.420875587432292</v>
      </c>
      <c r="S84">
        <f t="shared" si="9"/>
        <v>3.253230313866176</v>
      </c>
    </row>
    <row r="85" spans="1:19" x14ac:dyDescent="0.2">
      <c r="A85">
        <v>2630894</v>
      </c>
      <c r="B85">
        <v>2</v>
      </c>
      <c r="C85" t="s">
        <v>152</v>
      </c>
      <c r="D85">
        <v>-111.942061138524</v>
      </c>
      <c r="E85">
        <v>33.421928956849001</v>
      </c>
      <c r="F85">
        <v>3</v>
      </c>
      <c r="G85" t="s">
        <v>153</v>
      </c>
      <c r="H85" t="s">
        <v>152</v>
      </c>
      <c r="I85" t="s">
        <v>154</v>
      </c>
      <c r="J85">
        <v>41026.791666666664</v>
      </c>
      <c r="K85" t="s">
        <v>159</v>
      </c>
      <c r="L85" t="s">
        <v>156</v>
      </c>
      <c r="M85">
        <v>119</v>
      </c>
      <c r="N85">
        <v>1.3879181985999999E-4</v>
      </c>
      <c r="O85">
        <f t="shared" si="5"/>
        <v>-111.942199</v>
      </c>
      <c r="P85">
        <f t="shared" si="6"/>
        <v>33.421945000000001</v>
      </c>
      <c r="Q85">
        <f t="shared" si="7"/>
        <v>12.948007785218984</v>
      </c>
      <c r="R85">
        <f t="shared" si="8"/>
        <v>12.825160585333274</v>
      </c>
      <c r="S85">
        <f t="shared" si="9"/>
        <v>1.779371115452111</v>
      </c>
    </row>
    <row r="86" spans="1:19" x14ac:dyDescent="0.2">
      <c r="A86">
        <v>2522258</v>
      </c>
      <c r="B86">
        <v>2</v>
      </c>
      <c r="C86" t="s">
        <v>157</v>
      </c>
      <c r="D86">
        <v>-111.93664266115201</v>
      </c>
      <c r="E86">
        <v>33.421844576159501</v>
      </c>
      <c r="F86">
        <v>3</v>
      </c>
      <c r="G86" t="s">
        <v>153</v>
      </c>
      <c r="H86" t="s">
        <v>157</v>
      </c>
      <c r="I86" t="s">
        <v>154</v>
      </c>
      <c r="J86">
        <v>40665.706944444442</v>
      </c>
      <c r="K86" t="s">
        <v>165</v>
      </c>
      <c r="L86" t="s">
        <v>171</v>
      </c>
      <c r="M86">
        <v>151</v>
      </c>
      <c r="N86">
        <v>1.4366177723000001E-4</v>
      </c>
      <c r="O86">
        <f t="shared" si="5"/>
        <v>-111.936499</v>
      </c>
      <c r="P86">
        <f t="shared" si="6"/>
        <v>33.421844999999998</v>
      </c>
      <c r="Q86">
        <f t="shared" si="7"/>
        <v>13.364783225238398</v>
      </c>
      <c r="R86">
        <f t="shared" si="8"/>
        <v>13.364700551408037</v>
      </c>
      <c r="S86">
        <f t="shared" si="9"/>
        <v>4.7008816272815154E-2</v>
      </c>
    </row>
    <row r="87" spans="1:19" x14ac:dyDescent="0.2">
      <c r="A87">
        <v>2496156</v>
      </c>
      <c r="B87">
        <v>2</v>
      </c>
      <c r="C87" t="s">
        <v>157</v>
      </c>
      <c r="D87">
        <v>-111.926059604477</v>
      </c>
      <c r="E87">
        <v>33.412880045387404</v>
      </c>
      <c r="F87">
        <v>3</v>
      </c>
      <c r="G87" t="s">
        <v>166</v>
      </c>
      <c r="H87" t="s">
        <v>157</v>
      </c>
      <c r="I87" t="s">
        <v>154</v>
      </c>
      <c r="J87">
        <v>40596.431944444441</v>
      </c>
      <c r="K87" t="s">
        <v>164</v>
      </c>
      <c r="L87" t="s">
        <v>156</v>
      </c>
      <c r="M87">
        <v>136</v>
      </c>
      <c r="N87">
        <v>1.4276379079999999E-4</v>
      </c>
      <c r="O87">
        <f t="shared" si="5"/>
        <v>-111.926198</v>
      </c>
      <c r="P87">
        <f t="shared" si="6"/>
        <v>33.412844999999997</v>
      </c>
      <c r="Q87">
        <f t="shared" si="7"/>
        <v>13.448786845425554</v>
      </c>
      <c r="R87">
        <f t="shared" si="8"/>
        <v>12.874842618356558</v>
      </c>
      <c r="S87">
        <f t="shared" si="9"/>
        <v>3.8869390484340038</v>
      </c>
    </row>
    <row r="88" spans="1:19" x14ac:dyDescent="0.2">
      <c r="A88">
        <v>2502068</v>
      </c>
      <c r="B88">
        <v>2</v>
      </c>
      <c r="C88" t="s">
        <v>157</v>
      </c>
      <c r="D88">
        <v>-111.926345317799</v>
      </c>
      <c r="E88">
        <v>33.392957047448</v>
      </c>
      <c r="F88">
        <v>1</v>
      </c>
      <c r="G88" t="s">
        <v>153</v>
      </c>
      <c r="H88" t="s">
        <v>157</v>
      </c>
      <c r="I88" t="s">
        <v>154</v>
      </c>
      <c r="J88">
        <v>40611.570833333331</v>
      </c>
      <c r="K88" t="s">
        <v>164</v>
      </c>
      <c r="L88" t="s">
        <v>156</v>
      </c>
      <c r="M88">
        <v>142</v>
      </c>
      <c r="N88">
        <v>1.4773144556999999E-4</v>
      </c>
      <c r="O88">
        <f t="shared" si="5"/>
        <v>-111.926198</v>
      </c>
      <c r="P88">
        <f t="shared" si="6"/>
        <v>33.392946000000002</v>
      </c>
      <c r="Q88">
        <f t="shared" si="7"/>
        <v>13.759540706755459</v>
      </c>
      <c r="R88">
        <f t="shared" si="8"/>
        <v>13.704875967228325</v>
      </c>
      <c r="S88">
        <f t="shared" si="9"/>
        <v>1.2252898366296932</v>
      </c>
    </row>
    <row r="89" spans="1:19" x14ac:dyDescent="0.2">
      <c r="A89">
        <v>2655613</v>
      </c>
      <c r="B89">
        <v>2</v>
      </c>
      <c r="C89" t="s">
        <v>157</v>
      </c>
      <c r="D89">
        <v>-111.960804369135</v>
      </c>
      <c r="E89">
        <v>33.425577778476303</v>
      </c>
      <c r="F89">
        <v>4</v>
      </c>
      <c r="G89" t="s">
        <v>153</v>
      </c>
      <c r="H89" t="s">
        <v>157</v>
      </c>
      <c r="I89" t="s">
        <v>154</v>
      </c>
      <c r="J89">
        <v>41045.275000000001</v>
      </c>
      <c r="K89" t="s">
        <v>164</v>
      </c>
      <c r="L89" t="s">
        <v>156</v>
      </c>
      <c r="M89">
        <v>110</v>
      </c>
      <c r="N89">
        <v>2.1914063148000001E-4</v>
      </c>
      <c r="O89">
        <f t="shared" si="5"/>
        <v>-111.96095</v>
      </c>
      <c r="P89">
        <f t="shared" si="6"/>
        <v>33.425600000000003</v>
      </c>
      <c r="Q89">
        <f t="shared" si="7"/>
        <v>13.770297548261407</v>
      </c>
      <c r="R89">
        <f t="shared" si="8"/>
        <v>13.547941628213209</v>
      </c>
      <c r="S89">
        <f t="shared" si="9"/>
        <v>2.4646241510992541</v>
      </c>
    </row>
    <row r="90" spans="1:19" x14ac:dyDescent="0.2">
      <c r="A90">
        <v>2405220</v>
      </c>
      <c r="B90">
        <v>2</v>
      </c>
      <c r="C90" t="s">
        <v>175</v>
      </c>
      <c r="D90">
        <v>-111.939811135282</v>
      </c>
      <c r="E90">
        <v>33.407258514416803</v>
      </c>
      <c r="F90">
        <v>3</v>
      </c>
      <c r="G90" t="s">
        <v>153</v>
      </c>
      <c r="H90" t="s">
        <v>175</v>
      </c>
      <c r="I90" t="s">
        <v>154</v>
      </c>
      <c r="J90">
        <v>40284.390277777777</v>
      </c>
      <c r="K90" t="s">
        <v>156</v>
      </c>
      <c r="L90" t="s">
        <v>170</v>
      </c>
      <c r="M90">
        <v>146</v>
      </c>
      <c r="N90">
        <v>1.4161242025E-4</v>
      </c>
      <c r="O90">
        <f t="shared" si="5"/>
        <v>-111.939699</v>
      </c>
      <c r="P90">
        <f t="shared" si="6"/>
        <v>33.407344999999999</v>
      </c>
      <c r="Q90">
        <f t="shared" si="7"/>
        <v>14.171634071543453</v>
      </c>
      <c r="R90">
        <f t="shared" si="8"/>
        <v>10.431870022984128</v>
      </c>
      <c r="S90">
        <f t="shared" si="9"/>
        <v>9.5922520859960922</v>
      </c>
    </row>
    <row r="91" spans="1:19" x14ac:dyDescent="0.2">
      <c r="A91">
        <v>2766670</v>
      </c>
      <c r="B91">
        <v>2</v>
      </c>
      <c r="C91" t="s">
        <v>157</v>
      </c>
      <c r="D91">
        <v>-111.926299428002</v>
      </c>
      <c r="E91">
        <v>33.421917225779197</v>
      </c>
      <c r="F91">
        <v>2</v>
      </c>
      <c r="G91" t="s">
        <v>160</v>
      </c>
      <c r="H91" t="s">
        <v>157</v>
      </c>
      <c r="I91" t="s">
        <v>154</v>
      </c>
      <c r="J91">
        <v>41531.875</v>
      </c>
      <c r="K91" t="s">
        <v>155</v>
      </c>
      <c r="L91" t="s">
        <v>158</v>
      </c>
      <c r="M91">
        <v>117</v>
      </c>
      <c r="N91">
        <v>1.2777493763E-4</v>
      </c>
      <c r="O91">
        <f t="shared" si="5"/>
        <v>-111.926299</v>
      </c>
      <c r="P91">
        <f t="shared" si="6"/>
        <v>33.422044999999997</v>
      </c>
      <c r="Q91">
        <f t="shared" si="7"/>
        <v>14.171695769930786</v>
      </c>
      <c r="R91">
        <f t="shared" si="8"/>
        <v>3.9816738476438733E-2</v>
      </c>
      <c r="S91">
        <f t="shared" si="9"/>
        <v>14.171639835347609</v>
      </c>
    </row>
    <row r="92" spans="1:19" x14ac:dyDescent="0.2">
      <c r="A92">
        <v>2641872</v>
      </c>
      <c r="B92">
        <v>2</v>
      </c>
      <c r="C92" t="s">
        <v>157</v>
      </c>
      <c r="D92">
        <v>-111.947840656708</v>
      </c>
      <c r="E92">
        <v>33.407250968899</v>
      </c>
      <c r="F92">
        <v>2</v>
      </c>
      <c r="G92" t="s">
        <v>153</v>
      </c>
      <c r="H92" t="s">
        <v>157</v>
      </c>
      <c r="I92" t="s">
        <v>154</v>
      </c>
      <c r="J92">
        <v>41096.309027777781</v>
      </c>
      <c r="K92" t="s">
        <v>159</v>
      </c>
      <c r="L92" t="s">
        <v>156</v>
      </c>
      <c r="M92">
        <v>162</v>
      </c>
      <c r="N92">
        <v>1.3431660128999999E-4</v>
      </c>
      <c r="O92">
        <f t="shared" si="5"/>
        <v>-111.94783</v>
      </c>
      <c r="P92">
        <f t="shared" si="6"/>
        <v>33.407380000000003</v>
      </c>
      <c r="Q92">
        <f t="shared" si="7"/>
        <v>14.345340060061915</v>
      </c>
      <c r="R92">
        <f t="shared" si="8"/>
        <v>0.99138639281827756</v>
      </c>
      <c r="S92">
        <f t="shared" si="9"/>
        <v>14.311042395959561</v>
      </c>
    </row>
    <row r="93" spans="1:19" x14ac:dyDescent="0.2">
      <c r="A93">
        <v>2598205</v>
      </c>
      <c r="B93">
        <v>2</v>
      </c>
      <c r="C93" t="s">
        <v>157</v>
      </c>
      <c r="D93">
        <v>-111.908897237362</v>
      </c>
      <c r="E93">
        <v>33.429277833912799</v>
      </c>
      <c r="F93">
        <v>1</v>
      </c>
      <c r="G93" t="s">
        <v>153</v>
      </c>
      <c r="H93" t="s">
        <v>157</v>
      </c>
      <c r="I93" t="s">
        <v>154</v>
      </c>
      <c r="J93">
        <v>40912.756944444445</v>
      </c>
      <c r="K93" t="s">
        <v>159</v>
      </c>
      <c r="L93" t="s">
        <v>156</v>
      </c>
      <c r="M93">
        <v>104</v>
      </c>
      <c r="N93">
        <v>1.3283610204999999E-4</v>
      </c>
      <c r="O93">
        <f t="shared" si="5"/>
        <v>-111.90889799999999</v>
      </c>
      <c r="P93">
        <f t="shared" si="6"/>
        <v>33.429144999999998</v>
      </c>
      <c r="Q93">
        <f t="shared" si="7"/>
        <v>14.732989062417012</v>
      </c>
      <c r="R93">
        <f t="shared" si="8"/>
        <v>7.0947700859930893E-2</v>
      </c>
      <c r="S93">
        <f t="shared" si="9"/>
        <v>14.732818234711306</v>
      </c>
    </row>
    <row r="94" spans="1:19" x14ac:dyDescent="0.2">
      <c r="A94">
        <v>2519420</v>
      </c>
      <c r="B94">
        <v>2</v>
      </c>
      <c r="C94" t="s">
        <v>183</v>
      </c>
      <c r="D94">
        <v>-111.93989599317</v>
      </c>
      <c r="E94">
        <v>33.414750339916203</v>
      </c>
      <c r="F94">
        <v>3</v>
      </c>
      <c r="G94" t="s">
        <v>153</v>
      </c>
      <c r="H94" t="s">
        <v>183</v>
      </c>
      <c r="I94" t="s">
        <v>154</v>
      </c>
      <c r="J94">
        <v>40628.65625</v>
      </c>
      <c r="K94" t="s">
        <v>184</v>
      </c>
      <c r="L94" t="s">
        <v>156</v>
      </c>
      <c r="M94">
        <v>113</v>
      </c>
      <c r="N94">
        <v>1.4319278255E-4</v>
      </c>
      <c r="O94">
        <f t="shared" si="5"/>
        <v>-111.93979899999999</v>
      </c>
      <c r="P94">
        <f t="shared" si="6"/>
        <v>33.414645</v>
      </c>
      <c r="Q94">
        <f t="shared" si="7"/>
        <v>14.762131114477356</v>
      </c>
      <c r="R94">
        <f t="shared" si="8"/>
        <v>9.0232095072873229</v>
      </c>
      <c r="S94">
        <f t="shared" si="9"/>
        <v>11.683415820239393</v>
      </c>
    </row>
    <row r="95" spans="1:19" x14ac:dyDescent="0.2">
      <c r="A95">
        <v>2677974</v>
      </c>
      <c r="B95">
        <v>2</v>
      </c>
      <c r="C95" t="s">
        <v>157</v>
      </c>
      <c r="D95">
        <v>-111.93989599317</v>
      </c>
      <c r="E95">
        <v>33.414750339916203</v>
      </c>
      <c r="F95">
        <v>4</v>
      </c>
      <c r="G95" t="s">
        <v>153</v>
      </c>
      <c r="H95" t="s">
        <v>157</v>
      </c>
      <c r="I95" t="s">
        <v>154</v>
      </c>
      <c r="J95">
        <v>41229.556250000001</v>
      </c>
      <c r="K95" t="s">
        <v>168</v>
      </c>
      <c r="L95" t="s">
        <v>156</v>
      </c>
      <c r="M95">
        <v>113</v>
      </c>
      <c r="N95">
        <v>1.4319278255E-4</v>
      </c>
      <c r="O95">
        <f t="shared" si="5"/>
        <v>-111.93979899999999</v>
      </c>
      <c r="P95">
        <f t="shared" si="6"/>
        <v>33.414645</v>
      </c>
      <c r="Q95">
        <f t="shared" si="7"/>
        <v>14.762131114477356</v>
      </c>
      <c r="R95">
        <f t="shared" si="8"/>
        <v>9.0232095072873229</v>
      </c>
      <c r="S95">
        <f t="shared" si="9"/>
        <v>11.683415820239393</v>
      </c>
    </row>
    <row r="96" spans="1:19" x14ac:dyDescent="0.2">
      <c r="A96">
        <v>2756441</v>
      </c>
      <c r="B96">
        <v>2</v>
      </c>
      <c r="C96" t="s">
        <v>152</v>
      </c>
      <c r="D96">
        <v>-111.93989599317</v>
      </c>
      <c r="E96">
        <v>33.414750339916203</v>
      </c>
      <c r="F96">
        <v>2</v>
      </c>
      <c r="G96" t="s">
        <v>153</v>
      </c>
      <c r="H96" t="s">
        <v>152</v>
      </c>
      <c r="I96" t="s">
        <v>154</v>
      </c>
      <c r="J96">
        <v>41508.768750000003</v>
      </c>
      <c r="K96" t="s">
        <v>159</v>
      </c>
      <c r="L96" t="s">
        <v>156</v>
      </c>
      <c r="M96">
        <v>113</v>
      </c>
      <c r="N96">
        <v>1.4319278255E-4</v>
      </c>
      <c r="O96">
        <f t="shared" si="5"/>
        <v>-111.93979899999999</v>
      </c>
      <c r="P96">
        <f t="shared" si="6"/>
        <v>33.414645</v>
      </c>
      <c r="Q96">
        <f t="shared" si="7"/>
        <v>14.762131114477356</v>
      </c>
      <c r="R96">
        <f t="shared" si="8"/>
        <v>9.0232095072873229</v>
      </c>
      <c r="S96">
        <f t="shared" si="9"/>
        <v>11.683415820239393</v>
      </c>
    </row>
    <row r="97" spans="1:19" x14ac:dyDescent="0.2">
      <c r="A97">
        <v>2757275</v>
      </c>
      <c r="B97">
        <v>2</v>
      </c>
      <c r="C97" t="s">
        <v>157</v>
      </c>
      <c r="D97">
        <v>-111.93989599317</v>
      </c>
      <c r="E97">
        <v>33.414750339916203</v>
      </c>
      <c r="F97">
        <v>3</v>
      </c>
      <c r="G97" t="s">
        <v>153</v>
      </c>
      <c r="H97" t="s">
        <v>157</v>
      </c>
      <c r="I97" t="s">
        <v>154</v>
      </c>
      <c r="J97">
        <v>41526.619444444441</v>
      </c>
      <c r="K97" t="s">
        <v>168</v>
      </c>
      <c r="L97" t="s">
        <v>171</v>
      </c>
      <c r="M97">
        <v>113</v>
      </c>
      <c r="N97">
        <v>1.4319278255E-4</v>
      </c>
      <c r="O97">
        <f t="shared" si="5"/>
        <v>-111.93979899999999</v>
      </c>
      <c r="P97">
        <f t="shared" si="6"/>
        <v>33.414645</v>
      </c>
      <c r="Q97">
        <f t="shared" si="7"/>
        <v>14.762131114477356</v>
      </c>
      <c r="R97">
        <f t="shared" si="8"/>
        <v>9.0232095072873229</v>
      </c>
      <c r="S97">
        <f t="shared" si="9"/>
        <v>11.683415820239393</v>
      </c>
    </row>
    <row r="98" spans="1:19" x14ac:dyDescent="0.2">
      <c r="A98">
        <v>2568100</v>
      </c>
      <c r="B98">
        <v>2</v>
      </c>
      <c r="C98" t="s">
        <v>164</v>
      </c>
      <c r="D98">
        <v>-111.960768498836</v>
      </c>
      <c r="E98">
        <v>33.407417430265497</v>
      </c>
      <c r="F98">
        <v>1</v>
      </c>
      <c r="G98" t="s">
        <v>153</v>
      </c>
      <c r="H98" t="s">
        <v>164</v>
      </c>
      <c r="I98" t="s">
        <v>154</v>
      </c>
      <c r="J98">
        <v>40723.004861111112</v>
      </c>
      <c r="K98" t="s">
        <v>156</v>
      </c>
      <c r="L98" t="s">
        <v>155</v>
      </c>
      <c r="M98">
        <v>137</v>
      </c>
      <c r="N98">
        <v>1.4527258986000001E-4</v>
      </c>
      <c r="O98">
        <f t="shared" si="5"/>
        <v>-111.96069900000001</v>
      </c>
      <c r="P98">
        <f t="shared" si="6"/>
        <v>33.407544999999999</v>
      </c>
      <c r="Q98">
        <f t="shared" si="7"/>
        <v>15.556183764002389</v>
      </c>
      <c r="R98">
        <f t="shared" si="8"/>
        <v>6.4654300678844043</v>
      </c>
      <c r="S98">
        <f t="shared" si="9"/>
        <v>14.1489599383385</v>
      </c>
    </row>
    <row r="99" spans="1:19" x14ac:dyDescent="0.2">
      <c r="A99">
        <v>2408360</v>
      </c>
      <c r="B99">
        <v>2</v>
      </c>
      <c r="C99" t="s">
        <v>157</v>
      </c>
      <c r="D99">
        <v>-111.926255606715</v>
      </c>
      <c r="E99">
        <v>33.407499094587003</v>
      </c>
      <c r="F99">
        <v>4</v>
      </c>
      <c r="G99" t="s">
        <v>153</v>
      </c>
      <c r="H99" t="s">
        <v>157</v>
      </c>
      <c r="I99" t="s">
        <v>154</v>
      </c>
      <c r="J99">
        <v>40294.931250000001</v>
      </c>
      <c r="K99" t="s">
        <v>173</v>
      </c>
      <c r="L99" t="s">
        <v>171</v>
      </c>
      <c r="M99">
        <v>138</v>
      </c>
      <c r="N99">
        <v>1.6663163252999999E-4</v>
      </c>
      <c r="O99">
        <f t="shared" si="5"/>
        <v>-111.926098</v>
      </c>
      <c r="P99">
        <f t="shared" si="6"/>
        <v>33.407445000000003</v>
      </c>
      <c r="Q99">
        <f t="shared" si="7"/>
        <v>15.842102410846781</v>
      </c>
      <c r="R99">
        <f t="shared" si="8"/>
        <v>14.662046917344526</v>
      </c>
      <c r="S99">
        <f t="shared" si="9"/>
        <v>5.9997157423785739</v>
      </c>
    </row>
    <row r="100" spans="1:19" x14ac:dyDescent="0.2">
      <c r="A100">
        <v>2640110</v>
      </c>
      <c r="B100">
        <v>2</v>
      </c>
      <c r="C100" t="s">
        <v>157</v>
      </c>
      <c r="D100">
        <v>-111.939450303274</v>
      </c>
      <c r="E100">
        <v>33.3782101973556</v>
      </c>
      <c r="F100">
        <v>2</v>
      </c>
      <c r="G100" t="s">
        <v>153</v>
      </c>
      <c r="H100" t="s">
        <v>157</v>
      </c>
      <c r="I100" t="s">
        <v>154</v>
      </c>
      <c r="J100">
        <v>41110.231944444444</v>
      </c>
      <c r="K100" t="s">
        <v>168</v>
      </c>
      <c r="L100" t="s">
        <v>156</v>
      </c>
      <c r="M100">
        <v>147</v>
      </c>
      <c r="N100">
        <v>1.6528033077E-4</v>
      </c>
      <c r="O100">
        <f t="shared" si="5"/>
        <v>-111.93929799999999</v>
      </c>
      <c r="P100">
        <f t="shared" si="6"/>
        <v>33.378146000000001</v>
      </c>
      <c r="Q100">
        <f t="shared" si="7"/>
        <v>15.857140950199835</v>
      </c>
      <c r="R100">
        <f t="shared" si="8"/>
        <v>14.168671360573383</v>
      </c>
      <c r="S100">
        <f t="shared" si="9"/>
        <v>7.1202297006888866</v>
      </c>
    </row>
    <row r="101" spans="1:19" x14ac:dyDescent="0.2">
      <c r="A101">
        <v>2424072</v>
      </c>
      <c r="B101">
        <v>2</v>
      </c>
      <c r="C101" t="s">
        <v>175</v>
      </c>
      <c r="D101">
        <v>-111.930707571916</v>
      </c>
      <c r="E101">
        <v>33.440225987815403</v>
      </c>
      <c r="F101">
        <v>1</v>
      </c>
      <c r="G101" t="s">
        <v>153</v>
      </c>
      <c r="H101" t="s">
        <v>175</v>
      </c>
      <c r="I101" t="s">
        <v>154</v>
      </c>
      <c r="J101">
        <v>40351.237500000003</v>
      </c>
      <c r="K101" t="s">
        <v>156</v>
      </c>
      <c r="L101" t="s">
        <v>155</v>
      </c>
      <c r="M101">
        <v>157</v>
      </c>
      <c r="N101">
        <v>1.6586353536999999E-4</v>
      </c>
      <c r="O101">
        <f t="shared" si="5"/>
        <v>-111.93086099999999</v>
      </c>
      <c r="P101">
        <f t="shared" si="6"/>
        <v>33.440289</v>
      </c>
      <c r="Q101">
        <f t="shared" si="7"/>
        <v>15.892466121828367</v>
      </c>
      <c r="R101">
        <f t="shared" si="8"/>
        <v>14.273311678437798</v>
      </c>
      <c r="S101">
        <f t="shared" si="9"/>
        <v>6.9887805204937932</v>
      </c>
    </row>
    <row r="102" spans="1:19" x14ac:dyDescent="0.2">
      <c r="A102">
        <v>2362880</v>
      </c>
      <c r="B102">
        <v>2</v>
      </c>
      <c r="C102" t="s">
        <v>158</v>
      </c>
      <c r="D102">
        <v>-111.93495768779199</v>
      </c>
      <c r="E102">
        <v>33.392898232813003</v>
      </c>
      <c r="F102">
        <v>3</v>
      </c>
      <c r="G102" t="s">
        <v>153</v>
      </c>
      <c r="H102" t="s">
        <v>158</v>
      </c>
      <c r="I102" t="s">
        <v>154</v>
      </c>
      <c r="J102">
        <v>40142.09375</v>
      </c>
      <c r="K102" t="s">
        <v>158</v>
      </c>
      <c r="L102" t="s">
        <v>165</v>
      </c>
      <c r="M102">
        <v>141</v>
      </c>
      <c r="N102">
        <v>1.6801326634E-4</v>
      </c>
      <c r="O102">
        <f t="shared" si="5"/>
        <v>-111.934798</v>
      </c>
      <c r="P102">
        <f t="shared" si="6"/>
        <v>33.392845999999999</v>
      </c>
      <c r="Q102">
        <f t="shared" si="7"/>
        <v>15.945272619128822</v>
      </c>
      <c r="R102">
        <f t="shared" si="8"/>
        <v>14.855648112555578</v>
      </c>
      <c r="S102">
        <f t="shared" si="9"/>
        <v>5.7932234597211263</v>
      </c>
    </row>
    <row r="103" spans="1:19" x14ac:dyDescent="0.2">
      <c r="A103">
        <v>2374027</v>
      </c>
      <c r="B103">
        <v>2</v>
      </c>
      <c r="C103" t="s">
        <v>175</v>
      </c>
      <c r="D103">
        <v>-111.93495768779199</v>
      </c>
      <c r="E103">
        <v>33.392898232813003</v>
      </c>
      <c r="F103">
        <v>2</v>
      </c>
      <c r="G103" t="s">
        <v>153</v>
      </c>
      <c r="H103" t="s">
        <v>175</v>
      </c>
      <c r="I103" t="s">
        <v>154</v>
      </c>
      <c r="J103">
        <v>40160.833333333336</v>
      </c>
      <c r="K103" t="s">
        <v>156</v>
      </c>
      <c r="L103" t="s">
        <v>168</v>
      </c>
      <c r="M103">
        <v>141</v>
      </c>
      <c r="N103">
        <v>1.6801326634E-4</v>
      </c>
      <c r="O103">
        <f t="shared" si="5"/>
        <v>-111.934798</v>
      </c>
      <c r="P103">
        <f t="shared" si="6"/>
        <v>33.392845999999999</v>
      </c>
      <c r="Q103">
        <f t="shared" si="7"/>
        <v>15.945272619128822</v>
      </c>
      <c r="R103">
        <f t="shared" si="8"/>
        <v>14.855648112555578</v>
      </c>
      <c r="S103">
        <f t="shared" si="9"/>
        <v>5.7932234597211263</v>
      </c>
    </row>
    <row r="104" spans="1:19" x14ac:dyDescent="0.2">
      <c r="A104">
        <v>2387877</v>
      </c>
      <c r="B104">
        <v>2</v>
      </c>
      <c r="C104" t="s">
        <v>157</v>
      </c>
      <c r="D104">
        <v>-111.93495768779199</v>
      </c>
      <c r="E104">
        <v>33.392898232813003</v>
      </c>
      <c r="F104">
        <v>1</v>
      </c>
      <c r="G104" t="s">
        <v>153</v>
      </c>
      <c r="H104" t="s">
        <v>157</v>
      </c>
      <c r="I104" t="s">
        <v>154</v>
      </c>
      <c r="J104">
        <v>40221.584722222222</v>
      </c>
      <c r="K104" t="s">
        <v>165</v>
      </c>
      <c r="L104" t="s">
        <v>156</v>
      </c>
      <c r="M104">
        <v>141</v>
      </c>
      <c r="N104">
        <v>1.6801326634E-4</v>
      </c>
      <c r="O104">
        <f t="shared" si="5"/>
        <v>-111.934798</v>
      </c>
      <c r="P104">
        <f t="shared" si="6"/>
        <v>33.392845999999999</v>
      </c>
      <c r="Q104">
        <f t="shared" si="7"/>
        <v>15.945272619128822</v>
      </c>
      <c r="R104">
        <f t="shared" si="8"/>
        <v>14.855648112555578</v>
      </c>
      <c r="S104">
        <f t="shared" si="9"/>
        <v>5.7932234597211263</v>
      </c>
    </row>
    <row r="105" spans="1:19" x14ac:dyDescent="0.2">
      <c r="A105">
        <v>2305448</v>
      </c>
      <c r="B105">
        <v>2</v>
      </c>
      <c r="C105" t="s">
        <v>157</v>
      </c>
      <c r="D105">
        <v>-111.92616956748201</v>
      </c>
      <c r="E105">
        <v>33.414776801703802</v>
      </c>
      <c r="F105">
        <v>2</v>
      </c>
      <c r="G105" t="s">
        <v>153</v>
      </c>
      <c r="H105" t="s">
        <v>157</v>
      </c>
      <c r="I105" t="s">
        <v>154</v>
      </c>
      <c r="J105">
        <v>39958.493750000001</v>
      </c>
      <c r="K105" t="s">
        <v>165</v>
      </c>
      <c r="L105" t="s">
        <v>165</v>
      </c>
      <c r="M105">
        <v>131</v>
      </c>
      <c r="N105">
        <v>1.4997864382999999E-4</v>
      </c>
      <c r="O105">
        <f t="shared" si="5"/>
        <v>-111.926098</v>
      </c>
      <c r="P105">
        <f t="shared" si="6"/>
        <v>33.414645</v>
      </c>
      <c r="Q105">
        <f t="shared" si="7"/>
        <v>16.063094194900504</v>
      </c>
      <c r="R105">
        <f t="shared" si="8"/>
        <v>6.6578748179661567</v>
      </c>
      <c r="S105">
        <f t="shared" si="9"/>
        <v>14.618334310807729</v>
      </c>
    </row>
    <row r="106" spans="1:19" x14ac:dyDescent="0.2">
      <c r="A106">
        <v>2389244</v>
      </c>
      <c r="B106">
        <v>2</v>
      </c>
      <c r="C106" t="s">
        <v>157</v>
      </c>
      <c r="D106">
        <v>-111.92616956748201</v>
      </c>
      <c r="E106">
        <v>33.414776801703802</v>
      </c>
      <c r="F106">
        <v>1</v>
      </c>
      <c r="G106" t="s">
        <v>160</v>
      </c>
      <c r="H106" t="s">
        <v>157</v>
      </c>
      <c r="I106" t="s">
        <v>154</v>
      </c>
      <c r="J106">
        <v>40236.416666666664</v>
      </c>
      <c r="K106" t="s">
        <v>159</v>
      </c>
      <c r="L106" t="s">
        <v>165</v>
      </c>
      <c r="M106">
        <v>131</v>
      </c>
      <c r="N106">
        <v>1.4997864382999999E-4</v>
      </c>
      <c r="O106">
        <f t="shared" si="5"/>
        <v>-111.926098</v>
      </c>
      <c r="P106">
        <f t="shared" si="6"/>
        <v>33.414645</v>
      </c>
      <c r="Q106">
        <f t="shared" si="7"/>
        <v>16.063094194900504</v>
      </c>
      <c r="R106">
        <f t="shared" si="8"/>
        <v>6.6578748179661567</v>
      </c>
      <c r="S106">
        <f t="shared" si="9"/>
        <v>14.618334310807729</v>
      </c>
    </row>
    <row r="107" spans="1:19" x14ac:dyDescent="0.2">
      <c r="A107">
        <v>2343943</v>
      </c>
      <c r="B107">
        <v>2</v>
      </c>
      <c r="C107" t="s">
        <v>157</v>
      </c>
      <c r="D107">
        <v>-111.92617284443401</v>
      </c>
      <c r="E107">
        <v>33.414776798395103</v>
      </c>
      <c r="F107">
        <v>2</v>
      </c>
      <c r="G107" t="s">
        <v>153</v>
      </c>
      <c r="H107" t="s">
        <v>157</v>
      </c>
      <c r="I107" t="s">
        <v>154</v>
      </c>
      <c r="J107">
        <v>40082.488888888889</v>
      </c>
      <c r="K107" t="s">
        <v>168</v>
      </c>
      <c r="L107" t="s">
        <v>156</v>
      </c>
      <c r="M107">
        <v>131</v>
      </c>
      <c r="N107">
        <v>1.5156683757999999E-4</v>
      </c>
      <c r="O107">
        <f t="shared" si="5"/>
        <v>-111.926098</v>
      </c>
      <c r="P107">
        <f t="shared" si="6"/>
        <v>33.414645</v>
      </c>
      <c r="Q107">
        <f t="shared" si="7"/>
        <v>16.191496003005728</v>
      </c>
      <c r="R107">
        <f t="shared" si="8"/>
        <v>6.9627274631973162</v>
      </c>
      <c r="S107">
        <f t="shared" si="9"/>
        <v>14.617967337786343</v>
      </c>
    </row>
    <row r="108" spans="1:19" x14ac:dyDescent="0.2">
      <c r="A108">
        <v>2768370</v>
      </c>
      <c r="B108">
        <v>2</v>
      </c>
      <c r="C108" t="s">
        <v>164</v>
      </c>
      <c r="D108">
        <v>-111.94588107221399</v>
      </c>
      <c r="E108">
        <v>33.363400577223203</v>
      </c>
      <c r="F108">
        <v>3</v>
      </c>
      <c r="G108" t="s">
        <v>160</v>
      </c>
      <c r="H108" t="s">
        <v>164</v>
      </c>
      <c r="I108" t="s">
        <v>154</v>
      </c>
      <c r="J108">
        <v>41551.790277777778</v>
      </c>
      <c r="K108" t="s">
        <v>167</v>
      </c>
      <c r="L108" t="s">
        <v>185</v>
      </c>
      <c r="M108">
        <v>148</v>
      </c>
      <c r="N108">
        <v>1.4640469238E-4</v>
      </c>
      <c r="O108">
        <f t="shared" si="5"/>
        <v>-111.945898</v>
      </c>
      <c r="P108">
        <f t="shared" si="6"/>
        <v>33.363545999999999</v>
      </c>
      <c r="Q108">
        <f t="shared" si="7"/>
        <v>16.205764371432871</v>
      </c>
      <c r="R108">
        <f t="shared" si="8"/>
        <v>1.5747805709055882</v>
      </c>
      <c r="S108">
        <f t="shared" si="9"/>
        <v>16.129068944483475</v>
      </c>
    </row>
    <row r="109" spans="1:19" x14ac:dyDescent="0.2">
      <c r="A109">
        <v>2784531</v>
      </c>
      <c r="B109">
        <v>2</v>
      </c>
      <c r="C109" t="s">
        <v>164</v>
      </c>
      <c r="D109">
        <v>-111.91768742770201</v>
      </c>
      <c r="E109">
        <v>33.4148926391156</v>
      </c>
      <c r="F109">
        <v>4</v>
      </c>
      <c r="G109" t="s">
        <v>160</v>
      </c>
      <c r="H109" t="s">
        <v>164</v>
      </c>
      <c r="I109" t="s">
        <v>154</v>
      </c>
      <c r="J109">
        <v>41577.695138888892</v>
      </c>
      <c r="K109" t="s">
        <v>155</v>
      </c>
      <c r="L109" t="s">
        <v>156</v>
      </c>
      <c r="M109">
        <v>132</v>
      </c>
      <c r="N109">
        <v>1.4801716771999999E-4</v>
      </c>
      <c r="O109">
        <f t="shared" si="5"/>
        <v>-111.917698</v>
      </c>
      <c r="P109">
        <f t="shared" si="6"/>
        <v>33.414745000000003</v>
      </c>
      <c r="Q109">
        <f t="shared" si="7"/>
        <v>16.404397239867183</v>
      </c>
      <c r="R109">
        <f t="shared" si="8"/>
        <v>0.98353378676927106</v>
      </c>
      <c r="S109">
        <f t="shared" si="9"/>
        <v>16.374886567352011</v>
      </c>
    </row>
    <row r="110" spans="1:19" x14ac:dyDescent="0.2">
      <c r="A110">
        <v>2280955</v>
      </c>
      <c r="B110">
        <v>2</v>
      </c>
      <c r="C110" t="s">
        <v>157</v>
      </c>
      <c r="D110">
        <v>-111.947867889286</v>
      </c>
      <c r="E110">
        <v>33.407234187867097</v>
      </c>
      <c r="F110">
        <v>2</v>
      </c>
      <c r="G110" t="s">
        <v>153</v>
      </c>
      <c r="H110" t="s">
        <v>157</v>
      </c>
      <c r="I110" t="s">
        <v>154</v>
      </c>
      <c r="J110">
        <v>39891.431250000001</v>
      </c>
      <c r="K110" t="s">
        <v>155</v>
      </c>
      <c r="L110" t="s">
        <v>156</v>
      </c>
      <c r="M110">
        <v>162</v>
      </c>
      <c r="N110">
        <v>1.5475860878E-4</v>
      </c>
      <c r="O110">
        <f t="shared" si="5"/>
        <v>-111.94783</v>
      </c>
      <c r="P110">
        <f t="shared" si="6"/>
        <v>33.407380000000003</v>
      </c>
      <c r="Q110">
        <f t="shared" si="7"/>
        <v>16.551920982142413</v>
      </c>
      <c r="R110">
        <f t="shared" si="8"/>
        <v>3.5248148472233329</v>
      </c>
      <c r="S110">
        <f t="shared" si="9"/>
        <v>16.172253043156363</v>
      </c>
    </row>
    <row r="111" spans="1:19" x14ac:dyDescent="0.2">
      <c r="A111">
        <v>2589338</v>
      </c>
      <c r="B111">
        <v>2</v>
      </c>
      <c r="C111" t="s">
        <v>157</v>
      </c>
      <c r="D111">
        <v>-111.926299433309</v>
      </c>
      <c r="E111">
        <v>33.421895239148199</v>
      </c>
      <c r="F111">
        <v>1</v>
      </c>
      <c r="G111" t="s">
        <v>153</v>
      </c>
      <c r="H111" t="s">
        <v>157</v>
      </c>
      <c r="I111" t="s">
        <v>154</v>
      </c>
      <c r="J111">
        <v>40862.424305555556</v>
      </c>
      <c r="K111" t="s">
        <v>156</v>
      </c>
      <c r="L111" t="s">
        <v>168</v>
      </c>
      <c r="M111">
        <v>117</v>
      </c>
      <c r="N111">
        <v>1.4976147865E-4</v>
      </c>
      <c r="O111">
        <f t="shared" si="5"/>
        <v>-111.926299</v>
      </c>
      <c r="P111">
        <f t="shared" si="6"/>
        <v>33.422044999999997</v>
      </c>
      <c r="Q111">
        <f t="shared" si="7"/>
        <v>16.610260580853609</v>
      </c>
      <c r="R111">
        <f t="shared" si="8"/>
        <v>4.0310445223266551E-2</v>
      </c>
      <c r="S111">
        <f t="shared" si="9"/>
        <v>16.61021166728062</v>
      </c>
    </row>
    <row r="112" spans="1:19" x14ac:dyDescent="0.2">
      <c r="A112">
        <v>2768371</v>
      </c>
      <c r="B112">
        <v>2</v>
      </c>
      <c r="C112" t="s">
        <v>157</v>
      </c>
      <c r="D112">
        <v>-111.909052003836</v>
      </c>
      <c r="E112">
        <v>33.429068961168099</v>
      </c>
      <c r="F112">
        <v>4</v>
      </c>
      <c r="G112" t="s">
        <v>153</v>
      </c>
      <c r="H112" t="s">
        <v>157</v>
      </c>
      <c r="I112" t="s">
        <v>154</v>
      </c>
      <c r="J112">
        <v>41551.852083333331</v>
      </c>
      <c r="K112" t="s">
        <v>158</v>
      </c>
      <c r="L112" t="s">
        <v>158</v>
      </c>
      <c r="M112">
        <v>104</v>
      </c>
      <c r="N112">
        <v>1.7175297802000001E-4</v>
      </c>
      <c r="O112">
        <f t="shared" si="5"/>
        <v>-111.90889799999999</v>
      </c>
      <c r="P112">
        <f t="shared" si="6"/>
        <v>33.429144999999998</v>
      </c>
      <c r="Q112">
        <f t="shared" si="7"/>
        <v>16.624821352502536</v>
      </c>
      <c r="R112">
        <f t="shared" si="8"/>
        <v>14.326873501635106</v>
      </c>
      <c r="S112">
        <f t="shared" si="9"/>
        <v>8.4335864654825308</v>
      </c>
    </row>
    <row r="113" spans="1:19" x14ac:dyDescent="0.2">
      <c r="A113">
        <v>2446375</v>
      </c>
      <c r="B113">
        <v>2</v>
      </c>
      <c r="C113" t="s">
        <v>152</v>
      </c>
      <c r="D113">
        <v>-111.956477362808</v>
      </c>
      <c r="E113">
        <v>33.442490007510401</v>
      </c>
      <c r="F113">
        <v>2</v>
      </c>
      <c r="G113" t="s">
        <v>160</v>
      </c>
      <c r="H113" t="s">
        <v>152</v>
      </c>
      <c r="I113" t="s">
        <v>154</v>
      </c>
      <c r="J113">
        <v>40448.475694444445</v>
      </c>
      <c r="K113" t="s">
        <v>158</v>
      </c>
      <c r="L113" t="s">
        <v>158</v>
      </c>
      <c r="M113">
        <v>158</v>
      </c>
      <c r="N113">
        <v>1.12429745087E-3</v>
      </c>
      <c r="O113">
        <f t="shared" si="5"/>
        <v>-111.95659999999999</v>
      </c>
      <c r="P113">
        <f t="shared" si="6"/>
        <v>33.442599999999999</v>
      </c>
      <c r="Q113">
        <f t="shared" si="7"/>
        <v>16.702943607422814</v>
      </c>
      <c r="R113">
        <f t="shared" si="8"/>
        <v>11.408855661573567</v>
      </c>
      <c r="S113">
        <f t="shared" si="9"/>
        <v>12.199440054614286</v>
      </c>
    </row>
    <row r="114" spans="1:19" x14ac:dyDescent="0.2">
      <c r="A114">
        <v>2498158</v>
      </c>
      <c r="B114">
        <v>2</v>
      </c>
      <c r="C114" t="s">
        <v>152</v>
      </c>
      <c r="D114">
        <v>-111.95217915984399</v>
      </c>
      <c r="E114">
        <v>33.414645741081102</v>
      </c>
      <c r="F114">
        <v>3</v>
      </c>
      <c r="G114" t="s">
        <v>153</v>
      </c>
      <c r="H114" t="s">
        <v>152</v>
      </c>
      <c r="I114" t="s">
        <v>154</v>
      </c>
      <c r="J114">
        <v>40597.722916666666</v>
      </c>
      <c r="K114" t="s">
        <v>156</v>
      </c>
      <c r="L114" t="s">
        <v>187</v>
      </c>
      <c r="M114">
        <v>114</v>
      </c>
      <c r="N114">
        <v>1.8016136819E-4</v>
      </c>
      <c r="O114">
        <f t="shared" si="5"/>
        <v>-111.951999</v>
      </c>
      <c r="P114">
        <f t="shared" si="6"/>
        <v>33.414645</v>
      </c>
      <c r="Q114">
        <f t="shared" si="7"/>
        <v>16.760350916312465</v>
      </c>
      <c r="R114">
        <f t="shared" si="8"/>
        <v>16.760149370065108</v>
      </c>
      <c r="S114">
        <f t="shared" si="9"/>
        <v>8.2194470874173142E-2</v>
      </c>
    </row>
    <row r="115" spans="1:19" x14ac:dyDescent="0.2">
      <c r="A115">
        <v>2290197</v>
      </c>
      <c r="B115">
        <v>2</v>
      </c>
      <c r="C115" t="s">
        <v>157</v>
      </c>
      <c r="D115">
        <v>-111.92593271461899</v>
      </c>
      <c r="E115">
        <v>33.4075079553743</v>
      </c>
      <c r="F115">
        <v>2</v>
      </c>
      <c r="G115" t="s">
        <v>160</v>
      </c>
      <c r="H115" t="s">
        <v>157</v>
      </c>
      <c r="I115" t="s">
        <v>154</v>
      </c>
      <c r="J115">
        <v>39909.760416666664</v>
      </c>
      <c r="K115" t="s">
        <v>159</v>
      </c>
      <c r="L115" t="s">
        <v>155</v>
      </c>
      <c r="M115">
        <v>138</v>
      </c>
      <c r="N115">
        <v>1.7686898067999999E-4</v>
      </c>
      <c r="O115">
        <f t="shared" si="5"/>
        <v>-111.926098</v>
      </c>
      <c r="P115">
        <f t="shared" si="6"/>
        <v>33.407445000000003</v>
      </c>
      <c r="Q115">
        <f t="shared" si="7"/>
        <v>16.887519983183967</v>
      </c>
      <c r="R115">
        <f t="shared" si="8"/>
        <v>15.376388061188525</v>
      </c>
      <c r="S115">
        <f t="shared" si="9"/>
        <v>6.9824796006989445</v>
      </c>
    </row>
    <row r="116" spans="1:19" x14ac:dyDescent="0.2">
      <c r="A116">
        <v>2655755</v>
      </c>
      <c r="B116">
        <v>2</v>
      </c>
      <c r="C116" t="s">
        <v>152</v>
      </c>
      <c r="D116">
        <v>-111.946023597039</v>
      </c>
      <c r="E116">
        <v>33.363656971517202</v>
      </c>
      <c r="F116">
        <v>4</v>
      </c>
      <c r="G116" t="s">
        <v>153</v>
      </c>
      <c r="H116" t="s">
        <v>152</v>
      </c>
      <c r="I116" t="s">
        <v>154</v>
      </c>
      <c r="J116">
        <v>41033.291666666664</v>
      </c>
      <c r="K116" t="s">
        <v>156</v>
      </c>
      <c r="L116" t="s">
        <v>186</v>
      </c>
      <c r="M116">
        <v>148</v>
      </c>
      <c r="N116">
        <v>1.6759860928999999E-4</v>
      </c>
      <c r="O116">
        <f t="shared" si="5"/>
        <v>-111.945898</v>
      </c>
      <c r="P116">
        <f t="shared" si="6"/>
        <v>33.363545999999999</v>
      </c>
      <c r="Q116">
        <f t="shared" si="7"/>
        <v>16.970804786399523</v>
      </c>
      <c r="R116">
        <f t="shared" si="8"/>
        <v>11.684208242306671</v>
      </c>
      <c r="S116">
        <f t="shared" si="9"/>
        <v>12.30802554630489</v>
      </c>
    </row>
    <row r="117" spans="1:19" x14ac:dyDescent="0.2">
      <c r="A117">
        <v>2589364</v>
      </c>
      <c r="B117">
        <v>2</v>
      </c>
      <c r="C117" t="s">
        <v>157</v>
      </c>
      <c r="D117">
        <v>-111.944281096232</v>
      </c>
      <c r="E117">
        <v>33.425468203075397</v>
      </c>
      <c r="F117">
        <v>3</v>
      </c>
      <c r="G117" t="s">
        <v>153</v>
      </c>
      <c r="H117" t="s">
        <v>157</v>
      </c>
      <c r="I117" t="s">
        <v>154</v>
      </c>
      <c r="J117">
        <v>40849.847916666666</v>
      </c>
      <c r="K117" t="s">
        <v>156</v>
      </c>
      <c r="L117" t="s">
        <v>165</v>
      </c>
      <c r="M117">
        <v>108</v>
      </c>
      <c r="N117">
        <v>1.8356857144E-4</v>
      </c>
      <c r="O117">
        <f t="shared" si="5"/>
        <v>-111.94409899999999</v>
      </c>
      <c r="P117">
        <f t="shared" si="6"/>
        <v>33.425445000000003</v>
      </c>
      <c r="Q117">
        <f t="shared" si="7"/>
        <v>17.13465150981672</v>
      </c>
      <c r="R117">
        <f t="shared" si="8"/>
        <v>16.94029024765927</v>
      </c>
      <c r="S117">
        <f t="shared" si="9"/>
        <v>2.5734895935139503</v>
      </c>
    </row>
    <row r="118" spans="1:19" x14ac:dyDescent="0.2">
      <c r="A118">
        <v>2608281</v>
      </c>
      <c r="B118">
        <v>2</v>
      </c>
      <c r="C118" t="s">
        <v>157</v>
      </c>
      <c r="D118">
        <v>-111.944281096232</v>
      </c>
      <c r="E118">
        <v>33.425468203075397</v>
      </c>
      <c r="F118">
        <v>3</v>
      </c>
      <c r="G118" t="s">
        <v>153</v>
      </c>
      <c r="H118" t="s">
        <v>157</v>
      </c>
      <c r="I118" t="s">
        <v>154</v>
      </c>
      <c r="J118">
        <v>40975.820833333331</v>
      </c>
      <c r="K118" t="s">
        <v>173</v>
      </c>
      <c r="L118" t="s">
        <v>156</v>
      </c>
      <c r="M118">
        <v>108</v>
      </c>
      <c r="N118">
        <v>1.8356857144E-4</v>
      </c>
      <c r="O118">
        <f t="shared" si="5"/>
        <v>-111.94409899999999</v>
      </c>
      <c r="P118">
        <f t="shared" si="6"/>
        <v>33.425445000000003</v>
      </c>
      <c r="Q118">
        <f t="shared" si="7"/>
        <v>17.13465150981672</v>
      </c>
      <c r="R118">
        <f t="shared" si="8"/>
        <v>16.94029024765927</v>
      </c>
      <c r="S118">
        <f t="shared" si="9"/>
        <v>2.5734895935139503</v>
      </c>
    </row>
    <row r="119" spans="1:19" x14ac:dyDescent="0.2">
      <c r="A119">
        <v>2665142</v>
      </c>
      <c r="B119">
        <v>2</v>
      </c>
      <c r="C119" t="s">
        <v>157</v>
      </c>
      <c r="D119">
        <v>-111.944281096232</v>
      </c>
      <c r="E119">
        <v>33.425468203075397</v>
      </c>
      <c r="F119">
        <v>3</v>
      </c>
      <c r="G119" t="s">
        <v>153</v>
      </c>
      <c r="H119" t="s">
        <v>157</v>
      </c>
      <c r="I119" t="s">
        <v>154</v>
      </c>
      <c r="J119">
        <v>41149.482638888891</v>
      </c>
      <c r="K119" t="s">
        <v>156</v>
      </c>
      <c r="L119" t="s">
        <v>155</v>
      </c>
      <c r="M119">
        <v>108</v>
      </c>
      <c r="N119">
        <v>1.8356857144E-4</v>
      </c>
      <c r="O119">
        <f t="shared" si="5"/>
        <v>-111.94409899999999</v>
      </c>
      <c r="P119">
        <f t="shared" si="6"/>
        <v>33.425445000000003</v>
      </c>
      <c r="Q119">
        <f t="shared" si="7"/>
        <v>17.13465150981672</v>
      </c>
      <c r="R119">
        <f t="shared" si="8"/>
        <v>16.94029024765927</v>
      </c>
      <c r="S119">
        <f t="shared" si="9"/>
        <v>2.5734895935139503</v>
      </c>
    </row>
    <row r="120" spans="1:19" x14ac:dyDescent="0.2">
      <c r="A120">
        <v>2786890</v>
      </c>
      <c r="B120">
        <v>2</v>
      </c>
      <c r="C120" t="s">
        <v>157</v>
      </c>
      <c r="D120">
        <v>-111.944281096232</v>
      </c>
      <c r="E120">
        <v>33.425468203075397</v>
      </c>
      <c r="F120">
        <v>2</v>
      </c>
      <c r="G120" t="s">
        <v>153</v>
      </c>
      <c r="H120" t="s">
        <v>157</v>
      </c>
      <c r="I120" t="s">
        <v>154</v>
      </c>
      <c r="J120">
        <v>41578.376388888886</v>
      </c>
      <c r="K120" t="s">
        <v>156</v>
      </c>
      <c r="L120" t="s">
        <v>155</v>
      </c>
      <c r="M120">
        <v>108</v>
      </c>
      <c r="N120">
        <v>1.8356857144E-4</v>
      </c>
      <c r="O120">
        <f t="shared" si="5"/>
        <v>-111.94409899999999</v>
      </c>
      <c r="P120">
        <f t="shared" si="6"/>
        <v>33.425445000000003</v>
      </c>
      <c r="Q120">
        <f t="shared" si="7"/>
        <v>17.13465150981672</v>
      </c>
      <c r="R120">
        <f t="shared" si="8"/>
        <v>16.94029024765927</v>
      </c>
      <c r="S120">
        <f t="shared" si="9"/>
        <v>2.5734895935139503</v>
      </c>
    </row>
    <row r="121" spans="1:19" x14ac:dyDescent="0.2">
      <c r="A121">
        <v>2664782</v>
      </c>
      <c r="B121">
        <v>2</v>
      </c>
      <c r="C121" t="s">
        <v>157</v>
      </c>
      <c r="D121">
        <v>-111.92629943463599</v>
      </c>
      <c r="E121">
        <v>33.4218897424904</v>
      </c>
      <c r="F121">
        <v>1</v>
      </c>
      <c r="G121" t="s">
        <v>158</v>
      </c>
      <c r="H121" t="s">
        <v>157</v>
      </c>
      <c r="I121" t="s">
        <v>154</v>
      </c>
      <c r="J121">
        <v>41195.943055555559</v>
      </c>
      <c r="K121" t="s">
        <v>164</v>
      </c>
      <c r="L121" t="s">
        <v>158</v>
      </c>
      <c r="M121">
        <v>117</v>
      </c>
      <c r="N121">
        <v>1.5525811797E-4</v>
      </c>
      <c r="O121">
        <f t="shared" si="5"/>
        <v>-111.926299</v>
      </c>
      <c r="P121">
        <f t="shared" si="6"/>
        <v>33.422044999999997</v>
      </c>
      <c r="Q121">
        <f t="shared" si="7"/>
        <v>17.219902102075107</v>
      </c>
      <c r="R121">
        <f t="shared" si="8"/>
        <v>4.0433894714926776E-2</v>
      </c>
      <c r="S121">
        <f t="shared" si="9"/>
        <v>17.219854630780389</v>
      </c>
    </row>
    <row r="122" spans="1:19" x14ac:dyDescent="0.2">
      <c r="A122">
        <v>2445982</v>
      </c>
      <c r="B122">
        <v>2</v>
      </c>
      <c r="C122" t="s">
        <v>157</v>
      </c>
      <c r="D122">
        <v>-111.92627158171901</v>
      </c>
      <c r="E122">
        <v>33.407499103241499</v>
      </c>
      <c r="F122">
        <v>3</v>
      </c>
      <c r="G122" t="s">
        <v>153</v>
      </c>
      <c r="H122" t="s">
        <v>157</v>
      </c>
      <c r="I122" t="s">
        <v>154</v>
      </c>
      <c r="J122">
        <v>40435.46875</v>
      </c>
      <c r="K122" t="s">
        <v>156</v>
      </c>
      <c r="L122" t="s">
        <v>159</v>
      </c>
      <c r="M122">
        <v>138</v>
      </c>
      <c r="N122">
        <v>1.8181796918000001E-4</v>
      </c>
      <c r="O122">
        <f t="shared" si="5"/>
        <v>-111.926098</v>
      </c>
      <c r="P122">
        <f t="shared" si="6"/>
        <v>33.407445000000003</v>
      </c>
      <c r="Q122">
        <f t="shared" si="7"/>
        <v>17.227076788155983</v>
      </c>
      <c r="R122">
        <f t="shared" si="8"/>
        <v>16.148190818017362</v>
      </c>
      <c r="S122">
        <f t="shared" si="9"/>
        <v>6.0006756261209846</v>
      </c>
    </row>
    <row r="123" spans="1:19" x14ac:dyDescent="0.2">
      <c r="A123">
        <v>2443593</v>
      </c>
      <c r="B123">
        <v>2</v>
      </c>
      <c r="C123" t="s">
        <v>157</v>
      </c>
      <c r="D123">
        <v>-111.936643311301</v>
      </c>
      <c r="E123">
        <v>33.421946220854103</v>
      </c>
      <c r="F123">
        <v>2</v>
      </c>
      <c r="G123" t="s">
        <v>158</v>
      </c>
      <c r="H123" t="s">
        <v>157</v>
      </c>
      <c r="I123" t="s">
        <v>154</v>
      </c>
      <c r="J123">
        <v>40409.854166666664</v>
      </c>
      <c r="K123" t="s">
        <v>156</v>
      </c>
      <c r="L123" t="s">
        <v>168</v>
      </c>
      <c r="M123">
        <v>151</v>
      </c>
      <c r="N123">
        <v>1.7627085097E-4</v>
      </c>
      <c r="O123">
        <f t="shared" si="5"/>
        <v>-111.936499</v>
      </c>
      <c r="P123">
        <f t="shared" si="6"/>
        <v>33.421844999999998</v>
      </c>
      <c r="Q123">
        <f t="shared" si="7"/>
        <v>17.500608396968644</v>
      </c>
      <c r="R123">
        <f t="shared" si="8"/>
        <v>13.425183475651922</v>
      </c>
      <c r="S123">
        <f t="shared" si="9"/>
        <v>11.226564163141457</v>
      </c>
    </row>
    <row r="124" spans="1:19" x14ac:dyDescent="0.2">
      <c r="A124">
        <v>2686283</v>
      </c>
      <c r="B124">
        <v>2</v>
      </c>
      <c r="C124" t="s">
        <v>152</v>
      </c>
      <c r="D124">
        <v>-111.936643311301</v>
      </c>
      <c r="E124">
        <v>33.421946220854103</v>
      </c>
      <c r="F124">
        <v>1</v>
      </c>
      <c r="G124" t="s">
        <v>158</v>
      </c>
      <c r="H124" t="s">
        <v>152</v>
      </c>
      <c r="I124" t="s">
        <v>154</v>
      </c>
      <c r="J124">
        <v>41291.4375</v>
      </c>
      <c r="K124" t="s">
        <v>156</v>
      </c>
      <c r="L124" t="s">
        <v>155</v>
      </c>
      <c r="M124">
        <v>151</v>
      </c>
      <c r="N124">
        <v>1.7627085097E-4</v>
      </c>
      <c r="O124">
        <f t="shared" si="5"/>
        <v>-111.936499</v>
      </c>
      <c r="P124">
        <f t="shared" si="6"/>
        <v>33.421844999999998</v>
      </c>
      <c r="Q124">
        <f t="shared" si="7"/>
        <v>17.500608396968644</v>
      </c>
      <c r="R124">
        <f t="shared" si="8"/>
        <v>13.425183475651922</v>
      </c>
      <c r="S124">
        <f t="shared" si="9"/>
        <v>11.226564163141457</v>
      </c>
    </row>
    <row r="125" spans="1:19" x14ac:dyDescent="0.2">
      <c r="A125">
        <v>2589807</v>
      </c>
      <c r="B125">
        <v>2</v>
      </c>
      <c r="C125" t="s">
        <v>152</v>
      </c>
      <c r="D125">
        <v>-111.926280557193</v>
      </c>
      <c r="E125">
        <v>33.414606494840001</v>
      </c>
      <c r="F125">
        <v>3</v>
      </c>
      <c r="G125" t="s">
        <v>153</v>
      </c>
      <c r="H125" t="s">
        <v>152</v>
      </c>
      <c r="I125" t="s">
        <v>154</v>
      </c>
      <c r="J125">
        <v>40862.664583333331</v>
      </c>
      <c r="K125" t="s">
        <v>156</v>
      </c>
      <c r="L125" t="s">
        <v>189</v>
      </c>
      <c r="M125">
        <v>131</v>
      </c>
      <c r="N125">
        <v>1.8657378182000001E-4</v>
      </c>
      <c r="O125">
        <f t="shared" si="5"/>
        <v>-111.926098</v>
      </c>
      <c r="P125">
        <f t="shared" si="6"/>
        <v>33.414645</v>
      </c>
      <c r="Q125">
        <f t="shared" si="7"/>
        <v>17.511903777914959</v>
      </c>
      <c r="R125">
        <f t="shared" si="8"/>
        <v>16.983173139204027</v>
      </c>
      <c r="S125">
        <f t="shared" si="9"/>
        <v>4.2706678694053295</v>
      </c>
    </row>
    <row r="126" spans="1:19" x14ac:dyDescent="0.2">
      <c r="A126">
        <v>2424265</v>
      </c>
      <c r="B126">
        <v>2</v>
      </c>
      <c r="C126" t="s">
        <v>157</v>
      </c>
      <c r="D126">
        <v>-111.93068793851199</v>
      </c>
      <c r="E126">
        <v>33.440226334136803</v>
      </c>
      <c r="F126">
        <v>3</v>
      </c>
      <c r="G126" t="s">
        <v>153</v>
      </c>
      <c r="H126" t="s">
        <v>157</v>
      </c>
      <c r="I126" t="s">
        <v>154</v>
      </c>
      <c r="J126">
        <v>40359.451388888891</v>
      </c>
      <c r="K126" t="s">
        <v>159</v>
      </c>
      <c r="L126" t="s">
        <v>156</v>
      </c>
      <c r="M126">
        <v>157</v>
      </c>
      <c r="N126">
        <v>1.8405784155999999E-4</v>
      </c>
      <c r="O126">
        <f t="shared" si="5"/>
        <v>-111.93086099999999</v>
      </c>
      <c r="P126">
        <f t="shared" si="6"/>
        <v>33.440289</v>
      </c>
      <c r="Q126">
        <f t="shared" si="7"/>
        <v>17.535991704268589</v>
      </c>
      <c r="R126">
        <f t="shared" si="8"/>
        <v>16.099794076126297</v>
      </c>
      <c r="S126">
        <f t="shared" si="9"/>
        <v>6.9503694692084768</v>
      </c>
    </row>
    <row r="127" spans="1:19" x14ac:dyDescent="0.2">
      <c r="A127">
        <v>2589878</v>
      </c>
      <c r="B127">
        <v>2</v>
      </c>
      <c r="C127" t="s">
        <v>164</v>
      </c>
      <c r="D127">
        <v>-111.942388051085</v>
      </c>
      <c r="E127">
        <v>33.421954908114301</v>
      </c>
      <c r="F127">
        <v>1</v>
      </c>
      <c r="G127" t="s">
        <v>153</v>
      </c>
      <c r="H127" t="s">
        <v>164</v>
      </c>
      <c r="I127" t="s">
        <v>154</v>
      </c>
      <c r="J127">
        <v>40880.974305555559</v>
      </c>
      <c r="K127" t="s">
        <v>156</v>
      </c>
      <c r="L127" t="s">
        <v>164</v>
      </c>
      <c r="M127">
        <v>119</v>
      </c>
      <c r="N127">
        <v>1.8931054770000001E-4</v>
      </c>
      <c r="O127">
        <f t="shared" si="5"/>
        <v>-111.942199</v>
      </c>
      <c r="P127">
        <f t="shared" si="6"/>
        <v>33.421945000000001</v>
      </c>
      <c r="Q127">
        <f t="shared" si="7"/>
        <v>17.621594707795925</v>
      </c>
      <c r="R127">
        <f t="shared" si="8"/>
        <v>17.58729555368409</v>
      </c>
      <c r="S127">
        <f t="shared" si="9"/>
        <v>1.0989245438997084</v>
      </c>
    </row>
    <row r="128" spans="1:19" x14ac:dyDescent="0.2">
      <c r="A128">
        <v>2784536</v>
      </c>
      <c r="B128">
        <v>2</v>
      </c>
      <c r="C128" t="s">
        <v>152</v>
      </c>
      <c r="D128">
        <v>-111.939955764424</v>
      </c>
      <c r="E128">
        <v>33.419035113935998</v>
      </c>
      <c r="F128">
        <v>3</v>
      </c>
      <c r="G128" t="s">
        <v>153</v>
      </c>
      <c r="H128" t="s">
        <v>152</v>
      </c>
      <c r="I128" t="s">
        <v>154</v>
      </c>
      <c r="J128">
        <v>41545.722916666666</v>
      </c>
      <c r="K128" t="s">
        <v>156</v>
      </c>
      <c r="L128" t="s">
        <v>188</v>
      </c>
      <c r="M128">
        <v>111</v>
      </c>
      <c r="N128">
        <v>1.8081926361999999E-4</v>
      </c>
      <c r="O128">
        <f t="shared" si="5"/>
        <v>-111.93979899999999</v>
      </c>
      <c r="P128">
        <f t="shared" si="6"/>
        <v>33.418945000000001</v>
      </c>
      <c r="Q128">
        <f t="shared" si="7"/>
        <v>17.679863846373902</v>
      </c>
      <c r="R128">
        <f t="shared" si="8"/>
        <v>14.583689150799442</v>
      </c>
      <c r="S128">
        <f t="shared" si="9"/>
        <v>9.9946784029889439</v>
      </c>
    </row>
    <row r="129" spans="1:19" x14ac:dyDescent="0.2">
      <c r="A129">
        <v>2784604</v>
      </c>
      <c r="B129">
        <v>2</v>
      </c>
      <c r="C129" t="s">
        <v>157</v>
      </c>
      <c r="D129">
        <v>-111.92631523879101</v>
      </c>
      <c r="E129">
        <v>33.392820041783402</v>
      </c>
      <c r="F129">
        <v>3</v>
      </c>
      <c r="G129" t="s">
        <v>160</v>
      </c>
      <c r="H129" t="s">
        <v>157</v>
      </c>
      <c r="I129" t="s">
        <v>154</v>
      </c>
      <c r="J129">
        <v>41534.700694444444</v>
      </c>
      <c r="K129" t="s">
        <v>168</v>
      </c>
      <c r="L129" t="s">
        <v>156</v>
      </c>
      <c r="M129">
        <v>142</v>
      </c>
      <c r="N129">
        <v>1.720767458E-4</v>
      </c>
      <c r="O129">
        <f t="shared" si="5"/>
        <v>-111.926198</v>
      </c>
      <c r="P129">
        <f t="shared" si="6"/>
        <v>33.392946000000002</v>
      </c>
      <c r="Q129">
        <f t="shared" si="7"/>
        <v>17.723489643717492</v>
      </c>
      <c r="R129">
        <f t="shared" si="8"/>
        <v>10.906646040988136</v>
      </c>
      <c r="S129">
        <f t="shared" si="9"/>
        <v>13.970223952663</v>
      </c>
    </row>
    <row r="130" spans="1:19" x14ac:dyDescent="0.2">
      <c r="A130">
        <v>2458259</v>
      </c>
      <c r="B130">
        <v>2</v>
      </c>
      <c r="C130" t="s">
        <v>152</v>
      </c>
      <c r="D130">
        <v>-111.942388835049</v>
      </c>
      <c r="E130">
        <v>33.421928672159602</v>
      </c>
      <c r="F130">
        <v>3</v>
      </c>
      <c r="G130" t="s">
        <v>153</v>
      </c>
      <c r="H130" t="s">
        <v>152</v>
      </c>
      <c r="I130" t="s">
        <v>154</v>
      </c>
      <c r="J130">
        <v>40463.695138888892</v>
      </c>
      <c r="K130" t="s">
        <v>156</v>
      </c>
      <c r="L130" t="s">
        <v>164</v>
      </c>
      <c r="M130">
        <v>119</v>
      </c>
      <c r="N130">
        <v>1.9053593939000001E-4</v>
      </c>
      <c r="O130">
        <f t="shared" ref="O130:O193" si="10">INDEX(GPS_,MATCH($M130,loc_ID,0),2)</f>
        <v>-111.942199</v>
      </c>
      <c r="P130">
        <f t="shared" ref="P130:P193" si="11">INDEX(GPS_,MATCH($M130,loc_ID,0),1)</f>
        <v>33.421945000000001</v>
      </c>
      <c r="Q130">
        <f t="shared" ref="Q130:Q193" si="12">SQRT(SUMSQ(ABS(E130-P130)*lat_m,ABS(D130-O130)*long_m))</f>
        <v>17.752835035296329</v>
      </c>
      <c r="R130">
        <f t="shared" ref="R130:R193" si="13">ABS(D130-O130)*long_m</f>
        <v>17.660227198224533</v>
      </c>
      <c r="S130">
        <f t="shared" ref="S130:S193" si="14">ABS(E130-P130)*lat_m</f>
        <v>1.8109464645690909</v>
      </c>
    </row>
    <row r="131" spans="1:19" x14ac:dyDescent="0.2">
      <c r="A131">
        <v>2510347</v>
      </c>
      <c r="B131">
        <v>2</v>
      </c>
      <c r="C131" t="s">
        <v>152</v>
      </c>
      <c r="D131">
        <v>-111.942388835049</v>
      </c>
      <c r="E131">
        <v>33.421928672159602</v>
      </c>
      <c r="F131">
        <v>1</v>
      </c>
      <c r="G131" t="s">
        <v>153</v>
      </c>
      <c r="H131" t="s">
        <v>152</v>
      </c>
      <c r="I131" t="s">
        <v>154</v>
      </c>
      <c r="J131">
        <v>40616.433333333334</v>
      </c>
      <c r="K131" t="s">
        <v>156</v>
      </c>
      <c r="L131" t="s">
        <v>164</v>
      </c>
      <c r="M131">
        <v>119</v>
      </c>
      <c r="N131">
        <v>1.9053593939000001E-4</v>
      </c>
      <c r="O131">
        <f t="shared" si="10"/>
        <v>-111.942199</v>
      </c>
      <c r="P131">
        <f t="shared" si="11"/>
        <v>33.421945000000001</v>
      </c>
      <c r="Q131">
        <f t="shared" si="12"/>
        <v>17.752835035296329</v>
      </c>
      <c r="R131">
        <f t="shared" si="13"/>
        <v>17.660227198224533</v>
      </c>
      <c r="S131">
        <f t="shared" si="14"/>
        <v>1.8109464645690909</v>
      </c>
    </row>
    <row r="132" spans="1:19" x14ac:dyDescent="0.2">
      <c r="A132">
        <v>2647938</v>
      </c>
      <c r="B132">
        <v>2</v>
      </c>
      <c r="C132" t="s">
        <v>157</v>
      </c>
      <c r="D132">
        <v>-111.942388835049</v>
      </c>
      <c r="E132">
        <v>33.421928672159602</v>
      </c>
      <c r="F132">
        <v>1</v>
      </c>
      <c r="G132" t="s">
        <v>153</v>
      </c>
      <c r="H132" t="s">
        <v>157</v>
      </c>
      <c r="I132" t="s">
        <v>154</v>
      </c>
      <c r="J132">
        <v>41011.373611111114</v>
      </c>
      <c r="K132" t="s">
        <v>159</v>
      </c>
      <c r="L132" t="s">
        <v>156</v>
      </c>
      <c r="M132">
        <v>119</v>
      </c>
      <c r="N132">
        <v>1.9053593939000001E-4</v>
      </c>
      <c r="O132">
        <f t="shared" si="10"/>
        <v>-111.942199</v>
      </c>
      <c r="P132">
        <f t="shared" si="11"/>
        <v>33.421945000000001</v>
      </c>
      <c r="Q132">
        <f t="shared" si="12"/>
        <v>17.752835035296329</v>
      </c>
      <c r="R132">
        <f t="shared" si="13"/>
        <v>17.660227198224533</v>
      </c>
      <c r="S132">
        <f t="shared" si="14"/>
        <v>1.8109464645690909</v>
      </c>
    </row>
    <row r="133" spans="1:19" x14ac:dyDescent="0.2">
      <c r="A133">
        <v>2725707</v>
      </c>
      <c r="B133">
        <v>2</v>
      </c>
      <c r="C133" t="s">
        <v>157</v>
      </c>
      <c r="D133">
        <v>-111.942388835049</v>
      </c>
      <c r="E133">
        <v>33.421928672159602</v>
      </c>
      <c r="F133">
        <v>3</v>
      </c>
      <c r="G133" t="s">
        <v>153</v>
      </c>
      <c r="H133" t="s">
        <v>157</v>
      </c>
      <c r="I133" t="s">
        <v>154</v>
      </c>
      <c r="J133">
        <v>41412.859722222223</v>
      </c>
      <c r="K133" t="s">
        <v>156</v>
      </c>
      <c r="L133" t="s">
        <v>191</v>
      </c>
      <c r="M133">
        <v>119</v>
      </c>
      <c r="N133">
        <v>1.9053593939000001E-4</v>
      </c>
      <c r="O133">
        <f t="shared" si="10"/>
        <v>-111.942199</v>
      </c>
      <c r="P133">
        <f t="shared" si="11"/>
        <v>33.421945000000001</v>
      </c>
      <c r="Q133">
        <f t="shared" si="12"/>
        <v>17.752835035296329</v>
      </c>
      <c r="R133">
        <f t="shared" si="13"/>
        <v>17.660227198224533</v>
      </c>
      <c r="S133">
        <f t="shared" si="14"/>
        <v>1.8109464645690909</v>
      </c>
    </row>
    <row r="134" spans="1:19" x14ac:dyDescent="0.2">
      <c r="A134">
        <v>2791025</v>
      </c>
      <c r="B134">
        <v>2</v>
      </c>
      <c r="C134" t="s">
        <v>157</v>
      </c>
      <c r="D134">
        <v>-111.942388835049</v>
      </c>
      <c r="E134">
        <v>33.421928672159602</v>
      </c>
      <c r="F134">
        <v>1</v>
      </c>
      <c r="G134" t="s">
        <v>153</v>
      </c>
      <c r="H134" t="s">
        <v>157</v>
      </c>
      <c r="I134" t="s">
        <v>154</v>
      </c>
      <c r="J134">
        <v>41619.326388888891</v>
      </c>
      <c r="K134" t="s">
        <v>156</v>
      </c>
      <c r="L134" t="s">
        <v>165</v>
      </c>
      <c r="M134">
        <v>119</v>
      </c>
      <c r="N134">
        <v>1.9053593939000001E-4</v>
      </c>
      <c r="O134">
        <f t="shared" si="10"/>
        <v>-111.942199</v>
      </c>
      <c r="P134">
        <f t="shared" si="11"/>
        <v>33.421945000000001</v>
      </c>
      <c r="Q134">
        <f t="shared" si="12"/>
        <v>17.752835035296329</v>
      </c>
      <c r="R134">
        <f t="shared" si="13"/>
        <v>17.660227198224533</v>
      </c>
      <c r="S134">
        <f t="shared" si="14"/>
        <v>1.8109464645690909</v>
      </c>
    </row>
    <row r="135" spans="1:19" x14ac:dyDescent="0.2">
      <c r="A135">
        <v>2656750</v>
      </c>
      <c r="B135">
        <v>2</v>
      </c>
      <c r="C135" t="s">
        <v>157</v>
      </c>
      <c r="D135">
        <v>-111.911182840404</v>
      </c>
      <c r="E135">
        <v>33.3492762903171</v>
      </c>
      <c r="F135">
        <v>1</v>
      </c>
      <c r="G135" t="s">
        <v>153</v>
      </c>
      <c r="H135" t="s">
        <v>157</v>
      </c>
      <c r="I135" t="s">
        <v>154</v>
      </c>
      <c r="J135">
        <v>41157.703472222223</v>
      </c>
      <c r="K135" t="s">
        <v>159</v>
      </c>
      <c r="L135" t="s">
        <v>156</v>
      </c>
      <c r="M135">
        <v>127</v>
      </c>
      <c r="N135">
        <v>1.724772433E-4</v>
      </c>
      <c r="O135">
        <f t="shared" si="10"/>
        <v>-111.911297</v>
      </c>
      <c r="P135">
        <f t="shared" si="11"/>
        <v>33.349147000000002</v>
      </c>
      <c r="Q135">
        <f t="shared" si="12"/>
        <v>17.844273482963981</v>
      </c>
      <c r="R135">
        <f t="shared" si="13"/>
        <v>10.620190597080491</v>
      </c>
      <c r="S135">
        <f t="shared" si="14"/>
        <v>14.339792460719041</v>
      </c>
    </row>
    <row r="136" spans="1:19" x14ac:dyDescent="0.2">
      <c r="A136">
        <v>2352803</v>
      </c>
      <c r="B136">
        <v>2</v>
      </c>
      <c r="C136" t="s">
        <v>157</v>
      </c>
      <c r="D136">
        <v>-111.939690985787</v>
      </c>
      <c r="E136">
        <v>33.400101030039302</v>
      </c>
      <c r="F136">
        <v>3</v>
      </c>
      <c r="G136" t="s">
        <v>153</v>
      </c>
      <c r="H136" t="s">
        <v>157</v>
      </c>
      <c r="I136" t="s">
        <v>154</v>
      </c>
      <c r="J136">
        <v>40107.703472222223</v>
      </c>
      <c r="K136" t="s">
        <v>156</v>
      </c>
      <c r="L136" t="s">
        <v>155</v>
      </c>
      <c r="M136">
        <v>145</v>
      </c>
      <c r="N136">
        <v>1.7084710882000001E-4</v>
      </c>
      <c r="O136">
        <f t="shared" si="10"/>
        <v>-111.9397</v>
      </c>
      <c r="P136">
        <f t="shared" si="11"/>
        <v>33.400100000000002</v>
      </c>
      <c r="Q136">
        <f t="shared" si="12"/>
        <v>0.84633227406933809</v>
      </c>
      <c r="R136">
        <f t="shared" si="13"/>
        <v>0.83858618596844126</v>
      </c>
      <c r="S136">
        <f t="shared" si="14"/>
        <v>0.11424327916459746</v>
      </c>
    </row>
    <row r="137" spans="1:19" x14ac:dyDescent="0.2">
      <c r="A137">
        <v>2682449</v>
      </c>
      <c r="B137">
        <v>2</v>
      </c>
      <c r="C137" t="s">
        <v>152</v>
      </c>
      <c r="D137">
        <v>-111.934893349913</v>
      </c>
      <c r="E137">
        <v>33.407432174522697</v>
      </c>
      <c r="F137">
        <v>2</v>
      </c>
      <c r="G137" t="s">
        <v>153</v>
      </c>
      <c r="H137" t="s">
        <v>152</v>
      </c>
      <c r="I137" t="s">
        <v>154</v>
      </c>
      <c r="J137">
        <v>41281.368055555555</v>
      </c>
      <c r="K137" t="s">
        <v>156</v>
      </c>
      <c r="L137" t="s">
        <v>155</v>
      </c>
      <c r="M137">
        <v>139</v>
      </c>
      <c r="N137">
        <v>1.9477264067E-4</v>
      </c>
      <c r="O137">
        <f t="shared" si="10"/>
        <v>-111.93469899999999</v>
      </c>
      <c r="P137">
        <f t="shared" si="11"/>
        <v>33.407445000000003</v>
      </c>
      <c r="Q137">
        <f t="shared" si="12"/>
        <v>18.1361142020431</v>
      </c>
      <c r="R137">
        <f t="shared" si="13"/>
        <v>18.080241966183639</v>
      </c>
      <c r="S137">
        <f t="shared" si="14"/>
        <v>1.4224938642403293</v>
      </c>
    </row>
    <row r="138" spans="1:19" x14ac:dyDescent="0.2">
      <c r="A138">
        <v>2745015</v>
      </c>
      <c r="B138">
        <v>2</v>
      </c>
      <c r="C138" t="s">
        <v>157</v>
      </c>
      <c r="D138">
        <v>-111.934893349913</v>
      </c>
      <c r="E138">
        <v>33.407432174522697</v>
      </c>
      <c r="F138">
        <v>2</v>
      </c>
      <c r="G138" t="s">
        <v>153</v>
      </c>
      <c r="H138" t="s">
        <v>157</v>
      </c>
      <c r="I138" t="s">
        <v>154</v>
      </c>
      <c r="J138">
        <v>41470.627083333333</v>
      </c>
      <c r="K138" t="s">
        <v>168</v>
      </c>
      <c r="L138" t="s">
        <v>156</v>
      </c>
      <c r="M138">
        <v>139</v>
      </c>
      <c r="N138">
        <v>1.9477264067E-4</v>
      </c>
      <c r="O138">
        <f t="shared" si="10"/>
        <v>-111.93469899999999</v>
      </c>
      <c r="P138">
        <f t="shared" si="11"/>
        <v>33.407445000000003</v>
      </c>
      <c r="Q138">
        <f t="shared" si="12"/>
        <v>18.1361142020431</v>
      </c>
      <c r="R138">
        <f t="shared" si="13"/>
        <v>18.080241966183639</v>
      </c>
      <c r="S138">
        <f t="shared" si="14"/>
        <v>1.4224938642403293</v>
      </c>
    </row>
    <row r="139" spans="1:19" x14ac:dyDescent="0.2">
      <c r="A139">
        <v>2785742</v>
      </c>
      <c r="B139">
        <v>2</v>
      </c>
      <c r="C139" t="s">
        <v>157</v>
      </c>
      <c r="D139">
        <v>-111.95646757015901</v>
      </c>
      <c r="E139">
        <v>33.4424790442324</v>
      </c>
      <c r="F139">
        <v>2</v>
      </c>
      <c r="G139" t="s">
        <v>153</v>
      </c>
      <c r="H139" t="s">
        <v>157</v>
      </c>
      <c r="I139" t="s">
        <v>154</v>
      </c>
      <c r="J139">
        <v>41592.747916666667</v>
      </c>
      <c r="K139" t="s">
        <v>156</v>
      </c>
      <c r="L139" t="s">
        <v>155</v>
      </c>
      <c r="M139">
        <v>158</v>
      </c>
      <c r="N139">
        <v>1.1227404509599999E-3</v>
      </c>
      <c r="O139">
        <f t="shared" si="10"/>
        <v>-111.95659999999999</v>
      </c>
      <c r="P139">
        <f t="shared" si="11"/>
        <v>33.442599999999999</v>
      </c>
      <c r="Q139">
        <f t="shared" si="12"/>
        <v>18.214053364503087</v>
      </c>
      <c r="R139">
        <f t="shared" si="13"/>
        <v>12.319859225182974</v>
      </c>
      <c r="S139">
        <f t="shared" si="14"/>
        <v>13.415394464444205</v>
      </c>
    </row>
    <row r="140" spans="1:19" x14ac:dyDescent="0.2">
      <c r="A140">
        <v>2387756</v>
      </c>
      <c r="B140">
        <v>2</v>
      </c>
      <c r="C140" t="s">
        <v>157</v>
      </c>
      <c r="D140">
        <v>-111.92629070013</v>
      </c>
      <c r="E140">
        <v>33.414611808277101</v>
      </c>
      <c r="F140">
        <v>3</v>
      </c>
      <c r="G140" t="s">
        <v>153</v>
      </c>
      <c r="H140" t="s">
        <v>157</v>
      </c>
      <c r="I140" t="s">
        <v>154</v>
      </c>
      <c r="J140">
        <v>40227.319444444445</v>
      </c>
      <c r="K140" t="s">
        <v>156</v>
      </c>
      <c r="L140" t="s">
        <v>155</v>
      </c>
      <c r="M140">
        <v>131</v>
      </c>
      <c r="N140">
        <v>1.9553779832E-4</v>
      </c>
      <c r="O140">
        <f t="shared" si="10"/>
        <v>-111.926098</v>
      </c>
      <c r="P140">
        <f t="shared" si="11"/>
        <v>33.414645</v>
      </c>
      <c r="Q140">
        <f t="shared" si="12"/>
        <v>18.300851586568914</v>
      </c>
      <c r="R140">
        <f t="shared" si="13"/>
        <v>17.926763760802022</v>
      </c>
      <c r="S140">
        <f t="shared" si="14"/>
        <v>3.6813462018692773</v>
      </c>
    </row>
    <row r="141" spans="1:19" x14ac:dyDescent="0.2">
      <c r="A141">
        <v>2669994</v>
      </c>
      <c r="B141">
        <v>2</v>
      </c>
      <c r="C141" t="s">
        <v>157</v>
      </c>
      <c r="D141">
        <v>-111.939711863181</v>
      </c>
      <c r="E141">
        <v>33.400109481405103</v>
      </c>
      <c r="F141">
        <v>1</v>
      </c>
      <c r="G141" t="s">
        <v>158</v>
      </c>
      <c r="H141" t="s">
        <v>157</v>
      </c>
      <c r="I141" t="s">
        <v>154</v>
      </c>
      <c r="J141">
        <v>41170.417361111111</v>
      </c>
      <c r="K141" t="s">
        <v>164</v>
      </c>
      <c r="L141" t="s">
        <v>182</v>
      </c>
      <c r="M141">
        <v>145</v>
      </c>
      <c r="N141">
        <v>1.7636152411999999E-4</v>
      </c>
      <c r="O141">
        <f t="shared" si="10"/>
        <v>-111.9397</v>
      </c>
      <c r="P141">
        <f t="shared" si="11"/>
        <v>33.400100000000002</v>
      </c>
      <c r="Q141">
        <f t="shared" si="12"/>
        <v>1.5244155719850907</v>
      </c>
      <c r="R141">
        <f t="shared" si="13"/>
        <v>1.1036237664084274</v>
      </c>
      <c r="S141">
        <f t="shared" si="14"/>
        <v>1.0515975553076891</v>
      </c>
    </row>
    <row r="142" spans="1:19" x14ac:dyDescent="0.2">
      <c r="A142">
        <v>2299809</v>
      </c>
      <c r="B142">
        <v>2</v>
      </c>
      <c r="C142" t="s">
        <v>164</v>
      </c>
      <c r="D142">
        <v>-111.926290699467</v>
      </c>
      <c r="E142">
        <v>33.414606311475303</v>
      </c>
      <c r="F142">
        <v>3</v>
      </c>
      <c r="G142" t="s">
        <v>153</v>
      </c>
      <c r="H142" t="s">
        <v>164</v>
      </c>
      <c r="I142" t="s">
        <v>154</v>
      </c>
      <c r="J142">
        <v>39946.304861111108</v>
      </c>
      <c r="K142" t="s">
        <v>165</v>
      </c>
      <c r="L142" t="s">
        <v>165</v>
      </c>
      <c r="M142">
        <v>131</v>
      </c>
      <c r="N142">
        <v>1.9654487153999999E-4</v>
      </c>
      <c r="O142">
        <f t="shared" si="10"/>
        <v>-111.926098</v>
      </c>
      <c r="P142">
        <f t="shared" si="11"/>
        <v>33.414645</v>
      </c>
      <c r="Q142">
        <f t="shared" si="12"/>
        <v>18.433105344827347</v>
      </c>
      <c r="R142">
        <f t="shared" si="13"/>
        <v>17.926702082988125</v>
      </c>
      <c r="S142">
        <f t="shared" si="14"/>
        <v>4.2910051364792867</v>
      </c>
    </row>
    <row r="143" spans="1:19" x14ac:dyDescent="0.2">
      <c r="A143">
        <v>2655591</v>
      </c>
      <c r="B143">
        <v>2</v>
      </c>
      <c r="C143" t="s">
        <v>157</v>
      </c>
      <c r="D143">
        <v>-111.926299437289</v>
      </c>
      <c r="E143">
        <v>33.421878749174901</v>
      </c>
      <c r="F143">
        <v>3</v>
      </c>
      <c r="G143" t="s">
        <v>178</v>
      </c>
      <c r="H143" t="s">
        <v>157</v>
      </c>
      <c r="I143" t="s">
        <v>154</v>
      </c>
      <c r="J143">
        <v>40998.570138888892</v>
      </c>
      <c r="K143" t="s">
        <v>155</v>
      </c>
      <c r="L143" t="s">
        <v>156</v>
      </c>
      <c r="M143">
        <v>117</v>
      </c>
      <c r="N143">
        <v>1.6625140019E-4</v>
      </c>
      <c r="O143">
        <f t="shared" si="10"/>
        <v>-111.926299</v>
      </c>
      <c r="P143">
        <f t="shared" si="11"/>
        <v>33.422044999999997</v>
      </c>
      <c r="Q143">
        <f t="shared" si="12"/>
        <v>18.439185421873699</v>
      </c>
      <c r="R143">
        <f t="shared" si="13"/>
        <v>4.0680702478434153E-2</v>
      </c>
      <c r="S143">
        <f t="shared" si="14"/>
        <v>18.439140546746895</v>
      </c>
    </row>
    <row r="144" spans="1:19" x14ac:dyDescent="0.2">
      <c r="A144">
        <v>2724824</v>
      </c>
      <c r="B144">
        <v>2</v>
      </c>
      <c r="C144" t="s">
        <v>164</v>
      </c>
      <c r="D144">
        <v>-111.93948297048701</v>
      </c>
      <c r="E144">
        <v>33.378211073674798</v>
      </c>
      <c r="F144">
        <v>3</v>
      </c>
      <c r="G144" t="s">
        <v>158</v>
      </c>
      <c r="H144" t="s">
        <v>164</v>
      </c>
      <c r="I144" t="s">
        <v>154</v>
      </c>
      <c r="J144">
        <v>41414.372916666667</v>
      </c>
      <c r="K144" t="s">
        <v>164</v>
      </c>
      <c r="L144" t="s">
        <v>156</v>
      </c>
      <c r="M144">
        <v>147</v>
      </c>
      <c r="N144">
        <v>1.9608330938E-4</v>
      </c>
      <c r="O144">
        <f t="shared" si="10"/>
        <v>-111.93929799999999</v>
      </c>
      <c r="P144">
        <f t="shared" si="11"/>
        <v>33.378146000000001</v>
      </c>
      <c r="Q144">
        <f t="shared" si="12"/>
        <v>18.659996355932407</v>
      </c>
      <c r="R144">
        <f t="shared" si="13"/>
        <v>17.207680261485805</v>
      </c>
      <c r="S144">
        <f t="shared" si="14"/>
        <v>7.2174236415692379</v>
      </c>
    </row>
    <row r="145" spans="1:19" x14ac:dyDescent="0.2">
      <c r="A145">
        <v>2674834</v>
      </c>
      <c r="B145">
        <v>2</v>
      </c>
      <c r="C145" t="s">
        <v>157</v>
      </c>
      <c r="D145">
        <v>-111.96075701537001</v>
      </c>
      <c r="E145">
        <v>33.393009163097901</v>
      </c>
      <c r="F145">
        <v>2</v>
      </c>
      <c r="G145" t="s">
        <v>158</v>
      </c>
      <c r="H145" t="s">
        <v>157</v>
      </c>
      <c r="I145" t="s">
        <v>154</v>
      </c>
      <c r="J145">
        <v>41247.513194444444</v>
      </c>
      <c r="K145" t="s">
        <v>168</v>
      </c>
      <c r="L145" t="s">
        <v>156</v>
      </c>
      <c r="M145">
        <v>140</v>
      </c>
      <c r="N145">
        <v>1.7104092629999999E-4</v>
      </c>
      <c r="O145">
        <f t="shared" si="10"/>
        <v>-111.96070899999999</v>
      </c>
      <c r="P145">
        <f t="shared" si="11"/>
        <v>33.392845000000001</v>
      </c>
      <c r="Q145">
        <f t="shared" si="12"/>
        <v>18.747503271359122</v>
      </c>
      <c r="R145">
        <f t="shared" si="13"/>
        <v>4.4668376461315651</v>
      </c>
      <c r="S145">
        <f t="shared" si="14"/>
        <v>18.207587439106884</v>
      </c>
    </row>
    <row r="146" spans="1:19" x14ac:dyDescent="0.2">
      <c r="A146">
        <v>2424496</v>
      </c>
      <c r="B146">
        <v>2</v>
      </c>
      <c r="C146" t="s">
        <v>157</v>
      </c>
      <c r="D146">
        <v>-111.934955379009</v>
      </c>
      <c r="E146">
        <v>33.421951977989103</v>
      </c>
      <c r="F146">
        <v>3</v>
      </c>
      <c r="G146" t="s">
        <v>166</v>
      </c>
      <c r="H146" t="s">
        <v>157</v>
      </c>
      <c r="I146" t="s">
        <v>154</v>
      </c>
      <c r="J146">
        <v>40347.999305555553</v>
      </c>
      <c r="K146" t="s">
        <v>156</v>
      </c>
      <c r="L146" t="s">
        <v>158</v>
      </c>
      <c r="M146">
        <v>115</v>
      </c>
      <c r="N146">
        <v>1.89469482E-4</v>
      </c>
      <c r="O146">
        <f t="shared" si="10"/>
        <v>-111.934799</v>
      </c>
      <c r="P146">
        <f t="shared" si="11"/>
        <v>33.421844999999998</v>
      </c>
      <c r="Q146">
        <f t="shared" si="12"/>
        <v>18.772852998805977</v>
      </c>
      <c r="R146">
        <f t="shared" si="13"/>
        <v>14.547834251413816</v>
      </c>
      <c r="S146">
        <f t="shared" si="14"/>
        <v>11.865097062736972</v>
      </c>
    </row>
    <row r="147" spans="1:19" x14ac:dyDescent="0.2">
      <c r="A147">
        <v>2385249</v>
      </c>
      <c r="B147">
        <v>2</v>
      </c>
      <c r="C147" t="s">
        <v>164</v>
      </c>
      <c r="D147">
        <v>-111.95220086823301</v>
      </c>
      <c r="E147">
        <v>33.4146371461066</v>
      </c>
      <c r="F147">
        <v>3</v>
      </c>
      <c r="G147" t="s">
        <v>153</v>
      </c>
      <c r="H147" t="s">
        <v>164</v>
      </c>
      <c r="I147" t="s">
        <v>154</v>
      </c>
      <c r="J147">
        <v>40448.618055555555</v>
      </c>
      <c r="K147" t="s">
        <v>156</v>
      </c>
      <c r="L147" t="s">
        <v>186</v>
      </c>
      <c r="M147">
        <v>114</v>
      </c>
      <c r="N147">
        <v>2.0202095718E-4</v>
      </c>
      <c r="O147">
        <f t="shared" si="10"/>
        <v>-111.951999</v>
      </c>
      <c r="P147">
        <f t="shared" si="11"/>
        <v>33.414645</v>
      </c>
      <c r="Q147">
        <f t="shared" si="12"/>
        <v>18.79985791031249</v>
      </c>
      <c r="R147">
        <f t="shared" si="13"/>
        <v>18.779666230130378</v>
      </c>
      <c r="S147">
        <f t="shared" si="14"/>
        <v>0.87108767230387563</v>
      </c>
    </row>
    <row r="148" spans="1:19" x14ac:dyDescent="0.2">
      <c r="A148">
        <v>2678106</v>
      </c>
      <c r="B148">
        <v>2</v>
      </c>
      <c r="C148" t="s">
        <v>157</v>
      </c>
      <c r="D148">
        <v>-111.926300271766</v>
      </c>
      <c r="E148">
        <v>33.400224065678103</v>
      </c>
      <c r="F148">
        <v>1</v>
      </c>
      <c r="G148" t="s">
        <v>153</v>
      </c>
      <c r="H148" t="s">
        <v>157</v>
      </c>
      <c r="I148" t="s">
        <v>154</v>
      </c>
      <c r="J148">
        <v>41251.354166666664</v>
      </c>
      <c r="K148" t="s">
        <v>158</v>
      </c>
      <c r="L148" t="s">
        <v>158</v>
      </c>
      <c r="M148">
        <v>129</v>
      </c>
      <c r="N148">
        <v>2.0345756755999999E-4</v>
      </c>
      <c r="O148">
        <f t="shared" si="10"/>
        <v>-111.926098</v>
      </c>
      <c r="P148">
        <f t="shared" si="11"/>
        <v>33.400246000000003</v>
      </c>
      <c r="Q148">
        <f t="shared" si="12"/>
        <v>18.973814484348981</v>
      </c>
      <c r="R148">
        <f t="shared" si="13"/>
        <v>18.817206633696784</v>
      </c>
      <c r="S148">
        <f t="shared" si="14"/>
        <v>2.4327701476401207</v>
      </c>
    </row>
    <row r="149" spans="1:19" x14ac:dyDescent="0.2">
      <c r="A149">
        <v>2676366</v>
      </c>
      <c r="B149">
        <v>2</v>
      </c>
      <c r="C149" t="s">
        <v>157</v>
      </c>
      <c r="D149">
        <v>-111.95221287426</v>
      </c>
      <c r="E149">
        <v>33.422015994607797</v>
      </c>
      <c r="F149">
        <v>1</v>
      </c>
      <c r="G149" t="s">
        <v>153</v>
      </c>
      <c r="H149" t="s">
        <v>157</v>
      </c>
      <c r="I149" t="s">
        <v>154</v>
      </c>
      <c r="J149">
        <v>41242.388888888891</v>
      </c>
      <c r="K149" t="s">
        <v>159</v>
      </c>
      <c r="L149" t="s">
        <v>156</v>
      </c>
      <c r="M149">
        <v>121</v>
      </c>
      <c r="N149">
        <v>1.7155655331999999E-4</v>
      </c>
      <c r="O149">
        <f t="shared" si="10"/>
        <v>-111.95219899999999</v>
      </c>
      <c r="P149">
        <f t="shared" si="11"/>
        <v>33.421844999999998</v>
      </c>
      <c r="Q149">
        <f t="shared" si="12"/>
        <v>19.009151000834557</v>
      </c>
      <c r="R149">
        <f t="shared" si="13"/>
        <v>1.2907130964508005</v>
      </c>
      <c r="S149">
        <f t="shared" si="14"/>
        <v>18.96528094901786</v>
      </c>
    </row>
    <row r="150" spans="1:19" x14ac:dyDescent="0.2">
      <c r="A150">
        <v>2756571</v>
      </c>
      <c r="B150">
        <v>2</v>
      </c>
      <c r="C150" t="s">
        <v>157</v>
      </c>
      <c r="D150">
        <v>-111.943109233901</v>
      </c>
      <c r="E150">
        <v>33.437695399897898</v>
      </c>
      <c r="F150">
        <v>3</v>
      </c>
      <c r="G150" t="s">
        <v>153</v>
      </c>
      <c r="H150" t="s">
        <v>157</v>
      </c>
      <c r="I150" t="s">
        <v>154</v>
      </c>
      <c r="J150">
        <v>41520.374305555553</v>
      </c>
      <c r="K150" t="s">
        <v>159</v>
      </c>
      <c r="L150" t="s">
        <v>156</v>
      </c>
      <c r="M150">
        <v>101</v>
      </c>
      <c r="N150">
        <v>1.8893162422E-4</v>
      </c>
      <c r="O150">
        <f t="shared" si="10"/>
        <v>-111.943254</v>
      </c>
      <c r="P150">
        <f t="shared" si="11"/>
        <v>33.437573999999998</v>
      </c>
      <c r="Q150">
        <f t="shared" si="12"/>
        <v>19.043903657260866</v>
      </c>
      <c r="R150">
        <f t="shared" si="13"/>
        <v>13.46749302819709</v>
      </c>
      <c r="S150">
        <f t="shared" si="14"/>
        <v>13.464653654754606</v>
      </c>
    </row>
    <row r="151" spans="1:19" x14ac:dyDescent="0.2">
      <c r="A151">
        <v>2367624</v>
      </c>
      <c r="B151">
        <v>2</v>
      </c>
      <c r="C151" t="s">
        <v>157</v>
      </c>
      <c r="D151">
        <v>-111.908918491474</v>
      </c>
      <c r="E151">
        <v>33.407505031993097</v>
      </c>
      <c r="F151">
        <v>2</v>
      </c>
      <c r="G151" t="s">
        <v>153</v>
      </c>
      <c r="H151" t="s">
        <v>157</v>
      </c>
      <c r="I151" t="s">
        <v>154</v>
      </c>
      <c r="J151">
        <v>40155.689583333333</v>
      </c>
      <c r="K151" t="s">
        <v>168</v>
      </c>
      <c r="L151" t="s">
        <v>192</v>
      </c>
      <c r="M151">
        <v>159</v>
      </c>
      <c r="N151">
        <v>2.0180206245000001E-4</v>
      </c>
      <c r="O151">
        <f t="shared" si="10"/>
        <v>-111.90910700000001</v>
      </c>
      <c r="P151">
        <f t="shared" si="11"/>
        <v>33.407432999999997</v>
      </c>
      <c r="Q151">
        <f t="shared" si="12"/>
        <v>19.270888342724735</v>
      </c>
      <c r="R151">
        <f t="shared" si="13"/>
        <v>17.536821654683816</v>
      </c>
      <c r="S151">
        <f t="shared" si="14"/>
        <v>7.9891816708331822</v>
      </c>
    </row>
    <row r="152" spans="1:19" x14ac:dyDescent="0.2">
      <c r="A152">
        <v>2592202</v>
      </c>
      <c r="B152">
        <v>2</v>
      </c>
      <c r="C152" t="s">
        <v>157</v>
      </c>
      <c r="D152">
        <v>-111.94000606428099</v>
      </c>
      <c r="E152">
        <v>33.421931891749701</v>
      </c>
      <c r="F152">
        <v>2</v>
      </c>
      <c r="G152" t="s">
        <v>153</v>
      </c>
      <c r="H152" t="s">
        <v>157</v>
      </c>
      <c r="I152" t="s">
        <v>154</v>
      </c>
      <c r="J152">
        <v>40852.768055555556</v>
      </c>
      <c r="K152" t="s">
        <v>168</v>
      </c>
      <c r="L152" t="s">
        <v>156</v>
      </c>
      <c r="M152">
        <v>118</v>
      </c>
      <c r="N152">
        <v>2.0747877648999999E-4</v>
      </c>
      <c r="O152">
        <f t="shared" si="10"/>
        <v>-111.93979899999999</v>
      </c>
      <c r="P152">
        <f t="shared" si="11"/>
        <v>33.421945000000001</v>
      </c>
      <c r="Q152">
        <f t="shared" si="12"/>
        <v>19.317837259803714</v>
      </c>
      <c r="R152">
        <f t="shared" si="13"/>
        <v>19.263051087586149</v>
      </c>
      <c r="S152">
        <f t="shared" si="14"/>
        <v>1.4538566618847739</v>
      </c>
    </row>
    <row r="153" spans="1:19" x14ac:dyDescent="0.2">
      <c r="A153">
        <v>2674015</v>
      </c>
      <c r="B153">
        <v>2</v>
      </c>
      <c r="C153" t="s">
        <v>183</v>
      </c>
      <c r="D153">
        <v>-111.94000606428099</v>
      </c>
      <c r="E153">
        <v>33.421931891749701</v>
      </c>
      <c r="F153">
        <v>3</v>
      </c>
      <c r="G153" t="s">
        <v>153</v>
      </c>
      <c r="H153" t="s">
        <v>183</v>
      </c>
      <c r="I153" t="s">
        <v>154</v>
      </c>
      <c r="J153">
        <v>41184.710416666669</v>
      </c>
      <c r="K153" t="s">
        <v>156</v>
      </c>
      <c r="L153" t="s">
        <v>162</v>
      </c>
      <c r="M153">
        <v>118</v>
      </c>
      <c r="N153">
        <v>2.0747877648999999E-4</v>
      </c>
      <c r="O153">
        <f t="shared" si="10"/>
        <v>-111.93979899999999</v>
      </c>
      <c r="P153">
        <f t="shared" si="11"/>
        <v>33.421945000000001</v>
      </c>
      <c r="Q153">
        <f t="shared" si="12"/>
        <v>19.317837259803714</v>
      </c>
      <c r="R153">
        <f t="shared" si="13"/>
        <v>19.263051087586149</v>
      </c>
      <c r="S153">
        <f t="shared" si="14"/>
        <v>1.4538566618847739</v>
      </c>
    </row>
    <row r="154" spans="1:19" x14ac:dyDescent="0.2">
      <c r="A154">
        <v>2691863</v>
      </c>
      <c r="B154">
        <v>2</v>
      </c>
      <c r="C154" t="s">
        <v>157</v>
      </c>
      <c r="D154">
        <v>-111.94000606428099</v>
      </c>
      <c r="E154">
        <v>33.421931891749701</v>
      </c>
      <c r="F154">
        <v>3</v>
      </c>
      <c r="G154" t="s">
        <v>153</v>
      </c>
      <c r="H154" t="s">
        <v>157</v>
      </c>
      <c r="I154" t="s">
        <v>154</v>
      </c>
      <c r="J154">
        <v>41310.708333333336</v>
      </c>
      <c r="K154" t="s">
        <v>156</v>
      </c>
      <c r="L154" t="s">
        <v>165</v>
      </c>
      <c r="M154">
        <v>118</v>
      </c>
      <c r="N154">
        <v>2.0747877648999999E-4</v>
      </c>
      <c r="O154">
        <f t="shared" si="10"/>
        <v>-111.93979899999999</v>
      </c>
      <c r="P154">
        <f t="shared" si="11"/>
        <v>33.421945000000001</v>
      </c>
      <c r="Q154">
        <f t="shared" si="12"/>
        <v>19.317837259803714</v>
      </c>
      <c r="R154">
        <f t="shared" si="13"/>
        <v>19.263051087586149</v>
      </c>
      <c r="S154">
        <f t="shared" si="14"/>
        <v>1.4538566618847739</v>
      </c>
    </row>
    <row r="155" spans="1:19" x14ac:dyDescent="0.2">
      <c r="A155">
        <v>2798999</v>
      </c>
      <c r="B155">
        <v>2</v>
      </c>
      <c r="C155" t="s">
        <v>152</v>
      </c>
      <c r="D155">
        <v>-111.940007039465</v>
      </c>
      <c r="E155">
        <v>33.425471831374502</v>
      </c>
      <c r="F155">
        <v>1</v>
      </c>
      <c r="G155" t="s">
        <v>153</v>
      </c>
      <c r="H155" t="s">
        <v>152</v>
      </c>
      <c r="I155" t="s">
        <v>154</v>
      </c>
      <c r="J155">
        <v>41623.658333333333</v>
      </c>
      <c r="K155" t="s">
        <v>156</v>
      </c>
      <c r="L155" t="s">
        <v>193</v>
      </c>
      <c r="M155">
        <v>106</v>
      </c>
      <c r="N155">
        <v>2.0976258403000001E-4</v>
      </c>
      <c r="O155">
        <f t="shared" si="10"/>
        <v>-111.93979899999999</v>
      </c>
      <c r="P155">
        <f t="shared" si="11"/>
        <v>33.425445000000003</v>
      </c>
      <c r="Q155">
        <f t="shared" si="12"/>
        <v>19.581228842942501</v>
      </c>
      <c r="R155">
        <f t="shared" si="13"/>
        <v>19.353771801362981</v>
      </c>
      <c r="S155">
        <f t="shared" si="14"/>
        <v>2.975909955030632</v>
      </c>
    </row>
    <row r="156" spans="1:19" x14ac:dyDescent="0.2">
      <c r="A156">
        <v>2698634</v>
      </c>
      <c r="B156">
        <v>2</v>
      </c>
      <c r="C156" t="s">
        <v>152</v>
      </c>
      <c r="D156">
        <v>-111.93995613512099</v>
      </c>
      <c r="E156">
        <v>33.419062571216898</v>
      </c>
      <c r="F156">
        <v>3</v>
      </c>
      <c r="G156" t="s">
        <v>153</v>
      </c>
      <c r="H156" t="s">
        <v>152</v>
      </c>
      <c r="I156" t="s">
        <v>154</v>
      </c>
      <c r="J156">
        <v>41323.28125</v>
      </c>
      <c r="K156" t="s">
        <v>156</v>
      </c>
      <c r="L156" t="s">
        <v>165</v>
      </c>
      <c r="M156">
        <v>111</v>
      </c>
      <c r="N156">
        <v>1.9625095489E-4</v>
      </c>
      <c r="O156">
        <f t="shared" si="10"/>
        <v>-111.93979899999999</v>
      </c>
      <c r="P156">
        <f t="shared" si="11"/>
        <v>33.418945000000001</v>
      </c>
      <c r="Q156">
        <f t="shared" si="12"/>
        <v>19.589100556382341</v>
      </c>
      <c r="R156">
        <f t="shared" si="13"/>
        <v>14.618174843434959</v>
      </c>
      <c r="S156">
        <f t="shared" si="14"/>
        <v>13.040008621731205</v>
      </c>
    </row>
    <row r="157" spans="1:19" x14ac:dyDescent="0.2">
      <c r="A157">
        <v>2595901</v>
      </c>
      <c r="B157">
        <v>2</v>
      </c>
      <c r="C157" t="s">
        <v>152</v>
      </c>
      <c r="D157">
        <v>-111.92628143535001</v>
      </c>
      <c r="E157">
        <v>33.414732960048703</v>
      </c>
      <c r="F157">
        <v>2</v>
      </c>
      <c r="G157" t="s">
        <v>153</v>
      </c>
      <c r="H157" t="s">
        <v>152</v>
      </c>
      <c r="I157" t="s">
        <v>154</v>
      </c>
      <c r="J157">
        <v>40921.6875</v>
      </c>
      <c r="K157" t="s">
        <v>156</v>
      </c>
      <c r="L157" t="s">
        <v>165</v>
      </c>
      <c r="M157">
        <v>131</v>
      </c>
      <c r="N157">
        <v>2.0343425916E-4</v>
      </c>
      <c r="O157">
        <f t="shared" si="10"/>
        <v>-111.926098</v>
      </c>
      <c r="P157">
        <f t="shared" si="11"/>
        <v>33.414645</v>
      </c>
      <c r="Q157">
        <f t="shared" si="12"/>
        <v>19.656680543139306</v>
      </c>
      <c r="R157">
        <f t="shared" si="13"/>
        <v>17.064867496478595</v>
      </c>
      <c r="S157">
        <f t="shared" si="14"/>
        <v>9.7557873748180697</v>
      </c>
    </row>
    <row r="158" spans="1:19" x14ac:dyDescent="0.2">
      <c r="A158">
        <v>2354513</v>
      </c>
      <c r="B158">
        <v>2</v>
      </c>
      <c r="C158" t="s">
        <v>157</v>
      </c>
      <c r="D158">
        <v>-111.942410753546</v>
      </c>
      <c r="E158">
        <v>33.421928495837903</v>
      </c>
      <c r="F158">
        <v>1</v>
      </c>
      <c r="G158" t="s">
        <v>153</v>
      </c>
      <c r="H158" t="s">
        <v>157</v>
      </c>
      <c r="I158" t="s">
        <v>154</v>
      </c>
      <c r="J158">
        <v>40116.454861111109</v>
      </c>
      <c r="K158" t="s">
        <v>156</v>
      </c>
      <c r="L158" t="s">
        <v>155</v>
      </c>
      <c r="M158">
        <v>119</v>
      </c>
      <c r="N158">
        <v>2.1239574292E-4</v>
      </c>
      <c r="O158">
        <f t="shared" si="10"/>
        <v>-111.942199</v>
      </c>
      <c r="P158">
        <f t="shared" si="11"/>
        <v>33.421945000000001</v>
      </c>
      <c r="Q158">
        <f t="shared" si="12"/>
        <v>19.784154684220695</v>
      </c>
      <c r="R158">
        <f t="shared" si="13"/>
        <v>19.699290263056703</v>
      </c>
      <c r="S158">
        <f t="shared" si="14"/>
        <v>1.8305025815362761</v>
      </c>
    </row>
    <row r="159" spans="1:19" x14ac:dyDescent="0.2">
      <c r="A159">
        <v>2734594</v>
      </c>
      <c r="B159">
        <v>3</v>
      </c>
      <c r="C159" t="s">
        <v>157</v>
      </c>
      <c r="D159">
        <v>-111.939595035229</v>
      </c>
      <c r="E159">
        <v>33.3930074372851</v>
      </c>
      <c r="F159">
        <v>2</v>
      </c>
      <c r="G159" t="s">
        <v>153</v>
      </c>
      <c r="H159" t="s">
        <v>157</v>
      </c>
      <c r="I159" t="s">
        <v>154</v>
      </c>
      <c r="J159">
        <v>41423.582638888889</v>
      </c>
      <c r="K159" t="s">
        <v>190</v>
      </c>
      <c r="L159" t="s">
        <v>182</v>
      </c>
      <c r="M159">
        <v>144</v>
      </c>
      <c r="N159">
        <v>1.8784238667E-4</v>
      </c>
      <c r="O159">
        <f t="shared" si="10"/>
        <v>-111.939499</v>
      </c>
      <c r="P159">
        <f t="shared" si="11"/>
        <v>33.392845999999999</v>
      </c>
      <c r="Q159">
        <f t="shared" si="12"/>
        <v>20.010408994077022</v>
      </c>
      <c r="R159">
        <f t="shared" si="13"/>
        <v>8.9340928992114108</v>
      </c>
      <c r="S159">
        <f t="shared" si="14"/>
        <v>17.905263253538017</v>
      </c>
    </row>
    <row r="160" spans="1:19" x14ac:dyDescent="0.2">
      <c r="A160">
        <v>2445446</v>
      </c>
      <c r="B160">
        <v>2</v>
      </c>
      <c r="C160" t="s">
        <v>157</v>
      </c>
      <c r="D160">
        <v>-111.926266371609</v>
      </c>
      <c r="E160">
        <v>33.414758782802899</v>
      </c>
      <c r="F160">
        <v>1</v>
      </c>
      <c r="G160" t="s">
        <v>153</v>
      </c>
      <c r="H160" t="s">
        <v>157</v>
      </c>
      <c r="I160" t="s">
        <v>154</v>
      </c>
      <c r="J160">
        <v>40434.805555555555</v>
      </c>
      <c r="K160" t="s">
        <v>155</v>
      </c>
      <c r="L160" t="s">
        <v>171</v>
      </c>
      <c r="M160">
        <v>131</v>
      </c>
      <c r="N160">
        <v>2.032130039E-4</v>
      </c>
      <c r="O160">
        <f t="shared" si="10"/>
        <v>-111.926098</v>
      </c>
      <c r="P160">
        <f t="shared" si="11"/>
        <v>33.414645</v>
      </c>
      <c r="Q160">
        <f t="shared" si="12"/>
        <v>20.11480210010939</v>
      </c>
      <c r="R160">
        <f t="shared" si="13"/>
        <v>15.663497781188447</v>
      </c>
      <c r="S160">
        <f t="shared" si="14"/>
        <v>12.619829665461802</v>
      </c>
    </row>
    <row r="161" spans="1:19" x14ac:dyDescent="0.2">
      <c r="A161">
        <v>2522936</v>
      </c>
      <c r="B161">
        <v>2</v>
      </c>
      <c r="C161" t="s">
        <v>152</v>
      </c>
      <c r="D161">
        <v>-111.940007018881</v>
      </c>
      <c r="E161">
        <v>33.425499313309601</v>
      </c>
      <c r="F161">
        <v>4</v>
      </c>
      <c r="G161" t="s">
        <v>153</v>
      </c>
      <c r="H161" t="s">
        <v>152</v>
      </c>
      <c r="I161" t="s">
        <v>154</v>
      </c>
      <c r="J161">
        <v>40675.62222222222</v>
      </c>
      <c r="K161" t="s">
        <v>156</v>
      </c>
      <c r="L161" t="s">
        <v>155</v>
      </c>
      <c r="M161">
        <v>106</v>
      </c>
      <c r="N161">
        <v>2.1499253582E-4</v>
      </c>
      <c r="O161">
        <f t="shared" si="10"/>
        <v>-111.93979899999999</v>
      </c>
      <c r="P161">
        <f t="shared" si="11"/>
        <v>33.425445000000003</v>
      </c>
      <c r="Q161">
        <f t="shared" si="12"/>
        <v>20.267773312169325</v>
      </c>
      <c r="R161">
        <f t="shared" si="13"/>
        <v>19.351856885962462</v>
      </c>
      <c r="S161">
        <f t="shared" si="14"/>
        <v>6.0239746097332159</v>
      </c>
    </row>
    <row r="162" spans="1:19" x14ac:dyDescent="0.2">
      <c r="A162">
        <v>2768391</v>
      </c>
      <c r="B162">
        <v>2</v>
      </c>
      <c r="C162" t="s">
        <v>152</v>
      </c>
      <c r="D162">
        <v>-111.940007018881</v>
      </c>
      <c r="E162">
        <v>33.425499313309601</v>
      </c>
      <c r="F162">
        <v>1</v>
      </c>
      <c r="G162" t="s">
        <v>153</v>
      </c>
      <c r="H162" t="s">
        <v>152</v>
      </c>
      <c r="I162" t="s">
        <v>154</v>
      </c>
      <c r="J162">
        <v>41544.900694444441</v>
      </c>
      <c r="K162" t="s">
        <v>173</v>
      </c>
      <c r="L162" t="s">
        <v>194</v>
      </c>
      <c r="M162">
        <v>106</v>
      </c>
      <c r="N162">
        <v>2.1499253582E-4</v>
      </c>
      <c r="O162">
        <f t="shared" si="10"/>
        <v>-111.93979899999999</v>
      </c>
      <c r="P162">
        <f t="shared" si="11"/>
        <v>33.425445000000003</v>
      </c>
      <c r="Q162">
        <f t="shared" si="12"/>
        <v>20.267773312169325</v>
      </c>
      <c r="R162">
        <f t="shared" si="13"/>
        <v>19.351856885962462</v>
      </c>
      <c r="S162">
        <f t="shared" si="14"/>
        <v>6.0239746097332159</v>
      </c>
    </row>
    <row r="163" spans="1:19" x14ac:dyDescent="0.2">
      <c r="A163">
        <v>2589266</v>
      </c>
      <c r="B163">
        <v>2</v>
      </c>
      <c r="C163" t="s">
        <v>157</v>
      </c>
      <c r="D163">
        <v>-111.942389198055</v>
      </c>
      <c r="E163">
        <v>33.422037376633398</v>
      </c>
      <c r="F163">
        <v>1</v>
      </c>
      <c r="G163" t="s">
        <v>153</v>
      </c>
      <c r="H163" t="s">
        <v>157</v>
      </c>
      <c r="I163" t="s">
        <v>154</v>
      </c>
      <c r="J163">
        <v>40876.342361111114</v>
      </c>
      <c r="K163" t="s">
        <v>164</v>
      </c>
      <c r="L163" t="s">
        <v>156</v>
      </c>
      <c r="M163">
        <v>119</v>
      </c>
      <c r="N163">
        <v>2.1144441946E-4</v>
      </c>
      <c r="O163">
        <f t="shared" si="10"/>
        <v>-111.942199</v>
      </c>
      <c r="P163">
        <f t="shared" si="11"/>
        <v>33.421945000000001</v>
      </c>
      <c r="Q163">
        <f t="shared" si="12"/>
        <v>20.446286621076297</v>
      </c>
      <c r="R163">
        <f t="shared" si="13"/>
        <v>17.693997402307126</v>
      </c>
      <c r="S163">
        <f t="shared" si="14"/>
        <v>10.245637731168923</v>
      </c>
    </row>
    <row r="164" spans="1:19" x14ac:dyDescent="0.2">
      <c r="A164">
        <v>2335959</v>
      </c>
      <c r="B164">
        <v>2</v>
      </c>
      <c r="C164" t="s">
        <v>157</v>
      </c>
      <c r="D164">
        <v>-111.936671584462</v>
      </c>
      <c r="E164">
        <v>33.421965283320603</v>
      </c>
      <c r="F164">
        <v>3</v>
      </c>
      <c r="G164" t="s">
        <v>153</v>
      </c>
      <c r="H164" t="s">
        <v>157</v>
      </c>
      <c r="I164" t="s">
        <v>154</v>
      </c>
      <c r="J164">
        <v>40043.359722222223</v>
      </c>
      <c r="K164" t="s">
        <v>156</v>
      </c>
      <c r="L164" t="s">
        <v>155</v>
      </c>
      <c r="M164">
        <v>151</v>
      </c>
      <c r="N164">
        <v>2.1036509629999999E-4</v>
      </c>
      <c r="O164">
        <f t="shared" si="10"/>
        <v>-111.936499</v>
      </c>
      <c r="P164">
        <f t="shared" si="11"/>
        <v>33.421844999999998</v>
      </c>
      <c r="Q164">
        <f t="shared" si="12"/>
        <v>20.874713830242012</v>
      </c>
      <c r="R164">
        <f t="shared" si="13"/>
        <v>16.0554166682488</v>
      </c>
      <c r="S164">
        <f t="shared" si="14"/>
        <v>13.340812310478544</v>
      </c>
    </row>
    <row r="165" spans="1:19" x14ac:dyDescent="0.2">
      <c r="A165">
        <v>2733029</v>
      </c>
      <c r="B165">
        <v>2</v>
      </c>
      <c r="C165" t="s">
        <v>157</v>
      </c>
      <c r="D165">
        <v>-111.90905788436299</v>
      </c>
      <c r="E165">
        <v>33.429285010880797</v>
      </c>
      <c r="F165">
        <v>1</v>
      </c>
      <c r="G165" t="s">
        <v>153</v>
      </c>
      <c r="H165" t="s">
        <v>157</v>
      </c>
      <c r="I165" t="s">
        <v>154</v>
      </c>
      <c r="J165">
        <v>41418.675000000003</v>
      </c>
      <c r="K165" t="s">
        <v>164</v>
      </c>
      <c r="L165" t="s">
        <v>170</v>
      </c>
      <c r="M165">
        <v>104</v>
      </c>
      <c r="N165">
        <v>2.1252307233000001E-4</v>
      </c>
      <c r="O165">
        <f t="shared" si="10"/>
        <v>-111.90889799999999</v>
      </c>
      <c r="P165">
        <f t="shared" si="11"/>
        <v>33.429144999999998</v>
      </c>
      <c r="Q165">
        <f t="shared" si="12"/>
        <v>21.502986100767004</v>
      </c>
      <c r="R165">
        <f t="shared" si="13"/>
        <v>14.873934981532145</v>
      </c>
      <c r="S165">
        <f t="shared" si="14"/>
        <v>15.52882704568936</v>
      </c>
    </row>
    <row r="166" spans="1:19" x14ac:dyDescent="0.2">
      <c r="A166">
        <v>2656770</v>
      </c>
      <c r="B166">
        <v>2</v>
      </c>
      <c r="C166" t="s">
        <v>157</v>
      </c>
      <c r="D166">
        <v>-111.947036539835</v>
      </c>
      <c r="E166">
        <v>33.4218968035876</v>
      </c>
      <c r="F166">
        <v>3</v>
      </c>
      <c r="G166" t="s">
        <v>158</v>
      </c>
      <c r="H166" t="s">
        <v>157</v>
      </c>
      <c r="I166" t="s">
        <v>154</v>
      </c>
      <c r="J166">
        <v>41145.911111111112</v>
      </c>
      <c r="K166" t="s">
        <v>164</v>
      </c>
      <c r="L166" t="s">
        <v>169</v>
      </c>
      <c r="M166">
        <v>120</v>
      </c>
      <c r="N166">
        <v>8.1147297552163993E-5</v>
      </c>
      <c r="O166">
        <f t="shared" si="10"/>
        <v>-111.94727</v>
      </c>
      <c r="P166">
        <f t="shared" si="11"/>
        <v>33.421900000000001</v>
      </c>
      <c r="Q166">
        <f t="shared" si="12"/>
        <v>21.721535722670872</v>
      </c>
      <c r="R166">
        <f t="shared" si="13"/>
        <v>21.718642460783173</v>
      </c>
      <c r="S166">
        <f t="shared" si="14"/>
        <v>0.35451912773931221</v>
      </c>
    </row>
    <row r="167" spans="1:19" x14ac:dyDescent="0.2">
      <c r="A167">
        <v>2276425</v>
      </c>
      <c r="B167">
        <v>2</v>
      </c>
      <c r="C167" t="s">
        <v>152</v>
      </c>
      <c r="D167">
        <v>-111.93485444949</v>
      </c>
      <c r="E167">
        <v>33.4147001098491</v>
      </c>
      <c r="F167">
        <v>3</v>
      </c>
      <c r="G167" t="s">
        <v>153</v>
      </c>
      <c r="H167" t="s">
        <v>152</v>
      </c>
      <c r="I167" t="s">
        <v>154</v>
      </c>
      <c r="J167">
        <v>39876.580555555556</v>
      </c>
      <c r="K167" t="s">
        <v>159</v>
      </c>
      <c r="L167" t="s">
        <v>165</v>
      </c>
      <c r="M167">
        <v>133</v>
      </c>
      <c r="N167">
        <v>2.1959874597000001E-4</v>
      </c>
      <c r="O167">
        <f t="shared" si="10"/>
        <v>-111.93469899999999</v>
      </c>
      <c r="P167">
        <f t="shared" si="11"/>
        <v>33.414544999999997</v>
      </c>
      <c r="Q167">
        <f t="shared" si="12"/>
        <v>22.474221157375272</v>
      </c>
      <c r="R167">
        <f t="shared" si="13"/>
        <v>14.461361723653177</v>
      </c>
      <c r="S167">
        <f t="shared" si="14"/>
        <v>17.203477373143873</v>
      </c>
    </row>
    <row r="168" spans="1:19" x14ac:dyDescent="0.2">
      <c r="A168">
        <v>2354542</v>
      </c>
      <c r="B168">
        <v>2</v>
      </c>
      <c r="C168" t="s">
        <v>152</v>
      </c>
      <c r="D168">
        <v>-111.940020002407</v>
      </c>
      <c r="E168">
        <v>33.425361802727203</v>
      </c>
      <c r="F168">
        <v>2</v>
      </c>
      <c r="G168" t="s">
        <v>153</v>
      </c>
      <c r="H168" t="s">
        <v>152</v>
      </c>
      <c r="I168" t="s">
        <v>154</v>
      </c>
      <c r="J168">
        <v>40113.68472222222</v>
      </c>
      <c r="K168" t="s">
        <v>156</v>
      </c>
      <c r="L168" t="s">
        <v>155</v>
      </c>
      <c r="M168">
        <v>106</v>
      </c>
      <c r="N168">
        <v>2.3614370646E-4</v>
      </c>
      <c r="O168">
        <f t="shared" si="10"/>
        <v>-111.93979899999999</v>
      </c>
      <c r="P168">
        <f t="shared" si="11"/>
        <v>33.425445000000003</v>
      </c>
      <c r="Q168">
        <f t="shared" si="12"/>
        <v>22.53550523311208</v>
      </c>
      <c r="R168">
        <f t="shared" si="13"/>
        <v>20.559705594867381</v>
      </c>
      <c r="S168">
        <f t="shared" si="14"/>
        <v>9.2275404070641134</v>
      </c>
    </row>
    <row r="169" spans="1:19" x14ac:dyDescent="0.2">
      <c r="A169">
        <v>2289061</v>
      </c>
      <c r="B169">
        <v>2</v>
      </c>
      <c r="C169" t="s">
        <v>157</v>
      </c>
      <c r="D169">
        <v>-111.942414191249</v>
      </c>
      <c r="E169">
        <v>33.422040929739701</v>
      </c>
      <c r="F169">
        <v>4</v>
      </c>
      <c r="G169" t="s">
        <v>153</v>
      </c>
      <c r="H169" t="s">
        <v>157</v>
      </c>
      <c r="I169" t="s">
        <v>154</v>
      </c>
      <c r="J169">
        <v>39904.496527777781</v>
      </c>
      <c r="K169" t="s">
        <v>159</v>
      </c>
      <c r="L169" t="s">
        <v>156</v>
      </c>
      <c r="M169">
        <v>119</v>
      </c>
      <c r="N169">
        <v>2.3560515403E-4</v>
      </c>
      <c r="O169">
        <f t="shared" si="10"/>
        <v>-111.942199</v>
      </c>
      <c r="P169">
        <f t="shared" si="11"/>
        <v>33.421945000000001</v>
      </c>
      <c r="Q169">
        <f t="shared" si="12"/>
        <v>22.670859483534791</v>
      </c>
      <c r="R169">
        <f t="shared" si="13"/>
        <v>20.019097465933999</v>
      </c>
      <c r="S169">
        <f t="shared" si="14"/>
        <v>10.63971834080275</v>
      </c>
    </row>
    <row r="170" spans="1:19" x14ac:dyDescent="0.2">
      <c r="A170">
        <v>2786384</v>
      </c>
      <c r="B170">
        <v>2</v>
      </c>
      <c r="C170" t="s">
        <v>157</v>
      </c>
      <c r="D170">
        <v>-111.939587599425</v>
      </c>
      <c r="E170">
        <v>33.392653518729198</v>
      </c>
      <c r="F170">
        <v>1</v>
      </c>
      <c r="G170" t="s">
        <v>166</v>
      </c>
      <c r="H170" t="s">
        <v>157</v>
      </c>
      <c r="I170" t="s">
        <v>154</v>
      </c>
      <c r="J170">
        <v>41595.745138888888</v>
      </c>
      <c r="K170" t="s">
        <v>156</v>
      </c>
      <c r="L170" t="s">
        <v>155</v>
      </c>
      <c r="M170">
        <v>144</v>
      </c>
      <c r="N170">
        <v>2.1189359999999999E-4</v>
      </c>
      <c r="O170">
        <f t="shared" si="10"/>
        <v>-111.939499</v>
      </c>
      <c r="P170">
        <f t="shared" si="11"/>
        <v>33.392845999999999</v>
      </c>
      <c r="Q170">
        <f t="shared" si="12"/>
        <v>22.884284074334477</v>
      </c>
      <c r="R170">
        <f t="shared" si="13"/>
        <v>8.2423450429735929</v>
      </c>
      <c r="S170">
        <f t="shared" si="14"/>
        <v>21.348400544008143</v>
      </c>
    </row>
    <row r="171" spans="1:19" x14ac:dyDescent="0.2">
      <c r="A171">
        <v>2288966</v>
      </c>
      <c r="B171">
        <v>2</v>
      </c>
      <c r="C171" t="s">
        <v>175</v>
      </c>
      <c r="D171">
        <v>-111.96092205494899</v>
      </c>
      <c r="E171">
        <v>33.421728387575499</v>
      </c>
      <c r="F171">
        <v>3</v>
      </c>
      <c r="G171" t="s">
        <v>160</v>
      </c>
      <c r="H171" t="s">
        <v>175</v>
      </c>
      <c r="I171" t="s">
        <v>154</v>
      </c>
      <c r="J171">
        <v>39878.588888888888</v>
      </c>
      <c r="K171" t="s">
        <v>156</v>
      </c>
      <c r="L171" t="s">
        <v>180</v>
      </c>
      <c r="M171">
        <v>165</v>
      </c>
      <c r="N171">
        <v>2.0808762673000001E-4</v>
      </c>
      <c r="O171">
        <f t="shared" si="10"/>
        <v>-111.960908</v>
      </c>
      <c r="P171">
        <f t="shared" si="11"/>
        <v>33.421936000000002</v>
      </c>
      <c r="Q171">
        <f t="shared" si="12"/>
        <v>23.063713306367401</v>
      </c>
      <c r="R171">
        <f t="shared" si="13"/>
        <v>1.3075224715049605</v>
      </c>
      <c r="S171">
        <f t="shared" si="14"/>
        <v>23.026620604526801</v>
      </c>
    </row>
    <row r="172" spans="1:19" x14ac:dyDescent="0.2">
      <c r="A172">
        <v>2734593</v>
      </c>
      <c r="B172">
        <v>2</v>
      </c>
      <c r="C172" t="s">
        <v>164</v>
      </c>
      <c r="D172">
        <v>-111.944281558732</v>
      </c>
      <c r="E172">
        <v>33.425303336845502</v>
      </c>
      <c r="F172">
        <v>3</v>
      </c>
      <c r="G172" t="s">
        <v>153</v>
      </c>
      <c r="H172" t="s">
        <v>164</v>
      </c>
      <c r="I172" t="s">
        <v>154</v>
      </c>
      <c r="J172">
        <v>41424.591666666667</v>
      </c>
      <c r="K172" t="s">
        <v>180</v>
      </c>
      <c r="L172" t="s">
        <v>156</v>
      </c>
      <c r="M172">
        <v>108</v>
      </c>
      <c r="N172">
        <v>2.3107604802999999E-4</v>
      </c>
      <c r="O172">
        <f t="shared" si="10"/>
        <v>-111.94409899999999</v>
      </c>
      <c r="P172">
        <f t="shared" si="11"/>
        <v>33.425445000000003</v>
      </c>
      <c r="Q172">
        <f t="shared" si="12"/>
        <v>23.136607254512423</v>
      </c>
      <c r="R172">
        <f t="shared" si="13"/>
        <v>16.983316312005702</v>
      </c>
      <c r="S172">
        <f t="shared" si="14"/>
        <v>15.712083321314136</v>
      </c>
    </row>
    <row r="173" spans="1:19" x14ac:dyDescent="0.2">
      <c r="A173">
        <v>2368560</v>
      </c>
      <c r="B173">
        <v>2</v>
      </c>
      <c r="C173" t="s">
        <v>157</v>
      </c>
      <c r="D173">
        <v>-111.94001060500599</v>
      </c>
      <c r="E173">
        <v>33.419056740307703</v>
      </c>
      <c r="F173">
        <v>3</v>
      </c>
      <c r="G173" t="s">
        <v>160</v>
      </c>
      <c r="H173" t="s">
        <v>157</v>
      </c>
      <c r="I173" t="s">
        <v>154</v>
      </c>
      <c r="J173">
        <v>40155.695138888892</v>
      </c>
      <c r="K173" t="s">
        <v>165</v>
      </c>
      <c r="L173" t="s">
        <v>164</v>
      </c>
      <c r="M173">
        <v>111</v>
      </c>
      <c r="N173">
        <v>2.3929599857000001E-4</v>
      </c>
      <c r="O173">
        <f t="shared" si="10"/>
        <v>-111.93979899999999</v>
      </c>
      <c r="P173">
        <f t="shared" si="11"/>
        <v>33.418945000000001</v>
      </c>
      <c r="Q173">
        <f t="shared" si="12"/>
        <v>23.261803769360547</v>
      </c>
      <c r="R173">
        <f t="shared" si="13"/>
        <v>19.685471686895134</v>
      </c>
      <c r="S173">
        <f t="shared" si="14"/>
        <v>12.393293310040177</v>
      </c>
    </row>
    <row r="174" spans="1:19" x14ac:dyDescent="0.2">
      <c r="A174">
        <v>2352773</v>
      </c>
      <c r="B174">
        <v>2</v>
      </c>
      <c r="C174" t="s">
        <v>157</v>
      </c>
      <c r="D174">
        <v>-111.917689251265</v>
      </c>
      <c r="E174">
        <v>33.421879030540801</v>
      </c>
      <c r="F174">
        <v>1</v>
      </c>
      <c r="G174" t="s">
        <v>166</v>
      </c>
      <c r="H174" t="s">
        <v>157</v>
      </c>
      <c r="I174" t="s">
        <v>154</v>
      </c>
      <c r="J174">
        <v>40094.368055555555</v>
      </c>
      <c r="K174" t="s">
        <v>155</v>
      </c>
      <c r="L174" t="s">
        <v>156</v>
      </c>
      <c r="M174">
        <v>116</v>
      </c>
      <c r="N174">
        <v>2.4194431594000001E-4</v>
      </c>
      <c r="O174">
        <f t="shared" si="10"/>
        <v>-111.91768</v>
      </c>
      <c r="P174">
        <f t="shared" si="11"/>
        <v>33.422020000000003</v>
      </c>
      <c r="Q174">
        <f t="shared" si="12"/>
        <v>15.658813572346075</v>
      </c>
      <c r="R174">
        <f t="shared" si="13"/>
        <v>0.86063897370774267</v>
      </c>
      <c r="S174">
        <f t="shared" si="14"/>
        <v>15.635144484475509</v>
      </c>
    </row>
    <row r="175" spans="1:19" x14ac:dyDescent="0.2">
      <c r="A175">
        <v>2274920</v>
      </c>
      <c r="B175">
        <v>2</v>
      </c>
      <c r="C175" t="s">
        <v>157</v>
      </c>
      <c r="D175">
        <v>-111.930654199025</v>
      </c>
      <c r="E175">
        <v>33.4148856012498</v>
      </c>
      <c r="F175">
        <v>3</v>
      </c>
      <c r="G175" t="s">
        <v>153</v>
      </c>
      <c r="H175" t="s">
        <v>157</v>
      </c>
      <c r="I175" t="s">
        <v>154</v>
      </c>
      <c r="J175">
        <v>39869.648611111108</v>
      </c>
      <c r="K175" t="s">
        <v>155</v>
      </c>
      <c r="L175" t="s">
        <v>156</v>
      </c>
      <c r="M175">
        <v>153</v>
      </c>
      <c r="N175">
        <v>2.1481436469000001E-4</v>
      </c>
      <c r="O175">
        <f t="shared" si="10"/>
        <v>-111.930599</v>
      </c>
      <c r="P175">
        <f t="shared" si="11"/>
        <v>33.414678000000002</v>
      </c>
      <c r="Q175">
        <f t="shared" si="12"/>
        <v>23.591051726152131</v>
      </c>
      <c r="R175">
        <f t="shared" si="13"/>
        <v>5.1351282481171543</v>
      </c>
      <c r="S175">
        <f t="shared" si="14"/>
        <v>23.025381200348772</v>
      </c>
    </row>
    <row r="176" spans="1:19" x14ac:dyDescent="0.2">
      <c r="A176">
        <v>2734605</v>
      </c>
      <c r="B176">
        <v>2</v>
      </c>
      <c r="C176" t="s">
        <v>157</v>
      </c>
      <c r="D176">
        <v>-111.90912030392801</v>
      </c>
      <c r="E176">
        <v>33.4292500468922</v>
      </c>
      <c r="F176">
        <v>3</v>
      </c>
      <c r="G176" t="s">
        <v>153</v>
      </c>
      <c r="H176" t="s">
        <v>157</v>
      </c>
      <c r="I176" t="s">
        <v>154</v>
      </c>
      <c r="J176">
        <v>41421.745138888888</v>
      </c>
      <c r="K176" t="s">
        <v>159</v>
      </c>
      <c r="L176" t="s">
        <v>156</v>
      </c>
      <c r="M176">
        <v>104</v>
      </c>
      <c r="N176">
        <v>2.4587371955999999E-4</v>
      </c>
      <c r="O176">
        <f t="shared" si="10"/>
        <v>-111.90889799999999</v>
      </c>
      <c r="P176">
        <f t="shared" si="11"/>
        <v>33.429144999999998</v>
      </c>
      <c r="Q176">
        <f t="shared" si="12"/>
        <v>23.73686421074952</v>
      </c>
      <c r="R176">
        <f t="shared" si="13"/>
        <v>20.680785220902571</v>
      </c>
      <c r="S176">
        <f t="shared" si="14"/>
        <v>11.650916067265232</v>
      </c>
    </row>
    <row r="177" spans="1:19" x14ac:dyDescent="0.2">
      <c r="A177">
        <v>2669962</v>
      </c>
      <c r="B177">
        <v>2</v>
      </c>
      <c r="C177" t="s">
        <v>157</v>
      </c>
      <c r="D177">
        <v>-111.942454377167</v>
      </c>
      <c r="E177">
        <v>33.421928575602401</v>
      </c>
      <c r="F177">
        <v>3</v>
      </c>
      <c r="G177" t="s">
        <v>153</v>
      </c>
      <c r="H177" t="s">
        <v>157</v>
      </c>
      <c r="I177" t="s">
        <v>154</v>
      </c>
      <c r="J177">
        <v>41216.332638888889</v>
      </c>
      <c r="K177" t="s">
        <v>164</v>
      </c>
      <c r="L177" t="s">
        <v>155</v>
      </c>
      <c r="M177">
        <v>119</v>
      </c>
      <c r="N177">
        <v>2.5590478357999998E-4</v>
      </c>
      <c r="O177">
        <f t="shared" si="10"/>
        <v>-111.942199</v>
      </c>
      <c r="P177">
        <f t="shared" si="11"/>
        <v>33.421945000000001</v>
      </c>
      <c r="Q177">
        <f t="shared" si="12"/>
        <v>23.827303523310398</v>
      </c>
      <c r="R177">
        <f t="shared" si="13"/>
        <v>23.757566445807015</v>
      </c>
      <c r="S177">
        <f t="shared" si="14"/>
        <v>1.821655775668058</v>
      </c>
    </row>
    <row r="178" spans="1:19" x14ac:dyDescent="0.2">
      <c r="A178">
        <v>2430213</v>
      </c>
      <c r="B178">
        <v>2</v>
      </c>
      <c r="C178" t="s">
        <v>175</v>
      </c>
      <c r="D178">
        <v>-111.951907784699</v>
      </c>
      <c r="E178">
        <v>33.407388519017601</v>
      </c>
      <c r="F178">
        <v>3</v>
      </c>
      <c r="G178" t="s">
        <v>160</v>
      </c>
      <c r="H178" t="s">
        <v>175</v>
      </c>
      <c r="I178" t="s">
        <v>154</v>
      </c>
      <c r="J178">
        <v>40365.409722222219</v>
      </c>
      <c r="K178" t="s">
        <v>156</v>
      </c>
      <c r="L178" t="s">
        <v>165</v>
      </c>
      <c r="M178">
        <v>160</v>
      </c>
      <c r="N178">
        <v>2.5635562706E-4</v>
      </c>
      <c r="O178">
        <f t="shared" si="10"/>
        <v>-111.952164</v>
      </c>
      <c r="P178">
        <f t="shared" si="11"/>
        <v>33.407397000000003</v>
      </c>
      <c r="Q178">
        <f t="shared" si="12"/>
        <v>23.85409082983886</v>
      </c>
      <c r="R178">
        <f t="shared" si="13"/>
        <v>23.835537489259661</v>
      </c>
      <c r="S178">
        <f t="shared" si="14"/>
        <v>0.94063909992074668</v>
      </c>
    </row>
    <row r="179" spans="1:19" x14ac:dyDescent="0.2">
      <c r="A179">
        <v>2496538</v>
      </c>
      <c r="B179">
        <v>2</v>
      </c>
      <c r="C179" t="s">
        <v>157</v>
      </c>
      <c r="D179">
        <v>-111.960906096036</v>
      </c>
      <c r="E179">
        <v>33.407417733416203</v>
      </c>
      <c r="F179">
        <v>2</v>
      </c>
      <c r="G179" t="s">
        <v>153</v>
      </c>
      <c r="H179" t="s">
        <v>157</v>
      </c>
      <c r="I179" t="s">
        <v>154</v>
      </c>
      <c r="J179">
        <v>40581.798611111109</v>
      </c>
      <c r="K179" t="s">
        <v>156</v>
      </c>
      <c r="L179" t="s">
        <v>170</v>
      </c>
      <c r="M179">
        <v>137</v>
      </c>
      <c r="N179">
        <v>2.4307519716000001E-4</v>
      </c>
      <c r="O179">
        <f t="shared" si="10"/>
        <v>-111.96069900000001</v>
      </c>
      <c r="P179">
        <f t="shared" si="11"/>
        <v>33.407544999999999</v>
      </c>
      <c r="Q179">
        <f t="shared" si="12"/>
        <v>23.883502606231051</v>
      </c>
      <c r="R179">
        <f t="shared" si="13"/>
        <v>19.266005233300227</v>
      </c>
      <c r="S179">
        <f t="shared" si="14"/>
        <v>14.115337016603382</v>
      </c>
    </row>
    <row r="180" spans="1:19" x14ac:dyDescent="0.2">
      <c r="A180">
        <v>2766707</v>
      </c>
      <c r="B180">
        <v>2</v>
      </c>
      <c r="C180" t="s">
        <v>152</v>
      </c>
      <c r="D180">
        <v>-111.939549555727</v>
      </c>
      <c r="E180">
        <v>33.425501803746897</v>
      </c>
      <c r="F180">
        <v>2</v>
      </c>
      <c r="G180" t="s">
        <v>160</v>
      </c>
      <c r="H180" t="s">
        <v>152</v>
      </c>
      <c r="I180" t="s">
        <v>154</v>
      </c>
      <c r="J180">
        <v>41536.744444444441</v>
      </c>
      <c r="K180" t="s">
        <v>156</v>
      </c>
      <c r="L180" t="s">
        <v>155</v>
      </c>
      <c r="M180">
        <v>106</v>
      </c>
      <c r="N180">
        <v>2.5583023861999998E-4</v>
      </c>
      <c r="O180">
        <f t="shared" si="10"/>
        <v>-111.93979899999999</v>
      </c>
      <c r="P180">
        <f t="shared" si="11"/>
        <v>33.425445000000003</v>
      </c>
      <c r="Q180">
        <f t="shared" si="12"/>
        <v>24.045661723945383</v>
      </c>
      <c r="R180">
        <f t="shared" si="13"/>
        <v>23.20563329908159</v>
      </c>
      <c r="S180">
        <f t="shared" si="14"/>
        <v>6.3001929280751225</v>
      </c>
    </row>
    <row r="181" spans="1:19" x14ac:dyDescent="0.2">
      <c r="A181">
        <v>2316412</v>
      </c>
      <c r="B181">
        <v>2</v>
      </c>
      <c r="C181" t="s">
        <v>157</v>
      </c>
      <c r="D181">
        <v>-111.942414960221</v>
      </c>
      <c r="E181">
        <v>33.422065609295998</v>
      </c>
      <c r="F181">
        <v>2</v>
      </c>
      <c r="G181" t="s">
        <v>153</v>
      </c>
      <c r="H181" t="s">
        <v>157</v>
      </c>
      <c r="I181" t="s">
        <v>154</v>
      </c>
      <c r="J181">
        <v>39984.693749999999</v>
      </c>
      <c r="K181" t="s">
        <v>159</v>
      </c>
      <c r="L181" t="s">
        <v>158</v>
      </c>
      <c r="M181">
        <v>119</v>
      </c>
      <c r="N181">
        <v>2.4735686636000002E-4</v>
      </c>
      <c r="O181">
        <f t="shared" si="10"/>
        <v>-111.942199</v>
      </c>
      <c r="P181">
        <f t="shared" si="11"/>
        <v>33.421945000000001</v>
      </c>
      <c r="Q181">
        <f t="shared" si="12"/>
        <v>24.136628404537504</v>
      </c>
      <c r="R181">
        <f t="shared" si="13"/>
        <v>20.090634415057725</v>
      </c>
      <c r="S181">
        <f t="shared" si="14"/>
        <v>13.376966754059938</v>
      </c>
    </row>
    <row r="182" spans="1:19" x14ac:dyDescent="0.2">
      <c r="A182">
        <v>2376819</v>
      </c>
      <c r="B182">
        <v>2</v>
      </c>
      <c r="C182" t="s">
        <v>183</v>
      </c>
      <c r="D182">
        <v>-111.94006148904199</v>
      </c>
      <c r="E182">
        <v>33.425482481226801</v>
      </c>
      <c r="F182">
        <v>2</v>
      </c>
      <c r="G182" t="s">
        <v>153</v>
      </c>
      <c r="H182" t="s">
        <v>183</v>
      </c>
      <c r="I182" t="s">
        <v>154</v>
      </c>
      <c r="J182">
        <v>40201.938888888886</v>
      </c>
      <c r="K182" t="s">
        <v>155</v>
      </c>
      <c r="L182" t="s">
        <v>197</v>
      </c>
      <c r="M182">
        <v>106</v>
      </c>
      <c r="N182">
        <v>2.6515154069000003E-4</v>
      </c>
      <c r="O182">
        <f t="shared" si="10"/>
        <v>-111.93979899999999</v>
      </c>
      <c r="P182">
        <f t="shared" si="11"/>
        <v>33.425445000000003</v>
      </c>
      <c r="Q182">
        <f t="shared" si="12"/>
        <v>24.770502990272476</v>
      </c>
      <c r="R182">
        <f t="shared" si="13"/>
        <v>24.419179404494951</v>
      </c>
      <c r="S182">
        <f t="shared" si="14"/>
        <v>4.157101827257466</v>
      </c>
    </row>
    <row r="183" spans="1:19" x14ac:dyDescent="0.2">
      <c r="A183">
        <v>2678121</v>
      </c>
      <c r="B183">
        <v>2</v>
      </c>
      <c r="C183" t="s">
        <v>157</v>
      </c>
      <c r="D183">
        <v>-111.91767630023401</v>
      </c>
      <c r="E183">
        <v>33.421887369117798</v>
      </c>
      <c r="F183">
        <v>1</v>
      </c>
      <c r="G183" t="s">
        <v>153</v>
      </c>
      <c r="H183" t="s">
        <v>157</v>
      </c>
      <c r="I183" t="s">
        <v>154</v>
      </c>
      <c r="J183">
        <v>41221.496527777781</v>
      </c>
      <c r="K183" t="s">
        <v>164</v>
      </c>
      <c r="L183" t="s">
        <v>156</v>
      </c>
      <c r="M183">
        <v>116</v>
      </c>
      <c r="N183">
        <v>2.5718419097E-4</v>
      </c>
      <c r="O183">
        <f t="shared" si="10"/>
        <v>-111.91768</v>
      </c>
      <c r="P183">
        <f t="shared" si="11"/>
        <v>33.422020000000003</v>
      </c>
      <c r="Q183">
        <f t="shared" si="12"/>
        <v>14.71432582514289</v>
      </c>
      <c r="R183">
        <f t="shared" si="13"/>
        <v>0.34418674760880819</v>
      </c>
      <c r="S183">
        <f t="shared" si="14"/>
        <v>14.710299792024548</v>
      </c>
    </row>
    <row r="184" spans="1:19" x14ac:dyDescent="0.2">
      <c r="A184">
        <v>2791081</v>
      </c>
      <c r="B184">
        <v>2</v>
      </c>
      <c r="C184" t="s">
        <v>152</v>
      </c>
      <c r="D184">
        <v>-111.93491427743599</v>
      </c>
      <c r="E184">
        <v>33.414681046503901</v>
      </c>
      <c r="F184">
        <v>2</v>
      </c>
      <c r="G184" t="s">
        <v>153</v>
      </c>
      <c r="H184" t="s">
        <v>152</v>
      </c>
      <c r="I184" t="s">
        <v>154</v>
      </c>
      <c r="J184">
        <v>41614.456944444442</v>
      </c>
      <c r="K184" t="s">
        <v>156</v>
      </c>
      <c r="L184" t="s">
        <v>155</v>
      </c>
      <c r="M184">
        <v>133</v>
      </c>
      <c r="N184">
        <v>2.5466257218999998E-4</v>
      </c>
      <c r="O184">
        <f t="shared" si="10"/>
        <v>-111.93469899999999</v>
      </c>
      <c r="P184">
        <f t="shared" si="11"/>
        <v>33.414544999999997</v>
      </c>
      <c r="Q184">
        <f t="shared" si="12"/>
        <v>25.075231766455005</v>
      </c>
      <c r="R184">
        <f t="shared" si="13"/>
        <v>20.027115384758734</v>
      </c>
      <c r="S184">
        <f t="shared" si="14"/>
        <v>15.089131767831914</v>
      </c>
    </row>
    <row r="185" spans="1:19" x14ac:dyDescent="0.2">
      <c r="A185">
        <v>2588897</v>
      </c>
      <c r="B185">
        <v>2</v>
      </c>
      <c r="C185" t="s">
        <v>152</v>
      </c>
      <c r="D185">
        <v>-111.939993036018</v>
      </c>
      <c r="E185">
        <v>33.421781685076802</v>
      </c>
      <c r="F185">
        <v>3</v>
      </c>
      <c r="G185" t="s">
        <v>153</v>
      </c>
      <c r="H185" t="s">
        <v>152</v>
      </c>
      <c r="I185" t="s">
        <v>154</v>
      </c>
      <c r="J185">
        <v>40808.706944444442</v>
      </c>
      <c r="K185" t="s">
        <v>164</v>
      </c>
      <c r="L185" t="s">
        <v>164</v>
      </c>
      <c r="M185">
        <v>118</v>
      </c>
      <c r="N185">
        <v>2.5361731097E-4</v>
      </c>
      <c r="O185">
        <f t="shared" si="10"/>
        <v>-111.93979899999999</v>
      </c>
      <c r="P185">
        <f t="shared" si="11"/>
        <v>33.421945000000001</v>
      </c>
      <c r="Q185">
        <f t="shared" si="12"/>
        <v>25.572240642083486</v>
      </c>
      <c r="R185">
        <f t="shared" si="13"/>
        <v>18.051040524946966</v>
      </c>
      <c r="S185">
        <f t="shared" si="14"/>
        <v>18.113515048806754</v>
      </c>
    </row>
    <row r="186" spans="1:19" x14ac:dyDescent="0.2">
      <c r="A186">
        <v>2487794</v>
      </c>
      <c r="B186">
        <v>2</v>
      </c>
      <c r="C186" t="s">
        <v>157</v>
      </c>
      <c r="D186">
        <v>-111.926473011453</v>
      </c>
      <c r="E186">
        <v>33.392956194708802</v>
      </c>
      <c r="F186">
        <v>3</v>
      </c>
      <c r="G186" t="s">
        <v>153</v>
      </c>
      <c r="H186" t="s">
        <v>157</v>
      </c>
      <c r="I186" t="s">
        <v>154</v>
      </c>
      <c r="J186">
        <v>40562.490972222222</v>
      </c>
      <c r="K186" t="s">
        <v>159</v>
      </c>
      <c r="L186" t="s">
        <v>171</v>
      </c>
      <c r="M186">
        <v>142</v>
      </c>
      <c r="N186">
        <v>2.7520034769000002E-4</v>
      </c>
      <c r="O186">
        <f t="shared" si="10"/>
        <v>-111.926198</v>
      </c>
      <c r="P186">
        <f t="shared" si="11"/>
        <v>33.392946000000002</v>
      </c>
      <c r="Q186">
        <f t="shared" si="12"/>
        <v>25.609105049807354</v>
      </c>
      <c r="R186">
        <f t="shared" si="13"/>
        <v>25.584130895056358</v>
      </c>
      <c r="S186">
        <f t="shared" si="14"/>
        <v>1.130711190663289</v>
      </c>
    </row>
    <row r="187" spans="1:19" x14ac:dyDescent="0.2">
      <c r="A187">
        <v>2303696</v>
      </c>
      <c r="B187">
        <v>2</v>
      </c>
      <c r="C187" t="s">
        <v>164</v>
      </c>
      <c r="D187">
        <v>-111.92602298585</v>
      </c>
      <c r="E187">
        <v>33.422033717019097</v>
      </c>
      <c r="F187">
        <v>3</v>
      </c>
      <c r="G187" t="s">
        <v>160</v>
      </c>
      <c r="H187" t="s">
        <v>164</v>
      </c>
      <c r="I187" t="s">
        <v>154</v>
      </c>
      <c r="J187">
        <v>39941.353472222225</v>
      </c>
      <c r="K187" t="s">
        <v>159</v>
      </c>
      <c r="L187" t="s">
        <v>156</v>
      </c>
      <c r="M187">
        <v>117</v>
      </c>
      <c r="N187">
        <v>2.7624466810999997E-4</v>
      </c>
      <c r="O187">
        <f t="shared" si="10"/>
        <v>-111.926299</v>
      </c>
      <c r="P187">
        <f t="shared" si="11"/>
        <v>33.422044999999997</v>
      </c>
      <c r="Q187">
        <f t="shared" si="12"/>
        <v>25.707887446316491</v>
      </c>
      <c r="R187">
        <f t="shared" si="13"/>
        <v>25.677411124415666</v>
      </c>
      <c r="S187">
        <f t="shared" si="14"/>
        <v>1.2514131612746942</v>
      </c>
    </row>
    <row r="188" spans="1:19" x14ac:dyDescent="0.2">
      <c r="A188">
        <v>2566923</v>
      </c>
      <c r="B188">
        <v>2</v>
      </c>
      <c r="C188" t="s">
        <v>157</v>
      </c>
      <c r="D188">
        <v>-111.917676285319</v>
      </c>
      <c r="E188">
        <v>33.421903858408299</v>
      </c>
      <c r="F188">
        <v>3</v>
      </c>
      <c r="G188" t="s">
        <v>153</v>
      </c>
      <c r="H188" t="s">
        <v>157</v>
      </c>
      <c r="I188" t="s">
        <v>154</v>
      </c>
      <c r="J188">
        <v>40787.46597222222</v>
      </c>
      <c r="K188" t="s">
        <v>159</v>
      </c>
      <c r="L188" t="s">
        <v>156</v>
      </c>
      <c r="M188">
        <v>116</v>
      </c>
      <c r="N188">
        <v>2.6450606310999999E-4</v>
      </c>
      <c r="O188">
        <f t="shared" si="10"/>
        <v>-111.91768</v>
      </c>
      <c r="P188">
        <f t="shared" si="11"/>
        <v>33.422020000000003</v>
      </c>
      <c r="Q188">
        <f t="shared" si="12"/>
        <v>12.886081219200717</v>
      </c>
      <c r="R188">
        <f t="shared" si="13"/>
        <v>0.34557428028716186</v>
      </c>
      <c r="S188">
        <f t="shared" si="14"/>
        <v>12.881446642541414</v>
      </c>
    </row>
    <row r="189" spans="1:19" x14ac:dyDescent="0.2">
      <c r="A189">
        <v>2331356</v>
      </c>
      <c r="B189">
        <v>2</v>
      </c>
      <c r="C189" t="s">
        <v>157</v>
      </c>
      <c r="D189">
        <v>-111.90910175177601</v>
      </c>
      <c r="E189">
        <v>33.407669459999902</v>
      </c>
      <c r="F189">
        <v>1</v>
      </c>
      <c r="G189" t="s">
        <v>153</v>
      </c>
      <c r="H189" t="s">
        <v>157</v>
      </c>
      <c r="I189" t="s">
        <v>154</v>
      </c>
      <c r="J189">
        <v>40037.808333333334</v>
      </c>
      <c r="K189" t="s">
        <v>155</v>
      </c>
      <c r="L189" t="s">
        <v>156</v>
      </c>
      <c r="M189">
        <v>159</v>
      </c>
      <c r="N189">
        <v>2.3651823484E-4</v>
      </c>
      <c r="O189">
        <f t="shared" si="10"/>
        <v>-111.90910700000001</v>
      </c>
      <c r="P189">
        <f t="shared" si="11"/>
        <v>33.407432999999997</v>
      </c>
      <c r="Q189">
        <f t="shared" si="12"/>
        <v>26.230694824593463</v>
      </c>
      <c r="R189">
        <f t="shared" si="13"/>
        <v>0.48823875625100704</v>
      </c>
      <c r="S189">
        <f t="shared" si="14"/>
        <v>26.226150573384739</v>
      </c>
    </row>
    <row r="190" spans="1:19" x14ac:dyDescent="0.2">
      <c r="A190">
        <v>2675597</v>
      </c>
      <c r="B190">
        <v>2</v>
      </c>
      <c r="C190" t="s">
        <v>157</v>
      </c>
      <c r="D190">
        <v>-111.926270825692</v>
      </c>
      <c r="E190">
        <v>33.4076321128248</v>
      </c>
      <c r="F190">
        <v>3</v>
      </c>
      <c r="G190" t="s">
        <v>153</v>
      </c>
      <c r="H190" t="s">
        <v>157</v>
      </c>
      <c r="I190" t="s">
        <v>154</v>
      </c>
      <c r="J190">
        <v>41192.451388888891</v>
      </c>
      <c r="K190" t="s">
        <v>164</v>
      </c>
      <c r="L190" t="s">
        <v>156</v>
      </c>
      <c r="M190">
        <v>138</v>
      </c>
      <c r="N190">
        <v>2.5471538827E-4</v>
      </c>
      <c r="O190">
        <f t="shared" si="10"/>
        <v>-111.926098</v>
      </c>
      <c r="P190">
        <f t="shared" si="11"/>
        <v>33.407445000000003</v>
      </c>
      <c r="Q190">
        <f t="shared" si="12"/>
        <v>26.252306712684753</v>
      </c>
      <c r="R190">
        <f t="shared" si="13"/>
        <v>16.077858133035377</v>
      </c>
      <c r="S190">
        <f t="shared" si="14"/>
        <v>20.752977752381973</v>
      </c>
    </row>
    <row r="191" spans="1:19" x14ac:dyDescent="0.2">
      <c r="A191">
        <v>2414916</v>
      </c>
      <c r="B191">
        <v>2</v>
      </c>
      <c r="C191" t="s">
        <v>157</v>
      </c>
      <c r="D191">
        <v>-111.945882897353</v>
      </c>
      <c r="E191">
        <v>33.363787040695399</v>
      </c>
      <c r="F191">
        <v>3</v>
      </c>
      <c r="G191" t="s">
        <v>153</v>
      </c>
      <c r="H191" t="s">
        <v>157</v>
      </c>
      <c r="I191" t="s">
        <v>154</v>
      </c>
      <c r="J191">
        <v>40310.277777777781</v>
      </c>
      <c r="K191" t="s">
        <v>155</v>
      </c>
      <c r="L191" t="s">
        <v>156</v>
      </c>
      <c r="M191">
        <v>148</v>
      </c>
      <c r="N191">
        <v>2.4151336771999999E-4</v>
      </c>
      <c r="O191">
        <f t="shared" si="10"/>
        <v>-111.945898</v>
      </c>
      <c r="P191">
        <f t="shared" si="11"/>
        <v>33.363545999999999</v>
      </c>
      <c r="Q191">
        <f t="shared" si="12"/>
        <v>26.771096154579187</v>
      </c>
      <c r="R191">
        <f t="shared" si="13"/>
        <v>1.404989113880674</v>
      </c>
      <c r="S191">
        <f t="shared" si="14"/>
        <v>26.734202716886873</v>
      </c>
    </row>
    <row r="192" spans="1:19" x14ac:dyDescent="0.2">
      <c r="A192">
        <v>2344119</v>
      </c>
      <c r="B192">
        <v>2</v>
      </c>
      <c r="C192" t="s">
        <v>157</v>
      </c>
      <c r="D192">
        <v>-111.92633956270301</v>
      </c>
      <c r="E192">
        <v>33.393157474553298</v>
      </c>
      <c r="F192">
        <v>3</v>
      </c>
      <c r="G192" t="s">
        <v>153</v>
      </c>
      <c r="H192" t="s">
        <v>157</v>
      </c>
      <c r="I192" t="s">
        <v>154</v>
      </c>
      <c r="J192">
        <v>40078.781944444447</v>
      </c>
      <c r="K192" t="s">
        <v>158</v>
      </c>
      <c r="L192" t="s">
        <v>195</v>
      </c>
      <c r="M192">
        <v>142</v>
      </c>
      <c r="N192">
        <v>2.5448278051E-4</v>
      </c>
      <c r="O192">
        <f t="shared" si="10"/>
        <v>-111.926198</v>
      </c>
      <c r="P192">
        <f t="shared" si="11"/>
        <v>33.392946000000002</v>
      </c>
      <c r="Q192">
        <f t="shared" si="12"/>
        <v>26.899278044981749</v>
      </c>
      <c r="R192">
        <f t="shared" si="13"/>
        <v>13.169483249141528</v>
      </c>
      <c r="S192">
        <f t="shared" si="14"/>
        <v>23.454975384592025</v>
      </c>
    </row>
    <row r="193" spans="1:19" x14ac:dyDescent="0.2">
      <c r="A193">
        <v>2657973</v>
      </c>
      <c r="B193">
        <v>2</v>
      </c>
      <c r="C193" t="s">
        <v>157</v>
      </c>
      <c r="D193">
        <v>-111.917676267917</v>
      </c>
      <c r="E193">
        <v>33.421923095913797</v>
      </c>
      <c r="F193">
        <v>1</v>
      </c>
      <c r="G193" t="s">
        <v>153</v>
      </c>
      <c r="H193" t="s">
        <v>157</v>
      </c>
      <c r="I193" t="s">
        <v>154</v>
      </c>
      <c r="J193">
        <v>41186.522916666669</v>
      </c>
      <c r="K193" t="s">
        <v>159</v>
      </c>
      <c r="L193" t="s">
        <v>156</v>
      </c>
      <c r="M193">
        <v>116</v>
      </c>
      <c r="N193">
        <v>2.7405679551999998E-4</v>
      </c>
      <c r="O193">
        <f t="shared" si="10"/>
        <v>-111.91768</v>
      </c>
      <c r="P193">
        <f t="shared" si="11"/>
        <v>33.422020000000003</v>
      </c>
      <c r="Q193">
        <f t="shared" si="12"/>
        <v>10.753390993879018</v>
      </c>
      <c r="R193">
        <f t="shared" si="13"/>
        <v>0.34719317681806244</v>
      </c>
      <c r="S193">
        <f t="shared" si="14"/>
        <v>10.747784644530674</v>
      </c>
    </row>
    <row r="194" spans="1:19" x14ac:dyDescent="0.2">
      <c r="A194">
        <v>2657873</v>
      </c>
      <c r="B194">
        <v>2</v>
      </c>
      <c r="C194" t="s">
        <v>164</v>
      </c>
      <c r="D194">
        <v>-111.934944022753</v>
      </c>
      <c r="E194">
        <v>33.414679709807203</v>
      </c>
      <c r="F194">
        <v>3</v>
      </c>
      <c r="G194" t="s">
        <v>166</v>
      </c>
      <c r="H194" t="s">
        <v>164</v>
      </c>
      <c r="I194" t="s">
        <v>154</v>
      </c>
      <c r="J194">
        <v>40969.729166666664</v>
      </c>
      <c r="K194" t="s">
        <v>159</v>
      </c>
      <c r="L194" t="s">
        <v>156</v>
      </c>
      <c r="M194">
        <v>133</v>
      </c>
      <c r="N194">
        <v>2.7961201985999998E-4</v>
      </c>
      <c r="O194">
        <f t="shared" ref="O194:O257" si="15">INDEX(GPS_,MATCH($M194,loc_ID,0),2)</f>
        <v>-111.93469899999999</v>
      </c>
      <c r="P194">
        <f t="shared" ref="P194:P257" si="16">INDEX(GPS_,MATCH($M194,loc_ID,0),1)</f>
        <v>33.414544999999997</v>
      </c>
      <c r="Q194">
        <f t="shared" ref="Q194:Q257" si="17">SQRT(SUMSQ(ABS(E194-P194)*lat_m,ABS(D194-O194)*long_m))</f>
        <v>27.254541093410779</v>
      </c>
      <c r="R194">
        <f t="shared" ref="R194:R257" si="18">ABS(D194-O194)*long_m</f>
        <v>22.794302262040784</v>
      </c>
      <c r="S194">
        <f t="shared" ref="S194:S257" si="19">ABS(E194-P194)*lat_m</f>
        <v>14.94087663422529</v>
      </c>
    </row>
    <row r="195" spans="1:19" x14ac:dyDescent="0.2">
      <c r="A195">
        <v>2673784</v>
      </c>
      <c r="B195">
        <v>2</v>
      </c>
      <c r="C195" t="s">
        <v>157</v>
      </c>
      <c r="D195">
        <v>-111.926270836044</v>
      </c>
      <c r="E195">
        <v>33.407648602634097</v>
      </c>
      <c r="F195">
        <v>3</v>
      </c>
      <c r="G195" t="s">
        <v>153</v>
      </c>
      <c r="H195" t="s">
        <v>157</v>
      </c>
      <c r="I195" t="s">
        <v>154</v>
      </c>
      <c r="J195">
        <v>41199.704861111109</v>
      </c>
      <c r="K195" t="s">
        <v>156</v>
      </c>
      <c r="L195" t="s">
        <v>155</v>
      </c>
      <c r="M195">
        <v>138</v>
      </c>
      <c r="N195">
        <v>2.6706989855999999E-4</v>
      </c>
      <c r="O195">
        <f t="shared" si="15"/>
        <v>-111.926098</v>
      </c>
      <c r="P195">
        <f t="shared" si="16"/>
        <v>33.407445000000003</v>
      </c>
      <c r="Q195">
        <f t="shared" si="17"/>
        <v>27.721294629087769</v>
      </c>
      <c r="R195">
        <f t="shared" si="18"/>
        <v>16.078821172330578</v>
      </c>
      <c r="S195">
        <f t="shared" si="19"/>
        <v>22.581888442309346</v>
      </c>
    </row>
    <row r="196" spans="1:19" x14ac:dyDescent="0.2">
      <c r="A196">
        <v>2687325</v>
      </c>
      <c r="B196">
        <v>2</v>
      </c>
      <c r="C196" t="s">
        <v>157</v>
      </c>
      <c r="D196">
        <v>-111.936774395673</v>
      </c>
      <c r="E196">
        <v>33.4219460346674</v>
      </c>
      <c r="F196">
        <v>3</v>
      </c>
      <c r="G196" t="s">
        <v>153</v>
      </c>
      <c r="H196" t="s">
        <v>157</v>
      </c>
      <c r="I196" t="s">
        <v>154</v>
      </c>
      <c r="J196">
        <v>41295.683333333334</v>
      </c>
      <c r="K196" t="s">
        <v>159</v>
      </c>
      <c r="L196" t="s">
        <v>156</v>
      </c>
      <c r="M196">
        <v>151</v>
      </c>
      <c r="N196">
        <v>2.9334413360999998E-4</v>
      </c>
      <c r="O196">
        <f t="shared" si="15"/>
        <v>-111.936499</v>
      </c>
      <c r="P196">
        <f t="shared" si="16"/>
        <v>33.421844999999998</v>
      </c>
      <c r="Q196">
        <f t="shared" si="17"/>
        <v>27.963377516793653</v>
      </c>
      <c r="R196">
        <f t="shared" si="18"/>
        <v>25.619874623930379</v>
      </c>
      <c r="S196">
        <f t="shared" si="19"/>
        <v>11.205913902971453</v>
      </c>
    </row>
    <row r="197" spans="1:19" x14ac:dyDescent="0.2">
      <c r="A197">
        <v>2784572</v>
      </c>
      <c r="B197">
        <v>2</v>
      </c>
      <c r="C197" t="s">
        <v>157</v>
      </c>
      <c r="D197">
        <v>-111.91767625300101</v>
      </c>
      <c r="E197">
        <v>33.4219395852042</v>
      </c>
      <c r="F197">
        <v>4</v>
      </c>
      <c r="G197" t="s">
        <v>160</v>
      </c>
      <c r="H197" t="s">
        <v>157</v>
      </c>
      <c r="I197" t="s">
        <v>154</v>
      </c>
      <c r="J197">
        <v>41586.493055555555</v>
      </c>
      <c r="K197" t="s">
        <v>155</v>
      </c>
      <c r="L197" t="s">
        <v>169</v>
      </c>
      <c r="M197">
        <v>116</v>
      </c>
      <c r="N197">
        <v>2.8302843840000001E-4</v>
      </c>
      <c r="O197">
        <f t="shared" si="15"/>
        <v>-111.91768</v>
      </c>
      <c r="P197">
        <f t="shared" si="16"/>
        <v>33.422020000000003</v>
      </c>
      <c r="Q197">
        <f t="shared" si="17"/>
        <v>8.9257407415690935</v>
      </c>
      <c r="R197">
        <f t="shared" si="18"/>
        <v>0.34858080203825542</v>
      </c>
      <c r="S197">
        <f t="shared" si="19"/>
        <v>8.9189315060805772</v>
      </c>
    </row>
    <row r="198" spans="1:19" x14ac:dyDescent="0.2">
      <c r="A198">
        <v>2687296</v>
      </c>
      <c r="B198">
        <v>2</v>
      </c>
      <c r="C198" t="s">
        <v>157</v>
      </c>
      <c r="D198">
        <v>-111.926502479219</v>
      </c>
      <c r="E198">
        <v>33.392955997904103</v>
      </c>
      <c r="F198">
        <v>3</v>
      </c>
      <c r="G198" t="s">
        <v>153</v>
      </c>
      <c r="H198" t="s">
        <v>157</v>
      </c>
      <c r="I198" t="s">
        <v>154</v>
      </c>
      <c r="J198">
        <v>41292.75</v>
      </c>
      <c r="K198" t="s">
        <v>156</v>
      </c>
      <c r="L198" t="s">
        <v>155</v>
      </c>
      <c r="M198">
        <v>142</v>
      </c>
      <c r="N198">
        <v>3.0464332076999998E-4</v>
      </c>
      <c r="O198">
        <f t="shared" si="15"/>
        <v>-111.926198</v>
      </c>
      <c r="P198">
        <f t="shared" si="16"/>
        <v>33.392946000000002</v>
      </c>
      <c r="Q198">
        <f t="shared" si="17"/>
        <v>28.347194295006116</v>
      </c>
      <c r="R198">
        <f t="shared" si="18"/>
        <v>28.325497388185024</v>
      </c>
      <c r="S198">
        <f t="shared" si="19"/>
        <v>1.1088832719230302</v>
      </c>
    </row>
    <row r="199" spans="1:19" x14ac:dyDescent="0.2">
      <c r="A199">
        <v>2720597</v>
      </c>
      <c r="B199">
        <v>2</v>
      </c>
      <c r="C199" t="s">
        <v>157</v>
      </c>
      <c r="D199">
        <v>-111.926502479219</v>
      </c>
      <c r="E199">
        <v>33.392955997904103</v>
      </c>
      <c r="F199">
        <v>3</v>
      </c>
      <c r="G199" t="s">
        <v>153</v>
      </c>
      <c r="H199" t="s">
        <v>157</v>
      </c>
      <c r="I199" t="s">
        <v>154</v>
      </c>
      <c r="J199">
        <v>41396.526388888888</v>
      </c>
      <c r="K199" t="s">
        <v>155</v>
      </c>
      <c r="L199" t="s">
        <v>156</v>
      </c>
      <c r="M199">
        <v>142</v>
      </c>
      <c r="N199">
        <v>3.0464332076999998E-4</v>
      </c>
      <c r="O199">
        <f t="shared" si="15"/>
        <v>-111.926198</v>
      </c>
      <c r="P199">
        <f t="shared" si="16"/>
        <v>33.392946000000002</v>
      </c>
      <c r="Q199">
        <f t="shared" si="17"/>
        <v>28.347194295006116</v>
      </c>
      <c r="R199">
        <f t="shared" si="18"/>
        <v>28.325497388185024</v>
      </c>
      <c r="S199">
        <f t="shared" si="19"/>
        <v>1.1088832719230302</v>
      </c>
    </row>
    <row r="200" spans="1:19" x14ac:dyDescent="0.2">
      <c r="A200">
        <v>2611032</v>
      </c>
      <c r="B200">
        <v>2</v>
      </c>
      <c r="C200" t="s">
        <v>157</v>
      </c>
      <c r="D200">
        <v>-111.91779088159301</v>
      </c>
      <c r="E200">
        <v>33.422015550272903</v>
      </c>
      <c r="F200">
        <v>3</v>
      </c>
      <c r="G200" t="s">
        <v>153</v>
      </c>
      <c r="H200" t="s">
        <v>157</v>
      </c>
      <c r="I200" t="s">
        <v>154</v>
      </c>
      <c r="J200">
        <v>40982.751388888886</v>
      </c>
      <c r="K200" t="s">
        <v>156</v>
      </c>
      <c r="L200" t="s">
        <v>196</v>
      </c>
      <c r="M200">
        <v>116</v>
      </c>
      <c r="N200">
        <v>2.6395667438000001E-4</v>
      </c>
      <c r="O200">
        <f t="shared" si="15"/>
        <v>-111.91768</v>
      </c>
      <c r="P200">
        <f t="shared" si="16"/>
        <v>33.422020000000003</v>
      </c>
      <c r="Q200">
        <f t="shared" si="17"/>
        <v>10.327039656188163</v>
      </c>
      <c r="R200">
        <f t="shared" si="18"/>
        <v>10.315240177429985</v>
      </c>
      <c r="S200">
        <f t="shared" si="19"/>
        <v>0.49352623275481405</v>
      </c>
    </row>
    <row r="201" spans="1:19" x14ac:dyDescent="0.2">
      <c r="A201">
        <v>2696789</v>
      </c>
      <c r="B201">
        <v>2</v>
      </c>
      <c r="C201" t="s">
        <v>157</v>
      </c>
      <c r="D201">
        <v>-111.934960392294</v>
      </c>
      <c r="E201">
        <v>33.414679546699404</v>
      </c>
      <c r="F201">
        <v>3</v>
      </c>
      <c r="G201" t="s">
        <v>153</v>
      </c>
      <c r="H201" t="s">
        <v>157</v>
      </c>
      <c r="I201" t="s">
        <v>154</v>
      </c>
      <c r="J201">
        <v>41318.672222222223</v>
      </c>
      <c r="K201" t="s">
        <v>155</v>
      </c>
      <c r="L201" t="s">
        <v>156</v>
      </c>
      <c r="M201">
        <v>133</v>
      </c>
      <c r="N201">
        <v>2.9398766248000001E-4</v>
      </c>
      <c r="O201">
        <f t="shared" si="15"/>
        <v>-111.93469899999999</v>
      </c>
      <c r="P201">
        <f t="shared" si="16"/>
        <v>33.414544999999997</v>
      </c>
      <c r="Q201">
        <f t="shared" si="17"/>
        <v>28.530918545316787</v>
      </c>
      <c r="R201">
        <f t="shared" si="18"/>
        <v>24.317149674732121</v>
      </c>
      <c r="S201">
        <f t="shared" si="19"/>
        <v>14.922786091617642</v>
      </c>
    </row>
    <row r="202" spans="1:19" x14ac:dyDescent="0.2">
      <c r="A202">
        <v>2785988</v>
      </c>
      <c r="B202">
        <v>2</v>
      </c>
      <c r="C202" t="s">
        <v>175</v>
      </c>
      <c r="D202">
        <v>-111.94000692265899</v>
      </c>
      <c r="E202">
        <v>33.425254723212603</v>
      </c>
      <c r="F202">
        <v>1</v>
      </c>
      <c r="G202" t="s">
        <v>160</v>
      </c>
      <c r="H202" t="s">
        <v>175</v>
      </c>
      <c r="I202" t="s">
        <v>154</v>
      </c>
      <c r="J202">
        <v>41559.856249999997</v>
      </c>
      <c r="K202" t="s">
        <v>158</v>
      </c>
      <c r="L202" t="s">
        <v>156</v>
      </c>
      <c r="M202">
        <v>106</v>
      </c>
      <c r="N202">
        <v>2.8184585848999998E-4</v>
      </c>
      <c r="O202">
        <f t="shared" si="15"/>
        <v>-111.93979899999999</v>
      </c>
      <c r="P202">
        <f t="shared" si="16"/>
        <v>33.425445000000003</v>
      </c>
      <c r="Q202">
        <f t="shared" si="17"/>
        <v>28.627303282918625</v>
      </c>
      <c r="R202">
        <f t="shared" si="18"/>
        <v>19.342905416960651</v>
      </c>
      <c r="S202">
        <f t="shared" si="19"/>
        <v>21.103897822030834</v>
      </c>
    </row>
    <row r="203" spans="1:19" x14ac:dyDescent="0.2">
      <c r="A203">
        <v>2656401</v>
      </c>
      <c r="B203">
        <v>2</v>
      </c>
      <c r="C203" t="s">
        <v>157</v>
      </c>
      <c r="D203">
        <v>-111.917676243057</v>
      </c>
      <c r="E203">
        <v>33.421950578064397</v>
      </c>
      <c r="F203">
        <v>3</v>
      </c>
      <c r="G203" t="s">
        <v>153</v>
      </c>
      <c r="H203" t="s">
        <v>157</v>
      </c>
      <c r="I203" t="s">
        <v>154</v>
      </c>
      <c r="J203">
        <v>41148.565972222219</v>
      </c>
      <c r="K203" t="s">
        <v>164</v>
      </c>
      <c r="L203" t="s">
        <v>156</v>
      </c>
      <c r="M203">
        <v>116</v>
      </c>
      <c r="N203">
        <v>2.8937723554999997E-4</v>
      </c>
      <c r="O203">
        <f t="shared" si="15"/>
        <v>-111.91768</v>
      </c>
      <c r="P203">
        <f t="shared" si="16"/>
        <v>33.422020000000003</v>
      </c>
      <c r="Q203">
        <f t="shared" si="17"/>
        <v>7.7076244211126621</v>
      </c>
      <c r="R203">
        <f t="shared" si="18"/>
        <v>0.34950588595905951</v>
      </c>
      <c r="S203">
        <f t="shared" si="19"/>
        <v>7.6996960883279204</v>
      </c>
    </row>
    <row r="204" spans="1:19" x14ac:dyDescent="0.2">
      <c r="A204">
        <v>2785843</v>
      </c>
      <c r="B204">
        <v>2</v>
      </c>
      <c r="C204" t="s">
        <v>164</v>
      </c>
      <c r="D204">
        <v>-111.911206395313</v>
      </c>
      <c r="E204">
        <v>33.356777379548902</v>
      </c>
      <c r="F204">
        <v>3</v>
      </c>
      <c r="G204" t="s">
        <v>160</v>
      </c>
      <c r="H204" t="s">
        <v>164</v>
      </c>
      <c r="I204" t="s">
        <v>154</v>
      </c>
      <c r="J204">
        <v>41591.740277777775</v>
      </c>
      <c r="K204" t="s">
        <v>156</v>
      </c>
      <c r="L204" t="s">
        <v>168</v>
      </c>
      <c r="M204">
        <v>124</v>
      </c>
      <c r="N204">
        <v>3.2368881844999997E-4</v>
      </c>
      <c r="O204">
        <f t="shared" si="15"/>
        <v>-111.91153</v>
      </c>
      <c r="P204">
        <f t="shared" si="16"/>
        <v>33.356769999999997</v>
      </c>
      <c r="Q204">
        <f t="shared" si="17"/>
        <v>30.115851031096824</v>
      </c>
      <c r="R204">
        <f t="shared" si="18"/>
        <v>30.104726839964343</v>
      </c>
      <c r="S204">
        <f t="shared" si="19"/>
        <v>0.81847737802952247</v>
      </c>
    </row>
    <row r="205" spans="1:19" x14ac:dyDescent="0.2">
      <c r="A205">
        <v>2550098</v>
      </c>
      <c r="B205">
        <v>2</v>
      </c>
      <c r="C205" t="s">
        <v>157</v>
      </c>
      <c r="D205">
        <v>-111.91120645441799</v>
      </c>
      <c r="E205">
        <v>33.356799381189298</v>
      </c>
      <c r="F205">
        <v>3</v>
      </c>
      <c r="G205" t="s">
        <v>158</v>
      </c>
      <c r="H205" t="s">
        <v>157</v>
      </c>
      <c r="I205" t="s">
        <v>154</v>
      </c>
      <c r="J205">
        <v>40721.300694444442</v>
      </c>
      <c r="K205" t="s">
        <v>156</v>
      </c>
      <c r="L205" t="s">
        <v>168</v>
      </c>
      <c r="M205">
        <v>124</v>
      </c>
      <c r="N205">
        <v>3.2487689656E-4</v>
      </c>
      <c r="O205">
        <f t="shared" si="15"/>
        <v>-111.91153</v>
      </c>
      <c r="P205">
        <f t="shared" si="16"/>
        <v>33.356769999999997</v>
      </c>
      <c r="Q205">
        <f t="shared" si="17"/>
        <v>30.275117890001475</v>
      </c>
      <c r="R205">
        <f t="shared" si="18"/>
        <v>30.099228342309178</v>
      </c>
      <c r="S205">
        <f t="shared" si="19"/>
        <v>3.2587139259252749</v>
      </c>
    </row>
    <row r="206" spans="1:19" x14ac:dyDescent="0.2">
      <c r="A206">
        <v>2388156</v>
      </c>
      <c r="B206">
        <v>2</v>
      </c>
      <c r="C206" t="s">
        <v>152</v>
      </c>
      <c r="D206">
        <v>-111.926211116063</v>
      </c>
      <c r="E206">
        <v>33.428983140107803</v>
      </c>
      <c r="F206">
        <v>1</v>
      </c>
      <c r="G206" t="s">
        <v>153</v>
      </c>
      <c r="H206" t="s">
        <v>152</v>
      </c>
      <c r="I206" t="s">
        <v>154</v>
      </c>
      <c r="J206">
        <v>40225.444444444445</v>
      </c>
      <c r="K206" t="s">
        <v>168</v>
      </c>
      <c r="L206" t="s">
        <v>156</v>
      </c>
      <c r="M206">
        <v>103</v>
      </c>
      <c r="N206">
        <v>2.8485191718999998E-4</v>
      </c>
      <c r="O206">
        <f t="shared" si="15"/>
        <v>-111.92628000000001</v>
      </c>
      <c r="P206">
        <f t="shared" si="16"/>
        <v>33.428849999999997</v>
      </c>
      <c r="Q206">
        <f t="shared" si="17"/>
        <v>16.097301705604163</v>
      </c>
      <c r="R206">
        <f t="shared" si="18"/>
        <v>6.4082264271749771</v>
      </c>
      <c r="S206">
        <f t="shared" si="19"/>
        <v>14.766778804441506</v>
      </c>
    </row>
    <row r="207" spans="1:19" x14ac:dyDescent="0.2">
      <c r="A207">
        <v>2236179</v>
      </c>
      <c r="B207">
        <v>2</v>
      </c>
      <c r="C207" t="s">
        <v>163</v>
      </c>
      <c r="D207">
        <v>-111.935104733118</v>
      </c>
      <c r="E207">
        <v>33.4219933622337</v>
      </c>
      <c r="F207">
        <v>1</v>
      </c>
      <c r="G207" t="s">
        <v>166</v>
      </c>
      <c r="H207" t="s">
        <v>163</v>
      </c>
      <c r="I207" t="s">
        <v>154</v>
      </c>
      <c r="J207">
        <v>39834.684027777781</v>
      </c>
      <c r="K207" t="s">
        <v>159</v>
      </c>
      <c r="L207" t="s">
        <v>155</v>
      </c>
      <c r="M207">
        <v>115</v>
      </c>
      <c r="N207">
        <v>3.3982950406E-4</v>
      </c>
      <c r="O207">
        <f t="shared" si="15"/>
        <v>-111.934799</v>
      </c>
      <c r="P207">
        <f t="shared" si="16"/>
        <v>33.421844999999998</v>
      </c>
      <c r="Q207">
        <f t="shared" si="17"/>
        <v>32.859179207152714</v>
      </c>
      <c r="R207">
        <f t="shared" si="18"/>
        <v>28.442146770643483</v>
      </c>
      <c r="S207">
        <f t="shared" si="19"/>
        <v>16.455088734034579</v>
      </c>
    </row>
    <row r="208" spans="1:19" x14ac:dyDescent="0.2">
      <c r="A208">
        <v>2725720</v>
      </c>
      <c r="B208">
        <v>2</v>
      </c>
      <c r="C208" t="s">
        <v>157</v>
      </c>
      <c r="D208">
        <v>-111.917676195824</v>
      </c>
      <c r="E208">
        <v>33.422002794150202</v>
      </c>
      <c r="F208">
        <v>3</v>
      </c>
      <c r="G208" t="s">
        <v>153</v>
      </c>
      <c r="H208" t="s">
        <v>157</v>
      </c>
      <c r="I208" t="s">
        <v>154</v>
      </c>
      <c r="J208">
        <v>41408.945138888892</v>
      </c>
      <c r="K208" t="s">
        <v>159</v>
      </c>
      <c r="L208" t="s">
        <v>156</v>
      </c>
      <c r="M208">
        <v>116</v>
      </c>
      <c r="N208">
        <v>3.2295762273999999E-4</v>
      </c>
      <c r="O208">
        <f t="shared" si="15"/>
        <v>-111.91768</v>
      </c>
      <c r="P208">
        <f t="shared" si="16"/>
        <v>33.422020000000003</v>
      </c>
      <c r="Q208">
        <f t="shared" si="17"/>
        <v>1.9408658948557924</v>
      </c>
      <c r="R208">
        <f t="shared" si="18"/>
        <v>0.35389994038850681</v>
      </c>
      <c r="S208">
        <f t="shared" si="19"/>
        <v>1.908327868582175</v>
      </c>
    </row>
    <row r="209" spans="1:19" x14ac:dyDescent="0.2">
      <c r="A209">
        <v>2360121</v>
      </c>
      <c r="B209">
        <v>2</v>
      </c>
      <c r="C209" t="s">
        <v>175</v>
      </c>
      <c r="D209">
        <v>-111.93995797685101</v>
      </c>
      <c r="E209">
        <v>33.418677871033402</v>
      </c>
      <c r="F209">
        <v>1</v>
      </c>
      <c r="G209" t="s">
        <v>160</v>
      </c>
      <c r="H209" t="s">
        <v>175</v>
      </c>
      <c r="I209" t="s">
        <v>154</v>
      </c>
      <c r="J209">
        <v>40121.400694444441</v>
      </c>
      <c r="K209" t="s">
        <v>158</v>
      </c>
      <c r="L209" t="s">
        <v>158</v>
      </c>
      <c r="M209">
        <v>111</v>
      </c>
      <c r="N209">
        <v>3.1085611455E-4</v>
      </c>
      <c r="O209">
        <f t="shared" si="15"/>
        <v>-111.93979899999999</v>
      </c>
      <c r="P209">
        <f t="shared" si="16"/>
        <v>33.418945000000001</v>
      </c>
      <c r="Q209">
        <f t="shared" si="17"/>
        <v>33.113892030834528</v>
      </c>
      <c r="R209">
        <f t="shared" si="18"/>
        <v>14.789509750273208</v>
      </c>
      <c r="S209">
        <f t="shared" si="19"/>
        <v>29.627693915935136</v>
      </c>
    </row>
    <row r="210" spans="1:19" x14ac:dyDescent="0.2">
      <c r="A210">
        <v>2361906</v>
      </c>
      <c r="B210">
        <v>2</v>
      </c>
      <c r="C210" t="s">
        <v>157</v>
      </c>
      <c r="D210">
        <v>-111.940155799877</v>
      </c>
      <c r="E210">
        <v>33.421939852981502</v>
      </c>
      <c r="F210">
        <v>1</v>
      </c>
      <c r="G210" t="s">
        <v>153</v>
      </c>
      <c r="H210" t="s">
        <v>157</v>
      </c>
      <c r="I210" t="s">
        <v>154</v>
      </c>
      <c r="J210">
        <v>40130.536805555559</v>
      </c>
      <c r="K210" t="s">
        <v>156</v>
      </c>
      <c r="L210" t="s">
        <v>155</v>
      </c>
      <c r="M210">
        <v>118</v>
      </c>
      <c r="N210">
        <v>3.5683699924999999E-4</v>
      </c>
      <c r="O210">
        <f t="shared" si="15"/>
        <v>-111.93979899999999</v>
      </c>
      <c r="P210">
        <f t="shared" si="16"/>
        <v>33.421945000000001</v>
      </c>
      <c r="Q210">
        <f t="shared" si="17"/>
        <v>33.197761697230519</v>
      </c>
      <c r="R210">
        <f t="shared" si="18"/>
        <v>33.192853087562447</v>
      </c>
      <c r="S210">
        <f t="shared" si="19"/>
        <v>0.57086391863707653</v>
      </c>
    </row>
    <row r="211" spans="1:19" x14ac:dyDescent="0.2">
      <c r="A211">
        <v>2674065</v>
      </c>
      <c r="B211">
        <v>2</v>
      </c>
      <c r="C211" t="s">
        <v>157</v>
      </c>
      <c r="D211">
        <v>-111.92627664587199</v>
      </c>
      <c r="E211">
        <v>33.428978846690697</v>
      </c>
      <c r="F211">
        <v>3</v>
      </c>
      <c r="G211" t="s">
        <v>153</v>
      </c>
      <c r="H211" t="s">
        <v>157</v>
      </c>
      <c r="I211" t="s">
        <v>154</v>
      </c>
      <c r="J211">
        <v>41205.361111111109</v>
      </c>
      <c r="K211" t="s">
        <v>155</v>
      </c>
      <c r="L211" t="s">
        <v>156</v>
      </c>
      <c r="M211">
        <v>103</v>
      </c>
      <c r="N211">
        <v>3.1999318726000001E-4</v>
      </c>
      <c r="O211">
        <f t="shared" si="15"/>
        <v>-111.92628000000001</v>
      </c>
      <c r="P211">
        <f t="shared" si="16"/>
        <v>33.428849999999997</v>
      </c>
      <c r="Q211">
        <f t="shared" si="17"/>
        <v>14.293995335633557</v>
      </c>
      <c r="R211">
        <f t="shared" si="18"/>
        <v>0.31203227777026321</v>
      </c>
      <c r="S211">
        <f t="shared" si="19"/>
        <v>14.29058915904951</v>
      </c>
    </row>
    <row r="212" spans="1:19" x14ac:dyDescent="0.2">
      <c r="A212">
        <v>2527959</v>
      </c>
      <c r="B212">
        <v>2</v>
      </c>
      <c r="C212" t="s">
        <v>157</v>
      </c>
      <c r="D212">
        <v>-111.917676183395</v>
      </c>
      <c r="E212">
        <v>33.422016535225403</v>
      </c>
      <c r="F212">
        <v>2</v>
      </c>
      <c r="G212" t="s">
        <v>153</v>
      </c>
      <c r="H212" t="s">
        <v>157</v>
      </c>
      <c r="I212" t="s">
        <v>154</v>
      </c>
      <c r="J212">
        <v>40690.833333333336</v>
      </c>
      <c r="K212" t="s">
        <v>159</v>
      </c>
      <c r="L212" t="s">
        <v>156</v>
      </c>
      <c r="M212">
        <v>116</v>
      </c>
      <c r="N212">
        <v>3.3259452435999999E-4</v>
      </c>
      <c r="O212">
        <f t="shared" si="15"/>
        <v>-111.91768</v>
      </c>
      <c r="P212">
        <f t="shared" si="16"/>
        <v>33.422020000000003</v>
      </c>
      <c r="Q212">
        <f t="shared" si="17"/>
        <v>0.523200528285237</v>
      </c>
      <c r="R212">
        <f t="shared" si="18"/>
        <v>0.35505620175615282</v>
      </c>
      <c r="S212">
        <f t="shared" si="19"/>
        <v>0.38428360151383661</v>
      </c>
    </row>
    <row r="213" spans="1:19" x14ac:dyDescent="0.2">
      <c r="A213">
        <v>2523672</v>
      </c>
      <c r="B213">
        <v>2</v>
      </c>
      <c r="C213" t="s">
        <v>157</v>
      </c>
      <c r="D213">
        <v>-111.925822863192</v>
      </c>
      <c r="E213">
        <v>33.392957840818802</v>
      </c>
      <c r="F213">
        <v>2</v>
      </c>
      <c r="G213" t="s">
        <v>158</v>
      </c>
      <c r="H213" t="s">
        <v>157</v>
      </c>
      <c r="I213" t="s">
        <v>154</v>
      </c>
      <c r="J213">
        <v>40683.6875</v>
      </c>
      <c r="K213" t="s">
        <v>156</v>
      </c>
      <c r="L213" t="s">
        <v>164</v>
      </c>
      <c r="M213">
        <v>142</v>
      </c>
      <c r="N213">
        <v>3.7532363328999997E-4</v>
      </c>
      <c r="O213">
        <f t="shared" si="15"/>
        <v>-111.926198</v>
      </c>
      <c r="P213">
        <f t="shared" si="16"/>
        <v>33.392946000000002</v>
      </c>
      <c r="Q213">
        <f t="shared" si="17"/>
        <v>34.923427007174361</v>
      </c>
      <c r="R213">
        <f t="shared" si="18"/>
        <v>34.898725470711668</v>
      </c>
      <c r="S213">
        <f t="shared" si="19"/>
        <v>1.3132838403543909</v>
      </c>
    </row>
    <row r="214" spans="1:19" x14ac:dyDescent="0.2">
      <c r="A214">
        <v>2785825</v>
      </c>
      <c r="B214">
        <v>2</v>
      </c>
      <c r="C214" t="s">
        <v>157</v>
      </c>
      <c r="D214">
        <v>-111.942383896942</v>
      </c>
      <c r="E214">
        <v>33.421667931851502</v>
      </c>
      <c r="F214">
        <v>3</v>
      </c>
      <c r="G214" t="s">
        <v>160</v>
      </c>
      <c r="H214" t="s">
        <v>157</v>
      </c>
      <c r="I214" t="s">
        <v>154</v>
      </c>
      <c r="J214">
        <v>41586.783333333333</v>
      </c>
      <c r="K214" t="s">
        <v>155</v>
      </c>
      <c r="L214" t="s">
        <v>156</v>
      </c>
      <c r="M214">
        <v>119</v>
      </c>
      <c r="N214">
        <v>3.3309704003000001E-4</v>
      </c>
      <c r="O214">
        <f t="shared" si="15"/>
        <v>-111.942199</v>
      </c>
      <c r="P214">
        <f t="shared" si="16"/>
        <v>33.421945000000001</v>
      </c>
      <c r="Q214">
        <f t="shared" si="17"/>
        <v>35.21655419025214</v>
      </c>
      <c r="R214">
        <f t="shared" si="18"/>
        <v>17.200838418558551</v>
      </c>
      <c r="S214">
        <f t="shared" si="19"/>
        <v>30.730064216229778</v>
      </c>
    </row>
    <row r="215" spans="1:19" x14ac:dyDescent="0.2">
      <c r="A215">
        <v>2657937</v>
      </c>
      <c r="B215">
        <v>2</v>
      </c>
      <c r="C215" t="s">
        <v>157</v>
      </c>
      <c r="D215">
        <v>-111.939444271531</v>
      </c>
      <c r="E215">
        <v>33.419064664150802</v>
      </c>
      <c r="F215">
        <v>3</v>
      </c>
      <c r="G215" t="s">
        <v>158</v>
      </c>
      <c r="H215" t="s">
        <v>157</v>
      </c>
      <c r="I215" t="s">
        <v>154</v>
      </c>
      <c r="J215">
        <v>40983.647222222222</v>
      </c>
      <c r="K215" t="s">
        <v>156</v>
      </c>
      <c r="L215" t="s">
        <v>165</v>
      </c>
      <c r="M215">
        <v>111</v>
      </c>
      <c r="N215">
        <v>3.7436852926000001E-4</v>
      </c>
      <c r="O215">
        <f t="shared" si="15"/>
        <v>-111.93979899999999</v>
      </c>
      <c r="P215">
        <f t="shared" si="16"/>
        <v>33.418945000000001</v>
      </c>
      <c r="Q215">
        <f t="shared" si="17"/>
        <v>35.569083078591305</v>
      </c>
      <c r="R215">
        <f t="shared" si="18"/>
        <v>33.000151389775645</v>
      </c>
      <c r="S215">
        <f t="shared" si="19"/>
        <v>13.272139213541225</v>
      </c>
    </row>
    <row r="216" spans="1:19" x14ac:dyDescent="0.2">
      <c r="A216">
        <v>2515433</v>
      </c>
      <c r="B216">
        <v>3</v>
      </c>
      <c r="C216" t="s">
        <v>157</v>
      </c>
      <c r="D216">
        <v>-111.935048787811</v>
      </c>
      <c r="E216">
        <v>33.414678665879897</v>
      </c>
      <c r="F216">
        <v>3</v>
      </c>
      <c r="G216" t="s">
        <v>153</v>
      </c>
      <c r="H216" t="s">
        <v>157</v>
      </c>
      <c r="I216" t="s">
        <v>154</v>
      </c>
      <c r="J216">
        <v>40627.78125</v>
      </c>
      <c r="K216" t="s">
        <v>198</v>
      </c>
      <c r="L216" t="s">
        <v>168</v>
      </c>
      <c r="M216">
        <v>133</v>
      </c>
      <c r="N216">
        <v>3.7445704717000003E-4</v>
      </c>
      <c r="O216">
        <f t="shared" si="15"/>
        <v>-111.93469899999999</v>
      </c>
      <c r="P216">
        <f t="shared" si="16"/>
        <v>33.414544999999997</v>
      </c>
      <c r="Q216">
        <f t="shared" si="17"/>
        <v>35.758483877887826</v>
      </c>
      <c r="R216">
        <f t="shared" si="18"/>
        <v>32.540525293172792</v>
      </c>
      <c r="S216">
        <f t="shared" si="19"/>
        <v>14.825093014532671</v>
      </c>
    </row>
    <row r="217" spans="1:19" x14ac:dyDescent="0.2">
      <c r="A217">
        <v>2416153</v>
      </c>
      <c r="B217">
        <v>2</v>
      </c>
      <c r="C217" t="s">
        <v>161</v>
      </c>
      <c r="D217">
        <v>-111.946882544953</v>
      </c>
      <c r="E217">
        <v>33.421896365856</v>
      </c>
      <c r="F217">
        <v>3</v>
      </c>
      <c r="G217" t="s">
        <v>160</v>
      </c>
      <c r="H217" t="s">
        <v>161</v>
      </c>
      <c r="I217" t="s">
        <v>154</v>
      </c>
      <c r="J217">
        <v>40328.556250000001</v>
      </c>
      <c r="K217" t="s">
        <v>159</v>
      </c>
      <c r="L217" t="s">
        <v>169</v>
      </c>
      <c r="M217">
        <v>120</v>
      </c>
      <c r="N217">
        <v>2.2246626380999999E-4</v>
      </c>
      <c r="O217">
        <f t="shared" si="15"/>
        <v>-111.94727</v>
      </c>
      <c r="P217">
        <f t="shared" si="16"/>
        <v>33.421900000000001</v>
      </c>
      <c r="Q217">
        <f t="shared" si="17"/>
        <v>36.046936558665323</v>
      </c>
      <c r="R217">
        <f t="shared" si="18"/>
        <v>36.044682977458017</v>
      </c>
      <c r="S217">
        <f t="shared" si="19"/>
        <v>0.40306862814046862</v>
      </c>
    </row>
    <row r="218" spans="1:19" x14ac:dyDescent="0.2">
      <c r="A218">
        <v>2479917</v>
      </c>
      <c r="B218">
        <v>2</v>
      </c>
      <c r="C218" t="s">
        <v>157</v>
      </c>
      <c r="D218">
        <v>-111.926462305673</v>
      </c>
      <c r="E218">
        <v>33.414759128378101</v>
      </c>
      <c r="F218">
        <v>4</v>
      </c>
      <c r="G218" t="s">
        <v>153</v>
      </c>
      <c r="H218" t="s">
        <v>157</v>
      </c>
      <c r="I218" t="s">
        <v>154</v>
      </c>
      <c r="J218">
        <v>40520.674305555556</v>
      </c>
      <c r="K218" t="s">
        <v>168</v>
      </c>
      <c r="L218" t="s">
        <v>156</v>
      </c>
      <c r="M218">
        <v>131</v>
      </c>
      <c r="N218">
        <v>3.8176420742E-4</v>
      </c>
      <c r="O218">
        <f t="shared" si="15"/>
        <v>-111.926098</v>
      </c>
      <c r="P218">
        <f t="shared" si="16"/>
        <v>33.414645</v>
      </c>
      <c r="Q218">
        <f t="shared" si="17"/>
        <v>36.177844773051532</v>
      </c>
      <c r="R218">
        <f t="shared" si="18"/>
        <v>33.891112251073856</v>
      </c>
      <c r="S218">
        <f t="shared" si="19"/>
        <v>12.658157954778549</v>
      </c>
    </row>
    <row r="219" spans="1:19" x14ac:dyDescent="0.2">
      <c r="A219">
        <v>2338759</v>
      </c>
      <c r="B219">
        <v>2</v>
      </c>
      <c r="C219" t="s">
        <v>157</v>
      </c>
      <c r="D219">
        <v>-111.94180501078699</v>
      </c>
      <c r="E219">
        <v>33.421934375286497</v>
      </c>
      <c r="F219">
        <v>3</v>
      </c>
      <c r="G219" t="s">
        <v>160</v>
      </c>
      <c r="H219" t="s">
        <v>157</v>
      </c>
      <c r="I219" t="s">
        <v>154</v>
      </c>
      <c r="J219">
        <v>40044.713194444441</v>
      </c>
      <c r="K219" t="s">
        <v>156</v>
      </c>
      <c r="L219" t="s">
        <v>179</v>
      </c>
      <c r="M219">
        <v>119</v>
      </c>
      <c r="N219">
        <v>3.9413244538000002E-4</v>
      </c>
      <c r="O219">
        <f t="shared" si="15"/>
        <v>-111.942199</v>
      </c>
      <c r="P219">
        <f t="shared" si="16"/>
        <v>33.421945000000001</v>
      </c>
      <c r="Q219">
        <f t="shared" si="17"/>
        <v>36.671490390039594</v>
      </c>
      <c r="R219">
        <f t="shared" si="18"/>
        <v>36.652552055388099</v>
      </c>
      <c r="S219">
        <f t="shared" si="19"/>
        <v>1.1784036888230414</v>
      </c>
    </row>
    <row r="220" spans="1:19" x14ac:dyDescent="0.2">
      <c r="A220">
        <v>2516447</v>
      </c>
      <c r="B220">
        <v>2</v>
      </c>
      <c r="C220" t="s">
        <v>157</v>
      </c>
      <c r="D220">
        <v>-111.926472128938</v>
      </c>
      <c r="E220">
        <v>33.414759209620499</v>
      </c>
      <c r="F220">
        <v>3</v>
      </c>
      <c r="G220" t="s">
        <v>153</v>
      </c>
      <c r="H220" t="s">
        <v>157</v>
      </c>
      <c r="I220" t="s">
        <v>154</v>
      </c>
      <c r="J220">
        <v>40632.531944444447</v>
      </c>
      <c r="K220" t="s">
        <v>159</v>
      </c>
      <c r="L220" t="s">
        <v>156</v>
      </c>
      <c r="M220">
        <v>131</v>
      </c>
      <c r="N220">
        <v>3.9117297920999999E-4</v>
      </c>
      <c r="O220">
        <f t="shared" si="15"/>
        <v>-111.926098</v>
      </c>
      <c r="P220">
        <f t="shared" si="16"/>
        <v>33.414645</v>
      </c>
      <c r="Q220">
        <f t="shared" si="17"/>
        <v>37.038394692832924</v>
      </c>
      <c r="R220">
        <f t="shared" si="18"/>
        <v>34.804964001313316</v>
      </c>
      <c r="S220">
        <f t="shared" si="19"/>
        <v>12.667168676912688</v>
      </c>
    </row>
    <row r="221" spans="1:19" x14ac:dyDescent="0.2">
      <c r="A221">
        <v>2785854</v>
      </c>
      <c r="B221">
        <v>2</v>
      </c>
      <c r="C221" t="s">
        <v>157</v>
      </c>
      <c r="D221">
        <v>-111.926472128938</v>
      </c>
      <c r="E221">
        <v>33.414759209620499</v>
      </c>
      <c r="F221">
        <v>2</v>
      </c>
      <c r="G221" t="s">
        <v>158</v>
      </c>
      <c r="H221" t="s">
        <v>157</v>
      </c>
      <c r="I221" t="s">
        <v>154</v>
      </c>
      <c r="J221">
        <v>41593.477083333331</v>
      </c>
      <c r="K221" t="s">
        <v>164</v>
      </c>
      <c r="L221" t="s">
        <v>156</v>
      </c>
      <c r="M221">
        <v>131</v>
      </c>
      <c r="N221">
        <v>3.9117297920999999E-4</v>
      </c>
      <c r="O221">
        <f t="shared" si="15"/>
        <v>-111.926098</v>
      </c>
      <c r="P221">
        <f t="shared" si="16"/>
        <v>33.414645</v>
      </c>
      <c r="Q221">
        <f t="shared" si="17"/>
        <v>37.038394692832924</v>
      </c>
      <c r="R221">
        <f t="shared" si="18"/>
        <v>34.804964001313316</v>
      </c>
      <c r="S221">
        <f t="shared" si="19"/>
        <v>12.667168676912688</v>
      </c>
    </row>
    <row r="222" spans="1:19" x14ac:dyDescent="0.2">
      <c r="A222">
        <v>2757159</v>
      </c>
      <c r="B222">
        <v>2</v>
      </c>
      <c r="C222" t="s">
        <v>157</v>
      </c>
      <c r="D222">
        <v>-111.926272628603</v>
      </c>
      <c r="E222">
        <v>33.407139189356798</v>
      </c>
      <c r="F222">
        <v>1</v>
      </c>
      <c r="G222" t="s">
        <v>160</v>
      </c>
      <c r="H222" t="s">
        <v>157</v>
      </c>
      <c r="I222" t="s">
        <v>154</v>
      </c>
      <c r="J222">
        <v>41526.368750000001</v>
      </c>
      <c r="K222" t="s">
        <v>156</v>
      </c>
      <c r="L222" t="s">
        <v>164</v>
      </c>
      <c r="M222">
        <v>138</v>
      </c>
      <c r="N222">
        <v>3.5215805894999998E-4</v>
      </c>
      <c r="O222">
        <f t="shared" si="15"/>
        <v>-111.926098</v>
      </c>
      <c r="P222">
        <f t="shared" si="16"/>
        <v>33.407445000000003</v>
      </c>
      <c r="Q222">
        <f t="shared" si="17"/>
        <v>37.607785724993811</v>
      </c>
      <c r="R222">
        <f t="shared" si="18"/>
        <v>16.245581733405938</v>
      </c>
      <c r="S222">
        <f t="shared" si="19"/>
        <v>33.917939519969003</v>
      </c>
    </row>
    <row r="223" spans="1:19" x14ac:dyDescent="0.2">
      <c r="A223">
        <v>2470547</v>
      </c>
      <c r="B223">
        <v>2</v>
      </c>
      <c r="C223" t="s">
        <v>157</v>
      </c>
      <c r="D223">
        <v>-111.926478677782</v>
      </c>
      <c r="E223">
        <v>33.414759263781697</v>
      </c>
      <c r="F223">
        <v>1</v>
      </c>
      <c r="G223" t="s">
        <v>153</v>
      </c>
      <c r="H223" t="s">
        <v>157</v>
      </c>
      <c r="I223" t="s">
        <v>154</v>
      </c>
      <c r="J223">
        <v>40491.524305555555</v>
      </c>
      <c r="K223" t="s">
        <v>164</v>
      </c>
      <c r="L223" t="s">
        <v>156</v>
      </c>
      <c r="M223">
        <v>131</v>
      </c>
      <c r="N223">
        <v>3.9745664608999999E-4</v>
      </c>
      <c r="O223">
        <f t="shared" si="15"/>
        <v>-111.926098</v>
      </c>
      <c r="P223">
        <f t="shared" si="16"/>
        <v>33.414645</v>
      </c>
      <c r="Q223">
        <f t="shared" si="17"/>
        <v>37.613492848147281</v>
      </c>
      <c r="R223">
        <f t="shared" si="18"/>
        <v>35.414198563167517</v>
      </c>
      <c r="S223">
        <f t="shared" si="19"/>
        <v>12.673175780607272</v>
      </c>
    </row>
    <row r="224" spans="1:19" x14ac:dyDescent="0.2">
      <c r="A224">
        <v>2664971</v>
      </c>
      <c r="B224">
        <v>2</v>
      </c>
      <c r="C224" t="s">
        <v>157</v>
      </c>
      <c r="D224">
        <v>-111.926272658348</v>
      </c>
      <c r="E224">
        <v>33.407133694768802</v>
      </c>
      <c r="F224">
        <v>3</v>
      </c>
      <c r="G224" t="s">
        <v>158</v>
      </c>
      <c r="H224" t="s">
        <v>157</v>
      </c>
      <c r="I224" t="s">
        <v>154</v>
      </c>
      <c r="J224">
        <v>41179.62222222222</v>
      </c>
      <c r="K224" t="s">
        <v>159</v>
      </c>
      <c r="L224" t="s">
        <v>156</v>
      </c>
      <c r="M224">
        <v>138</v>
      </c>
      <c r="N224">
        <v>3.5695445858000002E-4</v>
      </c>
      <c r="O224">
        <f t="shared" si="15"/>
        <v>-111.926098</v>
      </c>
      <c r="P224">
        <f t="shared" si="16"/>
        <v>33.407445000000003</v>
      </c>
      <c r="Q224">
        <f t="shared" si="17"/>
        <v>38.159493461084608</v>
      </c>
      <c r="R224">
        <f t="shared" si="18"/>
        <v>16.248348890401463</v>
      </c>
      <c r="S224">
        <f t="shared" si="19"/>
        <v>34.527352918263929</v>
      </c>
    </row>
    <row r="225" spans="1:19" x14ac:dyDescent="0.2">
      <c r="A225">
        <v>2710673</v>
      </c>
      <c r="B225">
        <v>2</v>
      </c>
      <c r="C225" t="s">
        <v>157</v>
      </c>
      <c r="D225">
        <v>-111.926280526608</v>
      </c>
      <c r="E225">
        <v>33.414328906133903</v>
      </c>
      <c r="F225">
        <v>3</v>
      </c>
      <c r="G225" t="s">
        <v>178</v>
      </c>
      <c r="H225" t="s">
        <v>157</v>
      </c>
      <c r="I225" t="s">
        <v>154</v>
      </c>
      <c r="J225">
        <v>41360.374305555553</v>
      </c>
      <c r="K225" t="s">
        <v>159</v>
      </c>
      <c r="L225" t="s">
        <v>156</v>
      </c>
      <c r="M225">
        <v>131</v>
      </c>
      <c r="N225">
        <v>3.6500862293000001E-4</v>
      </c>
      <c r="O225">
        <f t="shared" si="15"/>
        <v>-111.926098</v>
      </c>
      <c r="P225">
        <f t="shared" si="16"/>
        <v>33.414645</v>
      </c>
      <c r="Q225">
        <f t="shared" si="17"/>
        <v>38.954174465759159</v>
      </c>
      <c r="R225">
        <f t="shared" si="18"/>
        <v>16.980327837235308</v>
      </c>
      <c r="S225">
        <f t="shared" si="19"/>
        <v>35.058467947827019</v>
      </c>
    </row>
    <row r="226" spans="1:19" x14ac:dyDescent="0.2">
      <c r="A226">
        <v>2396205</v>
      </c>
      <c r="B226">
        <v>2</v>
      </c>
      <c r="C226" t="s">
        <v>157</v>
      </c>
      <c r="D226">
        <v>-111.940037622711</v>
      </c>
      <c r="E226">
        <v>33.429621903299598</v>
      </c>
      <c r="F226">
        <v>4</v>
      </c>
      <c r="G226" t="s">
        <v>153</v>
      </c>
      <c r="H226" t="s">
        <v>157</v>
      </c>
      <c r="I226" t="s">
        <v>154</v>
      </c>
      <c r="J226">
        <v>40261.662499999999</v>
      </c>
      <c r="K226" t="s">
        <v>168</v>
      </c>
      <c r="L226" t="s">
        <v>171</v>
      </c>
      <c r="M226">
        <v>102</v>
      </c>
      <c r="N226">
        <v>4.1796194693000002E-4</v>
      </c>
      <c r="O226">
        <f t="shared" si="15"/>
        <v>-111.94045</v>
      </c>
      <c r="P226">
        <f t="shared" si="16"/>
        <v>33.429690000000001</v>
      </c>
      <c r="Q226">
        <f t="shared" si="17"/>
        <v>39.099580901852008</v>
      </c>
      <c r="R226">
        <f t="shared" si="18"/>
        <v>38.363182423004176</v>
      </c>
      <c r="S226">
        <f t="shared" si="19"/>
        <v>7.5527121671472015</v>
      </c>
    </row>
    <row r="227" spans="1:19" x14ac:dyDescent="0.2">
      <c r="A227">
        <v>2570327</v>
      </c>
      <c r="B227">
        <v>2</v>
      </c>
      <c r="C227" t="s">
        <v>158</v>
      </c>
      <c r="D227">
        <v>-111.940037622711</v>
      </c>
      <c r="E227">
        <v>33.429621903299598</v>
      </c>
      <c r="F227">
        <v>3</v>
      </c>
      <c r="G227" t="s">
        <v>153</v>
      </c>
      <c r="H227" t="s">
        <v>158</v>
      </c>
      <c r="I227" t="s">
        <v>154</v>
      </c>
      <c r="J227">
        <v>40818.980555555558</v>
      </c>
      <c r="K227" t="s">
        <v>158</v>
      </c>
      <c r="L227" t="s">
        <v>158</v>
      </c>
      <c r="M227">
        <v>102</v>
      </c>
      <c r="N227">
        <v>4.1796194693000002E-4</v>
      </c>
      <c r="O227">
        <f t="shared" si="15"/>
        <v>-111.94045</v>
      </c>
      <c r="P227">
        <f t="shared" si="16"/>
        <v>33.429690000000001</v>
      </c>
      <c r="Q227">
        <f t="shared" si="17"/>
        <v>39.099580901852008</v>
      </c>
      <c r="R227">
        <f t="shared" si="18"/>
        <v>38.363182423004176</v>
      </c>
      <c r="S227">
        <f t="shared" si="19"/>
        <v>7.5527121671472015</v>
      </c>
    </row>
    <row r="228" spans="1:19" x14ac:dyDescent="0.2">
      <c r="A228">
        <v>2678806</v>
      </c>
      <c r="B228">
        <v>2</v>
      </c>
      <c r="C228" t="s">
        <v>157</v>
      </c>
      <c r="D228">
        <v>-111.940037622711</v>
      </c>
      <c r="E228">
        <v>33.429621903299598</v>
      </c>
      <c r="F228">
        <v>2</v>
      </c>
      <c r="G228" t="s">
        <v>153</v>
      </c>
      <c r="H228" t="s">
        <v>157</v>
      </c>
      <c r="I228" t="s">
        <v>154</v>
      </c>
      <c r="J228">
        <v>41256.53402777778</v>
      </c>
      <c r="K228" t="s">
        <v>156</v>
      </c>
      <c r="L228" t="s">
        <v>155</v>
      </c>
      <c r="M228">
        <v>102</v>
      </c>
      <c r="N228">
        <v>4.1796194693000002E-4</v>
      </c>
      <c r="O228">
        <f t="shared" si="15"/>
        <v>-111.94045</v>
      </c>
      <c r="P228">
        <f t="shared" si="16"/>
        <v>33.429690000000001</v>
      </c>
      <c r="Q228">
        <f t="shared" si="17"/>
        <v>39.099580901852008</v>
      </c>
      <c r="R228">
        <f t="shared" si="18"/>
        <v>38.363182423004176</v>
      </c>
      <c r="S228">
        <f t="shared" si="19"/>
        <v>7.5527121671472015</v>
      </c>
    </row>
    <row r="229" spans="1:19" x14ac:dyDescent="0.2">
      <c r="A229">
        <v>2722902</v>
      </c>
      <c r="B229">
        <v>2</v>
      </c>
      <c r="C229" t="s">
        <v>157</v>
      </c>
      <c r="D229">
        <v>-111.940037622711</v>
      </c>
      <c r="E229">
        <v>33.429621903299598</v>
      </c>
      <c r="F229">
        <v>3</v>
      </c>
      <c r="G229" t="s">
        <v>153</v>
      </c>
      <c r="H229" t="s">
        <v>157</v>
      </c>
      <c r="I229" t="s">
        <v>154</v>
      </c>
      <c r="J229">
        <v>41408.218055555553</v>
      </c>
      <c r="K229" t="s">
        <v>164</v>
      </c>
      <c r="L229" t="s">
        <v>156</v>
      </c>
      <c r="M229">
        <v>102</v>
      </c>
      <c r="N229">
        <v>4.1796194693000002E-4</v>
      </c>
      <c r="O229">
        <f t="shared" si="15"/>
        <v>-111.94045</v>
      </c>
      <c r="P229">
        <f t="shared" si="16"/>
        <v>33.429690000000001</v>
      </c>
      <c r="Q229">
        <f t="shared" si="17"/>
        <v>39.099580901852008</v>
      </c>
      <c r="R229">
        <f t="shared" si="18"/>
        <v>38.363182423004176</v>
      </c>
      <c r="S229">
        <f t="shared" si="19"/>
        <v>7.5527121671472015</v>
      </c>
    </row>
    <row r="230" spans="1:19" x14ac:dyDescent="0.2">
      <c r="A230">
        <v>2424536</v>
      </c>
      <c r="B230">
        <v>2</v>
      </c>
      <c r="C230" t="s">
        <v>157</v>
      </c>
      <c r="D230">
        <v>-111.93491482729</v>
      </c>
      <c r="E230">
        <v>33.3925061622718</v>
      </c>
      <c r="F230">
        <v>3</v>
      </c>
      <c r="G230" t="s">
        <v>160</v>
      </c>
      <c r="H230" t="s">
        <v>157</v>
      </c>
      <c r="I230" t="s">
        <v>154</v>
      </c>
      <c r="J230">
        <v>40354.756249999999</v>
      </c>
      <c r="K230" t="s">
        <v>156</v>
      </c>
      <c r="L230" t="s">
        <v>155</v>
      </c>
      <c r="M230">
        <v>141</v>
      </c>
      <c r="N230">
        <v>3.5935817397000002E-4</v>
      </c>
      <c r="O230">
        <f t="shared" si="15"/>
        <v>-111.934798</v>
      </c>
      <c r="P230">
        <f t="shared" si="16"/>
        <v>33.392845999999999</v>
      </c>
      <c r="Q230">
        <f t="shared" si="17"/>
        <v>39.227585479276122</v>
      </c>
      <c r="R230">
        <f t="shared" si="18"/>
        <v>10.868364378610597</v>
      </c>
      <c r="S230">
        <f t="shared" si="19"/>
        <v>37.691937045841293</v>
      </c>
    </row>
    <row r="231" spans="1:19" x14ac:dyDescent="0.2">
      <c r="A231">
        <v>2588921</v>
      </c>
      <c r="B231">
        <v>2</v>
      </c>
      <c r="C231" t="s">
        <v>163</v>
      </c>
      <c r="D231">
        <v>-111.92628052630501</v>
      </c>
      <c r="E231">
        <v>33.414326157730898</v>
      </c>
      <c r="F231">
        <v>3</v>
      </c>
      <c r="G231" t="s">
        <v>158</v>
      </c>
      <c r="H231" t="s">
        <v>163</v>
      </c>
      <c r="I231" t="s">
        <v>154</v>
      </c>
      <c r="J231">
        <v>40804.625</v>
      </c>
      <c r="K231" t="s">
        <v>159</v>
      </c>
      <c r="L231" t="s">
        <v>156</v>
      </c>
      <c r="M231">
        <v>131</v>
      </c>
      <c r="N231">
        <v>3.6739113296999998E-4</v>
      </c>
      <c r="O231">
        <f t="shared" si="15"/>
        <v>-111.926098</v>
      </c>
      <c r="P231">
        <f t="shared" si="16"/>
        <v>33.414645</v>
      </c>
      <c r="Q231">
        <f t="shared" si="17"/>
        <v>39.228731776744496</v>
      </c>
      <c r="R231">
        <f t="shared" si="18"/>
        <v>16.980299650313068</v>
      </c>
      <c r="S231">
        <f t="shared" si="19"/>
        <v>35.363297648796006</v>
      </c>
    </row>
    <row r="232" spans="1:19" x14ac:dyDescent="0.2">
      <c r="A232">
        <v>2343019</v>
      </c>
      <c r="B232">
        <v>2</v>
      </c>
      <c r="C232" t="s">
        <v>152</v>
      </c>
      <c r="D232">
        <v>-111.935083621242</v>
      </c>
      <c r="E232">
        <v>33.414697808474202</v>
      </c>
      <c r="F232">
        <v>1</v>
      </c>
      <c r="G232" t="s">
        <v>153</v>
      </c>
      <c r="H232" t="s">
        <v>152</v>
      </c>
      <c r="I232" t="s">
        <v>154</v>
      </c>
      <c r="J232">
        <v>40082.613194444442</v>
      </c>
      <c r="K232" t="s">
        <v>156</v>
      </c>
      <c r="L232" t="s">
        <v>155</v>
      </c>
      <c r="M232">
        <v>133</v>
      </c>
      <c r="N232">
        <v>4.1386462713000001E-4</v>
      </c>
      <c r="O232">
        <f t="shared" si="15"/>
        <v>-111.93469899999999</v>
      </c>
      <c r="P232">
        <f t="shared" si="16"/>
        <v>33.414544999999997</v>
      </c>
      <c r="Q232">
        <f t="shared" si="17"/>
        <v>39.591999314869106</v>
      </c>
      <c r="R232">
        <f t="shared" si="18"/>
        <v>35.781056000376935</v>
      </c>
      <c r="S232">
        <f t="shared" si="19"/>
        <v>16.948228262756114</v>
      </c>
    </row>
    <row r="233" spans="1:19" x14ac:dyDescent="0.2">
      <c r="A233">
        <v>2467692</v>
      </c>
      <c r="B233">
        <v>2</v>
      </c>
      <c r="C233" t="s">
        <v>157</v>
      </c>
      <c r="D233">
        <v>-111.926279414647</v>
      </c>
      <c r="E233">
        <v>33.413208949008499</v>
      </c>
      <c r="F233">
        <v>2</v>
      </c>
      <c r="G233" t="s">
        <v>158</v>
      </c>
      <c r="H233" t="s">
        <v>157</v>
      </c>
      <c r="I233" t="s">
        <v>154</v>
      </c>
      <c r="J233">
        <v>40486.553472222222</v>
      </c>
      <c r="K233" t="s">
        <v>159</v>
      </c>
      <c r="L233" t="s">
        <v>156</v>
      </c>
      <c r="M233">
        <v>136</v>
      </c>
      <c r="N233">
        <v>3.7294399784999999E-4</v>
      </c>
      <c r="O233">
        <f t="shared" si="15"/>
        <v>-111.926198</v>
      </c>
      <c r="P233">
        <f t="shared" si="16"/>
        <v>33.412844999999997</v>
      </c>
      <c r="Q233">
        <f t="shared" si="17"/>
        <v>41.070565556062242</v>
      </c>
      <c r="R233">
        <f t="shared" si="18"/>
        <v>7.5739499678615152</v>
      </c>
      <c r="S233">
        <f t="shared" si="19"/>
        <v>40.366157074697327</v>
      </c>
    </row>
    <row r="234" spans="1:19" x14ac:dyDescent="0.2">
      <c r="A234">
        <v>2599164</v>
      </c>
      <c r="B234">
        <v>2</v>
      </c>
      <c r="C234" t="s">
        <v>157</v>
      </c>
      <c r="D234">
        <v>-111.925849775548</v>
      </c>
      <c r="E234">
        <v>33.422024750448699</v>
      </c>
      <c r="F234">
        <v>1</v>
      </c>
      <c r="G234" t="s">
        <v>178</v>
      </c>
      <c r="H234" t="s">
        <v>157</v>
      </c>
      <c r="I234" t="s">
        <v>154</v>
      </c>
      <c r="J234">
        <v>40942.506249999999</v>
      </c>
      <c r="K234" t="s">
        <v>164</v>
      </c>
      <c r="L234" t="s">
        <v>156</v>
      </c>
      <c r="M234">
        <v>117</v>
      </c>
      <c r="N234">
        <v>4.4968061176999999E-4</v>
      </c>
      <c r="O234">
        <f t="shared" si="15"/>
        <v>-111.926299</v>
      </c>
      <c r="P234">
        <f t="shared" si="16"/>
        <v>33.422044999999997</v>
      </c>
      <c r="Q234">
        <f t="shared" si="17"/>
        <v>41.851354920678077</v>
      </c>
      <c r="R234">
        <f t="shared" si="18"/>
        <v>41.79104926669217</v>
      </c>
      <c r="S234">
        <f t="shared" si="19"/>
        <v>2.2459095897815113</v>
      </c>
    </row>
    <row r="235" spans="1:19" x14ac:dyDescent="0.2">
      <c r="A235">
        <v>2570041</v>
      </c>
      <c r="B235">
        <v>2</v>
      </c>
      <c r="C235" t="s">
        <v>157</v>
      </c>
      <c r="D235">
        <v>-111.925846498417</v>
      </c>
      <c r="E235">
        <v>33.422024746725299</v>
      </c>
      <c r="F235">
        <v>1</v>
      </c>
      <c r="G235" t="s">
        <v>158</v>
      </c>
      <c r="H235" t="s">
        <v>157</v>
      </c>
      <c r="I235" t="s">
        <v>154</v>
      </c>
      <c r="J235">
        <v>40782.50277777778</v>
      </c>
      <c r="K235" t="s">
        <v>164</v>
      </c>
      <c r="L235" t="s">
        <v>156</v>
      </c>
      <c r="M235">
        <v>117</v>
      </c>
      <c r="N235">
        <v>4.5295460893E-4</v>
      </c>
      <c r="O235">
        <f t="shared" si="15"/>
        <v>-111.926299</v>
      </c>
      <c r="P235">
        <f t="shared" si="16"/>
        <v>33.422044999999997</v>
      </c>
      <c r="Q235">
        <f t="shared" si="17"/>
        <v>42.155810095351349</v>
      </c>
      <c r="R235">
        <f t="shared" si="18"/>
        <v>42.095918564166304</v>
      </c>
      <c r="S235">
        <f t="shared" si="19"/>
        <v>2.246322557961189</v>
      </c>
    </row>
    <row r="236" spans="1:19" x14ac:dyDescent="0.2">
      <c r="A236">
        <v>2541748</v>
      </c>
      <c r="B236">
        <v>2</v>
      </c>
      <c r="C236" t="s">
        <v>157</v>
      </c>
      <c r="D236">
        <v>-111.93995211021399</v>
      </c>
      <c r="E236">
        <v>33.3928562917745</v>
      </c>
      <c r="F236">
        <v>3</v>
      </c>
      <c r="G236" t="s">
        <v>158</v>
      </c>
      <c r="H236" t="s">
        <v>157</v>
      </c>
      <c r="I236" t="s">
        <v>154</v>
      </c>
      <c r="J236">
        <v>40714.68472222222</v>
      </c>
      <c r="K236" t="s">
        <v>156</v>
      </c>
      <c r="L236" t="s">
        <v>165</v>
      </c>
      <c r="M236">
        <v>144</v>
      </c>
      <c r="N236">
        <v>4.5322708066999998E-4</v>
      </c>
      <c r="O236">
        <f t="shared" si="15"/>
        <v>-111.939499</v>
      </c>
      <c r="P236">
        <f t="shared" si="16"/>
        <v>33.392845999999999</v>
      </c>
      <c r="Q236">
        <f t="shared" si="17"/>
        <v>42.167991674654687</v>
      </c>
      <c r="R236">
        <f t="shared" si="18"/>
        <v>42.15253909742399</v>
      </c>
      <c r="S236">
        <f t="shared" si="19"/>
        <v>1.1414769002870864</v>
      </c>
    </row>
    <row r="237" spans="1:19" x14ac:dyDescent="0.2">
      <c r="A237">
        <v>2353031</v>
      </c>
      <c r="B237">
        <v>2</v>
      </c>
      <c r="C237" t="s">
        <v>157</v>
      </c>
      <c r="D237">
        <v>-111.926290662019</v>
      </c>
      <c r="E237">
        <v>33.414295742166601</v>
      </c>
      <c r="F237">
        <v>3</v>
      </c>
      <c r="G237" t="s">
        <v>160</v>
      </c>
      <c r="H237" t="s">
        <v>157</v>
      </c>
      <c r="I237" t="s">
        <v>154</v>
      </c>
      <c r="J237">
        <v>40103.536111111112</v>
      </c>
      <c r="K237" t="s">
        <v>159</v>
      </c>
      <c r="L237" t="s">
        <v>156</v>
      </c>
      <c r="M237">
        <v>131</v>
      </c>
      <c r="N237">
        <v>3.988730221E-4</v>
      </c>
      <c r="O237">
        <f t="shared" si="15"/>
        <v>-111.926098</v>
      </c>
      <c r="P237">
        <f t="shared" si="16"/>
        <v>33.414645</v>
      </c>
      <c r="Q237">
        <f t="shared" si="17"/>
        <v>42.682273254703084</v>
      </c>
      <c r="R237">
        <f t="shared" si="18"/>
        <v>17.923218320327475</v>
      </c>
      <c r="S237">
        <f t="shared" si="19"/>
        <v>38.73673573277722</v>
      </c>
    </row>
    <row r="238" spans="1:19" x14ac:dyDescent="0.2">
      <c r="A238">
        <v>2332450</v>
      </c>
      <c r="B238">
        <v>2</v>
      </c>
      <c r="C238" t="s">
        <v>157</v>
      </c>
      <c r="D238">
        <v>-111.939827751674</v>
      </c>
      <c r="E238">
        <v>33.4069697127876</v>
      </c>
      <c r="F238">
        <v>2</v>
      </c>
      <c r="G238" t="s">
        <v>160</v>
      </c>
      <c r="H238" t="s">
        <v>157</v>
      </c>
      <c r="I238" t="s">
        <v>154</v>
      </c>
      <c r="J238">
        <v>40024.6875</v>
      </c>
      <c r="K238" t="s">
        <v>164</v>
      </c>
      <c r="L238" t="s">
        <v>155</v>
      </c>
      <c r="M238">
        <v>146</v>
      </c>
      <c r="N238">
        <v>3.9675872435E-4</v>
      </c>
      <c r="O238">
        <f t="shared" si="15"/>
        <v>-111.939699</v>
      </c>
      <c r="P238">
        <f t="shared" si="16"/>
        <v>33.407344999999999</v>
      </c>
      <c r="Q238">
        <f t="shared" si="17"/>
        <v>43.312779361149794</v>
      </c>
      <c r="R238">
        <f t="shared" si="18"/>
        <v>11.977681818701475</v>
      </c>
      <c r="S238">
        <f t="shared" si="19"/>
        <v>41.62369510552363</v>
      </c>
    </row>
    <row r="239" spans="1:19" x14ac:dyDescent="0.2">
      <c r="A239">
        <v>2678431</v>
      </c>
      <c r="B239">
        <v>3</v>
      </c>
      <c r="C239" t="s">
        <v>152</v>
      </c>
      <c r="D239">
        <v>-111.92628464917701</v>
      </c>
      <c r="E239">
        <v>33.417132787767301</v>
      </c>
      <c r="F239">
        <v>3</v>
      </c>
      <c r="G239" t="s">
        <v>158</v>
      </c>
      <c r="H239" t="s">
        <v>152</v>
      </c>
      <c r="I239" t="s">
        <v>154</v>
      </c>
      <c r="J239">
        <v>41260.380555555559</v>
      </c>
      <c r="K239" t="s">
        <v>156</v>
      </c>
      <c r="L239" t="s">
        <v>199</v>
      </c>
      <c r="M239">
        <v>135</v>
      </c>
      <c r="N239">
        <v>3.9735051572E-4</v>
      </c>
      <c r="O239">
        <f t="shared" si="15"/>
        <v>-111.926198</v>
      </c>
      <c r="P239">
        <f t="shared" si="16"/>
        <v>33.416744999999999</v>
      </c>
      <c r="Q239">
        <f t="shared" si="17"/>
        <v>43.759015793719698</v>
      </c>
      <c r="R239">
        <f t="shared" si="18"/>
        <v>8.0609147812538602</v>
      </c>
      <c r="S239">
        <f t="shared" si="19"/>
        <v>43.010151314827674</v>
      </c>
    </row>
    <row r="240" spans="1:19" x14ac:dyDescent="0.2">
      <c r="A240">
        <v>2668315</v>
      </c>
      <c r="B240">
        <v>2</v>
      </c>
      <c r="C240" t="s">
        <v>157</v>
      </c>
      <c r="D240">
        <v>-111.93696853314999</v>
      </c>
      <c r="E240">
        <v>33.425510034606802</v>
      </c>
      <c r="F240">
        <v>2</v>
      </c>
      <c r="G240" t="s">
        <v>160</v>
      </c>
      <c r="H240" t="s">
        <v>157</v>
      </c>
      <c r="I240" t="s">
        <v>154</v>
      </c>
      <c r="J240">
        <v>41200.745833333334</v>
      </c>
      <c r="K240" t="s">
        <v>202</v>
      </c>
      <c r="L240" t="s">
        <v>182</v>
      </c>
      <c r="M240">
        <v>107</v>
      </c>
      <c r="N240">
        <v>4.7401569492000001E-4</v>
      </c>
      <c r="O240">
        <f t="shared" si="15"/>
        <v>-111.936499</v>
      </c>
      <c r="P240">
        <f t="shared" si="16"/>
        <v>33.425445000000003</v>
      </c>
      <c r="Q240">
        <f t="shared" si="17"/>
        <v>44.271909652888745</v>
      </c>
      <c r="R240">
        <f t="shared" si="18"/>
        <v>43.680353811002519</v>
      </c>
      <c r="S240">
        <f t="shared" si="19"/>
        <v>7.2130905483836401</v>
      </c>
    </row>
    <row r="241" spans="1:19" x14ac:dyDescent="0.2">
      <c r="A241">
        <v>2445966</v>
      </c>
      <c r="B241">
        <v>2</v>
      </c>
      <c r="C241" t="s">
        <v>157</v>
      </c>
      <c r="D241">
        <v>-111.952670264603</v>
      </c>
      <c r="E241">
        <v>33.421908842505701</v>
      </c>
      <c r="F241">
        <v>3</v>
      </c>
      <c r="G241" t="s">
        <v>160</v>
      </c>
      <c r="H241" t="s">
        <v>157</v>
      </c>
      <c r="I241" t="s">
        <v>154</v>
      </c>
      <c r="J241">
        <v>40444.348611111112</v>
      </c>
      <c r="K241" t="s">
        <v>159</v>
      </c>
      <c r="L241" t="s">
        <v>164</v>
      </c>
      <c r="M241">
        <v>121</v>
      </c>
      <c r="N241">
        <v>4.7556933415E-4</v>
      </c>
      <c r="O241">
        <f t="shared" si="15"/>
        <v>-111.95219899999999</v>
      </c>
      <c r="P241">
        <f t="shared" si="16"/>
        <v>33.421844999999998</v>
      </c>
      <c r="Q241">
        <f t="shared" si="17"/>
        <v>44.409567875462308</v>
      </c>
      <c r="R241">
        <f t="shared" si="18"/>
        <v>43.841429722546799</v>
      </c>
      <c r="S241">
        <f t="shared" si="19"/>
        <v>7.080872740579637</v>
      </c>
    </row>
    <row r="242" spans="1:19" x14ac:dyDescent="0.2">
      <c r="A242">
        <v>2668336</v>
      </c>
      <c r="B242">
        <v>2</v>
      </c>
      <c r="C242" t="s">
        <v>152</v>
      </c>
      <c r="D242">
        <v>-111.92628597276401</v>
      </c>
      <c r="E242">
        <v>33.419138591217497</v>
      </c>
      <c r="F242">
        <v>1</v>
      </c>
      <c r="G242" t="s">
        <v>166</v>
      </c>
      <c r="H242" t="s">
        <v>152</v>
      </c>
      <c r="I242" t="s">
        <v>154</v>
      </c>
      <c r="J242">
        <v>41214.365277777775</v>
      </c>
      <c r="K242" t="s">
        <v>155</v>
      </c>
      <c r="L242" t="s">
        <v>156</v>
      </c>
      <c r="M242">
        <v>154</v>
      </c>
      <c r="N242">
        <v>4.0330293043E-4</v>
      </c>
      <c r="O242">
        <f t="shared" si="15"/>
        <v>-111.92627</v>
      </c>
      <c r="P242">
        <f t="shared" si="16"/>
        <v>33.420180000000002</v>
      </c>
      <c r="Q242">
        <f t="shared" si="17"/>
        <v>115.51384405684466</v>
      </c>
      <c r="R242">
        <f t="shared" si="18"/>
        <v>1.4859355149589988</v>
      </c>
      <c r="S242">
        <f t="shared" si="19"/>
        <v>115.50428634658721</v>
      </c>
    </row>
    <row r="243" spans="1:19" x14ac:dyDescent="0.2">
      <c r="A243">
        <v>2675578</v>
      </c>
      <c r="B243">
        <v>2</v>
      </c>
      <c r="C243" t="s">
        <v>163</v>
      </c>
      <c r="D243">
        <v>-111.92633445313101</v>
      </c>
      <c r="E243">
        <v>33.419132358771598</v>
      </c>
      <c r="F243">
        <v>2</v>
      </c>
      <c r="G243" t="s">
        <v>153</v>
      </c>
      <c r="H243" t="s">
        <v>163</v>
      </c>
      <c r="I243" t="s">
        <v>154</v>
      </c>
      <c r="J243">
        <v>41164.928472222222</v>
      </c>
      <c r="K243" t="s">
        <v>159</v>
      </c>
      <c r="L243" t="s">
        <v>156</v>
      </c>
      <c r="M243">
        <v>154</v>
      </c>
      <c r="N243">
        <v>4.1068999853E-4</v>
      </c>
      <c r="O243">
        <f t="shared" si="15"/>
        <v>-111.92627</v>
      </c>
      <c r="P243">
        <f t="shared" si="16"/>
        <v>33.420180000000002</v>
      </c>
      <c r="Q243">
        <f t="shared" si="17"/>
        <v>116.35014030473003</v>
      </c>
      <c r="R243">
        <f t="shared" si="18"/>
        <v>5.9960315186740143</v>
      </c>
      <c r="S243">
        <f t="shared" si="19"/>
        <v>116.19553672563087</v>
      </c>
    </row>
    <row r="244" spans="1:19" x14ac:dyDescent="0.2">
      <c r="A244">
        <v>2570035</v>
      </c>
      <c r="B244">
        <v>2</v>
      </c>
      <c r="C244" t="s">
        <v>157</v>
      </c>
      <c r="D244">
        <v>-111.908628393299</v>
      </c>
      <c r="E244">
        <v>33.407496809766499</v>
      </c>
      <c r="F244">
        <v>4</v>
      </c>
      <c r="G244" t="s">
        <v>158</v>
      </c>
      <c r="H244" t="s">
        <v>157</v>
      </c>
      <c r="I244" t="s">
        <v>154</v>
      </c>
      <c r="J244">
        <v>40728.443055555559</v>
      </c>
      <c r="K244" t="s">
        <v>159</v>
      </c>
      <c r="L244" t="s">
        <v>156</v>
      </c>
      <c r="M244">
        <v>159</v>
      </c>
      <c r="N244">
        <v>4.8284165162999998E-4</v>
      </c>
      <c r="O244">
        <f t="shared" si="15"/>
        <v>-111.90910700000001</v>
      </c>
      <c r="P244">
        <f t="shared" si="16"/>
        <v>33.407432999999997</v>
      </c>
      <c r="Q244">
        <f t="shared" si="17"/>
        <v>45.083421587539924</v>
      </c>
      <c r="R244">
        <f t="shared" si="18"/>
        <v>44.524460171890979</v>
      </c>
      <c r="S244">
        <f t="shared" si="19"/>
        <v>7.0772415842300314</v>
      </c>
    </row>
    <row r="245" spans="1:19" x14ac:dyDescent="0.2">
      <c r="A245">
        <v>2595523</v>
      </c>
      <c r="B245">
        <v>2</v>
      </c>
      <c r="C245" t="s">
        <v>164</v>
      </c>
      <c r="D245">
        <v>-111.926102090543</v>
      </c>
      <c r="E245">
        <v>33.4288350844703</v>
      </c>
      <c r="F245">
        <v>1</v>
      </c>
      <c r="G245" t="s">
        <v>153</v>
      </c>
      <c r="H245" t="s">
        <v>164</v>
      </c>
      <c r="I245" t="s">
        <v>154</v>
      </c>
      <c r="J245">
        <v>40866.433333333334</v>
      </c>
      <c r="K245" t="s">
        <v>158</v>
      </c>
      <c r="L245" t="s">
        <v>158</v>
      </c>
      <c r="M245">
        <v>103</v>
      </c>
      <c r="N245">
        <v>4.0992718005000001E-4</v>
      </c>
      <c r="O245">
        <f t="shared" si="15"/>
        <v>-111.92628000000001</v>
      </c>
      <c r="P245">
        <f t="shared" si="16"/>
        <v>33.428849999999997</v>
      </c>
      <c r="Q245">
        <f t="shared" si="17"/>
        <v>16.633268424140471</v>
      </c>
      <c r="R245">
        <f t="shared" si="18"/>
        <v>16.550797379290035</v>
      </c>
      <c r="S245">
        <f t="shared" si="19"/>
        <v>1.6543048628334953</v>
      </c>
    </row>
    <row r="246" spans="1:19" x14ac:dyDescent="0.2">
      <c r="A246">
        <v>2673729</v>
      </c>
      <c r="B246">
        <v>2</v>
      </c>
      <c r="C246" t="s">
        <v>157</v>
      </c>
      <c r="D246">
        <v>-111.92609883217401</v>
      </c>
      <c r="E246">
        <v>33.428834898301602</v>
      </c>
      <c r="F246">
        <v>3</v>
      </c>
      <c r="G246" t="s">
        <v>153</v>
      </c>
      <c r="H246" t="s">
        <v>157</v>
      </c>
      <c r="I246" t="s">
        <v>154</v>
      </c>
      <c r="J246">
        <v>41191.620833333334</v>
      </c>
      <c r="K246" t="s">
        <v>155</v>
      </c>
      <c r="L246" t="s">
        <v>156</v>
      </c>
      <c r="M246">
        <v>103</v>
      </c>
      <c r="N246">
        <v>4.1010173273999998E-4</v>
      </c>
      <c r="O246">
        <f t="shared" si="15"/>
        <v>-111.92628000000001</v>
      </c>
      <c r="P246">
        <f t="shared" si="16"/>
        <v>33.428849999999997</v>
      </c>
      <c r="Q246">
        <f t="shared" si="17"/>
        <v>16.936945704633022</v>
      </c>
      <c r="R246">
        <f t="shared" si="18"/>
        <v>16.853921259674571</v>
      </c>
      <c r="S246">
        <f t="shared" si="19"/>
        <v>1.6749531260236654</v>
      </c>
    </row>
    <row r="247" spans="1:19" x14ac:dyDescent="0.2">
      <c r="A247">
        <v>2713309</v>
      </c>
      <c r="B247">
        <v>2</v>
      </c>
      <c r="C247" t="s">
        <v>157</v>
      </c>
      <c r="D247">
        <v>-111.925627310634</v>
      </c>
      <c r="E247">
        <v>33.414756191202102</v>
      </c>
      <c r="F247">
        <v>3</v>
      </c>
      <c r="G247" t="s">
        <v>160</v>
      </c>
      <c r="H247" t="s">
        <v>157</v>
      </c>
      <c r="I247" t="s">
        <v>154</v>
      </c>
      <c r="J247">
        <v>41378.62777777778</v>
      </c>
      <c r="K247" t="s">
        <v>156</v>
      </c>
      <c r="L247" t="s">
        <v>158</v>
      </c>
      <c r="M247">
        <v>131</v>
      </c>
      <c r="N247">
        <v>4.8364445897000001E-4</v>
      </c>
      <c r="O247">
        <f t="shared" si="15"/>
        <v>-111.926098</v>
      </c>
      <c r="P247">
        <f t="shared" si="16"/>
        <v>33.414645</v>
      </c>
      <c r="Q247">
        <f t="shared" si="17"/>
        <v>45.491421633957039</v>
      </c>
      <c r="R247">
        <f t="shared" si="18"/>
        <v>43.787915809581747</v>
      </c>
      <c r="S247">
        <f t="shared" si="19"/>
        <v>12.33239114411457</v>
      </c>
    </row>
    <row r="248" spans="1:19" x14ac:dyDescent="0.2">
      <c r="A248">
        <v>2596167</v>
      </c>
      <c r="B248">
        <v>2</v>
      </c>
      <c r="C248" t="s">
        <v>164</v>
      </c>
      <c r="D248">
        <v>-111.926156526867</v>
      </c>
      <c r="E248">
        <v>33.419154414545801</v>
      </c>
      <c r="F248">
        <v>1</v>
      </c>
      <c r="G248" t="s">
        <v>166</v>
      </c>
      <c r="H248" t="s">
        <v>164</v>
      </c>
      <c r="I248" t="s">
        <v>154</v>
      </c>
      <c r="J248">
        <v>40821.291666666664</v>
      </c>
      <c r="K248" t="s">
        <v>164</v>
      </c>
      <c r="L248" t="s">
        <v>156</v>
      </c>
      <c r="M248">
        <v>154</v>
      </c>
      <c r="N248">
        <v>4.1150977032000001E-4</v>
      </c>
      <c r="O248">
        <f t="shared" si="15"/>
        <v>-111.92627</v>
      </c>
      <c r="P248">
        <f t="shared" si="16"/>
        <v>33.420180000000002</v>
      </c>
      <c r="Q248">
        <f t="shared" si="17"/>
        <v>114.23807796209776</v>
      </c>
      <c r="R248">
        <f t="shared" si="18"/>
        <v>10.55632940390673</v>
      </c>
      <c r="S248">
        <f t="shared" si="19"/>
        <v>113.7492961120663</v>
      </c>
    </row>
    <row r="249" spans="1:19" x14ac:dyDescent="0.2">
      <c r="A249">
        <v>2599152</v>
      </c>
      <c r="B249">
        <v>2</v>
      </c>
      <c r="C249" t="s">
        <v>157</v>
      </c>
      <c r="D249">
        <v>-111.92628051934</v>
      </c>
      <c r="E249">
        <v>33.414262944459402</v>
      </c>
      <c r="F249">
        <v>1</v>
      </c>
      <c r="G249" t="s">
        <v>178</v>
      </c>
      <c r="H249" t="s">
        <v>157</v>
      </c>
      <c r="I249" t="s">
        <v>154</v>
      </c>
      <c r="J249">
        <v>40953.63958333333</v>
      </c>
      <c r="K249" t="s">
        <v>164</v>
      </c>
      <c r="L249" t="s">
        <v>156</v>
      </c>
      <c r="M249">
        <v>131</v>
      </c>
      <c r="N249">
        <v>4.2341438989999998E-4</v>
      </c>
      <c r="O249">
        <f t="shared" si="15"/>
        <v>-111.926098</v>
      </c>
      <c r="P249">
        <f t="shared" si="16"/>
        <v>33.414645</v>
      </c>
      <c r="Q249">
        <f t="shared" si="17"/>
        <v>45.649717850502348</v>
      </c>
      <c r="R249">
        <f t="shared" si="18"/>
        <v>16.979651700116527</v>
      </c>
      <c r="S249">
        <f t="shared" si="19"/>
        <v>42.374381033511305</v>
      </c>
    </row>
    <row r="250" spans="1:19" x14ac:dyDescent="0.2">
      <c r="A250">
        <v>2380704</v>
      </c>
      <c r="B250">
        <v>2</v>
      </c>
      <c r="C250" t="s">
        <v>201</v>
      </c>
      <c r="D250">
        <v>-111.900569478444</v>
      </c>
      <c r="E250">
        <v>33.392041070308103</v>
      </c>
      <c r="F250">
        <v>2</v>
      </c>
      <c r="G250" t="s">
        <v>160</v>
      </c>
      <c r="H250" t="s">
        <v>201</v>
      </c>
      <c r="I250" t="s">
        <v>154</v>
      </c>
      <c r="J250">
        <v>40204.793055555558</v>
      </c>
      <c r="K250" t="s">
        <v>159</v>
      </c>
      <c r="L250" t="s">
        <v>165</v>
      </c>
      <c r="M250">
        <v>149</v>
      </c>
      <c r="N250">
        <v>4.2981260360999999E-4</v>
      </c>
      <c r="O250">
        <f t="shared" si="15"/>
        <v>-111.90260000000001</v>
      </c>
      <c r="P250">
        <f t="shared" si="16"/>
        <v>33.363799999999998</v>
      </c>
      <c r="Q250">
        <f t="shared" si="17"/>
        <v>3137.9523258766762</v>
      </c>
      <c r="R250">
        <f t="shared" si="18"/>
        <v>188.89805754520447</v>
      </c>
      <c r="S250">
        <f t="shared" si="19"/>
        <v>3132.2615349505045</v>
      </c>
    </row>
    <row r="251" spans="1:19" x14ac:dyDescent="0.2">
      <c r="A251">
        <v>2232370</v>
      </c>
      <c r="B251">
        <v>2</v>
      </c>
      <c r="C251" t="s">
        <v>157</v>
      </c>
      <c r="D251">
        <v>-111.92629778411199</v>
      </c>
      <c r="E251">
        <v>33.4191493585868</v>
      </c>
      <c r="F251">
        <v>3</v>
      </c>
      <c r="G251" t="s">
        <v>166</v>
      </c>
      <c r="H251" t="s">
        <v>157</v>
      </c>
      <c r="I251" t="s">
        <v>154</v>
      </c>
      <c r="J251">
        <v>39819.37777777778</v>
      </c>
      <c r="K251" t="s">
        <v>156</v>
      </c>
      <c r="L251" t="s">
        <v>200</v>
      </c>
      <c r="M251">
        <v>154</v>
      </c>
      <c r="N251">
        <v>4.1648857814000003E-4</v>
      </c>
      <c r="O251">
        <f t="shared" si="15"/>
        <v>-111.92627</v>
      </c>
      <c r="P251">
        <f t="shared" si="16"/>
        <v>33.420180000000002</v>
      </c>
      <c r="Q251">
        <f t="shared" si="17"/>
        <v>114.33927931151229</v>
      </c>
      <c r="R251">
        <f t="shared" si="18"/>
        <v>2.5847372909984001</v>
      </c>
      <c r="S251">
        <f t="shared" si="19"/>
        <v>114.31006047856218</v>
      </c>
    </row>
    <row r="252" spans="1:19" x14ac:dyDescent="0.2">
      <c r="A252">
        <v>2269197</v>
      </c>
      <c r="B252">
        <v>2</v>
      </c>
      <c r="C252" t="s">
        <v>157</v>
      </c>
      <c r="D252">
        <v>-111.926297854662</v>
      </c>
      <c r="E252">
        <v>33.419149412124497</v>
      </c>
      <c r="F252">
        <v>3</v>
      </c>
      <c r="G252" t="s">
        <v>166</v>
      </c>
      <c r="H252" t="s">
        <v>157</v>
      </c>
      <c r="I252" t="s">
        <v>154</v>
      </c>
      <c r="J252">
        <v>39848.63958333333</v>
      </c>
      <c r="K252" t="s">
        <v>159</v>
      </c>
      <c r="L252" t="s">
        <v>155</v>
      </c>
      <c r="M252">
        <v>154</v>
      </c>
      <c r="N252">
        <v>4.1655746298E-4</v>
      </c>
      <c r="O252">
        <f t="shared" si="15"/>
        <v>-111.92627</v>
      </c>
      <c r="P252">
        <f t="shared" si="16"/>
        <v>33.420180000000002</v>
      </c>
      <c r="Q252">
        <f t="shared" si="17"/>
        <v>114.33349144199035</v>
      </c>
      <c r="R252">
        <f t="shared" si="18"/>
        <v>2.5913005102777835</v>
      </c>
      <c r="S252">
        <f t="shared" si="19"/>
        <v>114.30412252837215</v>
      </c>
    </row>
    <row r="253" spans="1:19" x14ac:dyDescent="0.2">
      <c r="A253">
        <v>2356529</v>
      </c>
      <c r="B253">
        <v>2</v>
      </c>
      <c r="C253" t="s">
        <v>164</v>
      </c>
      <c r="D253">
        <v>-111.926297854662</v>
      </c>
      <c r="E253">
        <v>33.419149412124497</v>
      </c>
      <c r="F253">
        <v>4</v>
      </c>
      <c r="G253" t="s">
        <v>166</v>
      </c>
      <c r="H253" t="s">
        <v>164</v>
      </c>
      <c r="I253" t="s">
        <v>154</v>
      </c>
      <c r="J253">
        <v>40111.197222222225</v>
      </c>
      <c r="K253" t="s">
        <v>155</v>
      </c>
      <c r="L253" t="s">
        <v>171</v>
      </c>
      <c r="M253">
        <v>154</v>
      </c>
      <c r="N253">
        <v>4.1655746298E-4</v>
      </c>
      <c r="O253">
        <f t="shared" si="15"/>
        <v>-111.92627</v>
      </c>
      <c r="P253">
        <f t="shared" si="16"/>
        <v>33.420180000000002</v>
      </c>
      <c r="Q253">
        <f t="shared" si="17"/>
        <v>114.33349144199035</v>
      </c>
      <c r="R253">
        <f t="shared" si="18"/>
        <v>2.5913005102777835</v>
      </c>
      <c r="S253">
        <f t="shared" si="19"/>
        <v>114.30412252837215</v>
      </c>
    </row>
    <row r="254" spans="1:19" x14ac:dyDescent="0.2">
      <c r="A254">
        <v>2340799</v>
      </c>
      <c r="B254">
        <v>2</v>
      </c>
      <c r="C254" t="s">
        <v>152</v>
      </c>
      <c r="D254">
        <v>-111.93958523897101</v>
      </c>
      <c r="E254">
        <v>33.392439118808802</v>
      </c>
      <c r="F254">
        <v>2</v>
      </c>
      <c r="G254" t="s">
        <v>160</v>
      </c>
      <c r="H254" t="s">
        <v>152</v>
      </c>
      <c r="I254" t="s">
        <v>154</v>
      </c>
      <c r="J254">
        <v>40065.563194444447</v>
      </c>
      <c r="K254" t="s">
        <v>164</v>
      </c>
      <c r="L254" t="s">
        <v>156</v>
      </c>
      <c r="M254">
        <v>144</v>
      </c>
      <c r="N254">
        <v>4.1592002099999999E-4</v>
      </c>
      <c r="O254">
        <f t="shared" si="15"/>
        <v>-111.939499</v>
      </c>
      <c r="P254">
        <f t="shared" si="16"/>
        <v>33.392845999999999</v>
      </c>
      <c r="Q254">
        <f t="shared" si="17"/>
        <v>45.835421739940458</v>
      </c>
      <c r="R254">
        <f t="shared" si="18"/>
        <v>8.0227535924868327</v>
      </c>
      <c r="S254">
        <f t="shared" si="19"/>
        <v>45.127832995529999</v>
      </c>
    </row>
    <row r="255" spans="1:19" x14ac:dyDescent="0.2">
      <c r="A255">
        <v>2274907</v>
      </c>
      <c r="B255">
        <v>2</v>
      </c>
      <c r="C255" t="s">
        <v>152</v>
      </c>
      <c r="D255">
        <v>-111.92621042419999</v>
      </c>
      <c r="E255">
        <v>33.428840273142399</v>
      </c>
      <c r="F255">
        <v>1</v>
      </c>
      <c r="G255" t="s">
        <v>153</v>
      </c>
      <c r="H255" t="s">
        <v>152</v>
      </c>
      <c r="I255" t="s">
        <v>154</v>
      </c>
      <c r="J255">
        <v>39870.67291666667</v>
      </c>
      <c r="K255" t="s">
        <v>168</v>
      </c>
      <c r="L255" t="s">
        <v>156</v>
      </c>
      <c r="M255">
        <v>103</v>
      </c>
      <c r="N255">
        <v>4.1978468482E-4</v>
      </c>
      <c r="O255">
        <f t="shared" si="15"/>
        <v>-111.92628000000001</v>
      </c>
      <c r="P255">
        <f t="shared" si="16"/>
        <v>33.428849999999997</v>
      </c>
      <c r="Q255">
        <f t="shared" si="17"/>
        <v>6.5618805191140011</v>
      </c>
      <c r="R255">
        <f t="shared" si="18"/>
        <v>6.4725899784355176</v>
      </c>
      <c r="S255">
        <f t="shared" si="19"/>
        <v>1.0788210779290208</v>
      </c>
    </row>
    <row r="256" spans="1:19" x14ac:dyDescent="0.2">
      <c r="A256">
        <v>2517430</v>
      </c>
      <c r="B256">
        <v>2</v>
      </c>
      <c r="C256" t="s">
        <v>157</v>
      </c>
      <c r="D256">
        <v>-111.926299497652</v>
      </c>
      <c r="E256">
        <v>33.4216286512412</v>
      </c>
      <c r="F256">
        <v>3</v>
      </c>
      <c r="G256" t="s">
        <v>166</v>
      </c>
      <c r="H256" t="s">
        <v>157</v>
      </c>
      <c r="I256" t="s">
        <v>154</v>
      </c>
      <c r="J256">
        <v>40658.549305555556</v>
      </c>
      <c r="K256" t="s">
        <v>159</v>
      </c>
      <c r="L256" t="s">
        <v>156</v>
      </c>
      <c r="M256">
        <v>117</v>
      </c>
      <c r="N256">
        <v>4.1634905620999997E-4</v>
      </c>
      <c r="O256">
        <f t="shared" si="15"/>
        <v>-111.926299</v>
      </c>
      <c r="P256">
        <f t="shared" si="16"/>
        <v>33.422044999999997</v>
      </c>
      <c r="Q256">
        <f t="shared" si="17"/>
        <v>46.177919019369625</v>
      </c>
      <c r="R256">
        <f t="shared" si="18"/>
        <v>4.6296231187687747E-2</v>
      </c>
      <c r="S256">
        <f t="shared" si="19"/>
        <v>46.177895811940552</v>
      </c>
    </row>
    <row r="257" spans="1:19" x14ac:dyDescent="0.2">
      <c r="A257">
        <v>2479184</v>
      </c>
      <c r="B257">
        <v>2</v>
      </c>
      <c r="C257" t="s">
        <v>158</v>
      </c>
      <c r="D257">
        <v>-111.926280311246</v>
      </c>
      <c r="E257">
        <v>33.413263851670102</v>
      </c>
      <c r="F257">
        <v>3</v>
      </c>
      <c r="G257" t="s">
        <v>160</v>
      </c>
      <c r="H257" t="s">
        <v>158</v>
      </c>
      <c r="I257" t="s">
        <v>154</v>
      </c>
      <c r="J257">
        <v>40523.637499999997</v>
      </c>
      <c r="K257" t="s">
        <v>159</v>
      </c>
      <c r="L257" t="s">
        <v>169</v>
      </c>
      <c r="M257">
        <v>136</v>
      </c>
      <c r="N257">
        <v>4.2686281493000002E-4</v>
      </c>
      <c r="O257">
        <f t="shared" si="15"/>
        <v>-111.926198</v>
      </c>
      <c r="P257">
        <f t="shared" si="16"/>
        <v>33.412844999999997</v>
      </c>
      <c r="Q257">
        <f t="shared" si="17"/>
        <v>47.082357873667945</v>
      </c>
      <c r="R257">
        <f t="shared" si="18"/>
        <v>7.6573599715159677</v>
      </c>
      <c r="S257">
        <f t="shared" si="19"/>
        <v>46.455497642483252</v>
      </c>
    </row>
    <row r="258" spans="1:19" x14ac:dyDescent="0.2">
      <c r="A258">
        <v>2757180</v>
      </c>
      <c r="B258">
        <v>2</v>
      </c>
      <c r="C258" t="s">
        <v>157</v>
      </c>
      <c r="D258">
        <v>-111.918331618598</v>
      </c>
      <c r="E258">
        <v>33.422016096988798</v>
      </c>
      <c r="F258">
        <v>2</v>
      </c>
      <c r="G258" t="s">
        <v>178</v>
      </c>
      <c r="H258" t="s">
        <v>157</v>
      </c>
      <c r="I258" t="s">
        <v>154</v>
      </c>
      <c r="J258">
        <v>41520.59097222222</v>
      </c>
      <c r="K258" t="s">
        <v>156</v>
      </c>
      <c r="L258" t="s">
        <v>179</v>
      </c>
      <c r="M258">
        <v>116</v>
      </c>
      <c r="N258">
        <v>4.8322254738E-4</v>
      </c>
      <c r="O258">
        <f t="shared" ref="O258:O321" si="20">INDEX(GPS_,MATCH($M258,loc_ID,0),2)</f>
        <v>-111.91768</v>
      </c>
      <c r="P258">
        <f t="shared" ref="P258:P321" si="21">INDEX(GPS_,MATCH($M258,loc_ID,0),1)</f>
        <v>33.422020000000003</v>
      </c>
      <c r="Q258">
        <f t="shared" ref="Q258:Q321" si="22">SQRT(SUMSQ(ABS(E258-P258)*lat_m,ABS(D258-O258)*long_m))</f>
        <v>60.621186455841908</v>
      </c>
      <c r="R258">
        <f t="shared" ref="R258:R321" si="23">ABS(D258-O258)*long_m</f>
        <v>60.619640829767789</v>
      </c>
      <c r="S258">
        <f t="shared" ref="S258:S321" si="24">ABS(E258-P258)*lat_m</f>
        <v>0.43288911270735336</v>
      </c>
    </row>
    <row r="259" spans="1:19" x14ac:dyDescent="0.2">
      <c r="A259">
        <v>2443529</v>
      </c>
      <c r="B259">
        <v>2</v>
      </c>
      <c r="C259" t="s">
        <v>158</v>
      </c>
      <c r="D259">
        <v>-111.926277209997</v>
      </c>
      <c r="E259">
        <v>33.428845936553898</v>
      </c>
      <c r="F259">
        <v>3</v>
      </c>
      <c r="G259" t="s">
        <v>158</v>
      </c>
      <c r="H259" t="s">
        <v>158</v>
      </c>
      <c r="I259" t="s">
        <v>154</v>
      </c>
      <c r="J259">
        <v>40409.46875</v>
      </c>
      <c r="K259" t="s">
        <v>165</v>
      </c>
      <c r="L259" t="s">
        <v>156</v>
      </c>
      <c r="M259">
        <v>103</v>
      </c>
      <c r="N259">
        <v>4.3704740824E-4</v>
      </c>
      <c r="O259">
        <f t="shared" si="20"/>
        <v>-111.92628000000001</v>
      </c>
      <c r="P259">
        <f t="shared" si="21"/>
        <v>33.428849999999997</v>
      </c>
      <c r="Q259">
        <f t="shared" si="22"/>
        <v>0.52007945783338616</v>
      </c>
      <c r="R259">
        <f t="shared" si="23"/>
        <v>0.2595521073876958</v>
      </c>
      <c r="S259">
        <f t="shared" si="24"/>
        <v>0.45068319916641553</v>
      </c>
    </row>
    <row r="260" spans="1:19" x14ac:dyDescent="0.2">
      <c r="A260">
        <v>2514645</v>
      </c>
      <c r="B260">
        <v>2</v>
      </c>
      <c r="C260" t="s">
        <v>157</v>
      </c>
      <c r="D260">
        <v>-111.926277209997</v>
      </c>
      <c r="E260">
        <v>33.428845936553898</v>
      </c>
      <c r="F260">
        <v>1</v>
      </c>
      <c r="G260" t="s">
        <v>153</v>
      </c>
      <c r="H260" t="s">
        <v>157</v>
      </c>
      <c r="I260" t="s">
        <v>154</v>
      </c>
      <c r="J260">
        <v>40646.804166666669</v>
      </c>
      <c r="K260" t="s">
        <v>159</v>
      </c>
      <c r="L260" t="s">
        <v>156</v>
      </c>
      <c r="M260">
        <v>103</v>
      </c>
      <c r="N260">
        <v>4.3704740824E-4</v>
      </c>
      <c r="O260">
        <f t="shared" si="20"/>
        <v>-111.92628000000001</v>
      </c>
      <c r="P260">
        <f t="shared" si="21"/>
        <v>33.428849999999997</v>
      </c>
      <c r="Q260">
        <f t="shared" si="22"/>
        <v>0.52007945783338616</v>
      </c>
      <c r="R260">
        <f t="shared" si="23"/>
        <v>0.2595521073876958</v>
      </c>
      <c r="S260">
        <f t="shared" si="24"/>
        <v>0.45068319916641553</v>
      </c>
    </row>
    <row r="261" spans="1:19" x14ac:dyDescent="0.2">
      <c r="A261">
        <v>2655776</v>
      </c>
      <c r="B261">
        <v>2</v>
      </c>
      <c r="C261" t="s">
        <v>157</v>
      </c>
      <c r="D261">
        <v>-111.92629950096899</v>
      </c>
      <c r="E261">
        <v>33.421614909596201</v>
      </c>
      <c r="F261">
        <v>3</v>
      </c>
      <c r="G261" t="s">
        <v>178</v>
      </c>
      <c r="H261" t="s">
        <v>157</v>
      </c>
      <c r="I261" t="s">
        <v>154</v>
      </c>
      <c r="J261">
        <v>41085.87777777778</v>
      </c>
      <c r="K261" t="s">
        <v>164</v>
      </c>
      <c r="L261" t="s">
        <v>165</v>
      </c>
      <c r="M261">
        <v>117</v>
      </c>
      <c r="N261">
        <v>4.3009069556E-4</v>
      </c>
      <c r="O261">
        <f t="shared" si="20"/>
        <v>-111.926299</v>
      </c>
      <c r="P261">
        <f t="shared" si="21"/>
        <v>33.422044999999997</v>
      </c>
      <c r="Q261">
        <f t="shared" si="22"/>
        <v>47.702026042669722</v>
      </c>
      <c r="R261">
        <f t="shared" si="23"/>
        <v>4.6604809306931769E-2</v>
      </c>
      <c r="S261">
        <f t="shared" si="24"/>
        <v>47.702003276249208</v>
      </c>
    </row>
    <row r="262" spans="1:19" x14ac:dyDescent="0.2">
      <c r="A262">
        <v>2490517</v>
      </c>
      <c r="B262">
        <v>2</v>
      </c>
      <c r="C262" t="s">
        <v>157</v>
      </c>
      <c r="D262">
        <v>-111.91821651753099</v>
      </c>
      <c r="E262">
        <v>33.414763929327499</v>
      </c>
      <c r="F262">
        <v>4</v>
      </c>
      <c r="G262" t="s">
        <v>158</v>
      </c>
      <c r="H262" t="s">
        <v>157</v>
      </c>
      <c r="I262" t="s">
        <v>154</v>
      </c>
      <c r="J262">
        <v>40572.072222222225</v>
      </c>
      <c r="K262" t="s">
        <v>159</v>
      </c>
      <c r="L262" t="s">
        <v>204</v>
      </c>
      <c r="M262">
        <v>132</v>
      </c>
      <c r="N262">
        <v>5.1886293892000005E-4</v>
      </c>
      <c r="O262">
        <f t="shared" si="20"/>
        <v>-111.917698</v>
      </c>
      <c r="P262">
        <f t="shared" si="21"/>
        <v>33.414745000000003</v>
      </c>
      <c r="Q262">
        <f t="shared" si="22"/>
        <v>48.283005188895238</v>
      </c>
      <c r="R262">
        <f t="shared" si="23"/>
        <v>48.237337898560781</v>
      </c>
      <c r="S262">
        <f t="shared" si="24"/>
        <v>2.0994814909772983</v>
      </c>
    </row>
    <row r="263" spans="1:19" x14ac:dyDescent="0.2">
      <c r="A263">
        <v>2699611</v>
      </c>
      <c r="B263">
        <v>2</v>
      </c>
      <c r="C263" t="s">
        <v>152</v>
      </c>
      <c r="D263">
        <v>-111.925777678679</v>
      </c>
      <c r="E263">
        <v>33.4220246685137</v>
      </c>
      <c r="F263">
        <v>3</v>
      </c>
      <c r="G263" t="s">
        <v>158</v>
      </c>
      <c r="H263" t="s">
        <v>152</v>
      </c>
      <c r="I263" t="s">
        <v>154</v>
      </c>
      <c r="J263">
        <v>41331.751388888886</v>
      </c>
      <c r="K263" t="s">
        <v>156</v>
      </c>
      <c r="L263" t="s">
        <v>155</v>
      </c>
      <c r="M263">
        <v>117</v>
      </c>
      <c r="N263">
        <v>5.2171763346000005E-4</v>
      </c>
      <c r="O263">
        <f t="shared" si="20"/>
        <v>-111.926299</v>
      </c>
      <c r="P263">
        <f t="shared" si="21"/>
        <v>33.422044999999997</v>
      </c>
      <c r="Q263">
        <f t="shared" si="22"/>
        <v>48.550569077361779</v>
      </c>
      <c r="R263">
        <f t="shared" si="23"/>
        <v>48.498172601469122</v>
      </c>
      <c r="S263">
        <f t="shared" si="24"/>
        <v>2.2549971294410862</v>
      </c>
    </row>
    <row r="264" spans="1:19" x14ac:dyDescent="0.2">
      <c r="A264">
        <v>2680126</v>
      </c>
      <c r="B264">
        <v>2</v>
      </c>
      <c r="C264" t="s">
        <v>164</v>
      </c>
      <c r="D264">
        <v>-111.926609864421</v>
      </c>
      <c r="E264">
        <v>33.414759251577301</v>
      </c>
      <c r="F264">
        <v>3</v>
      </c>
      <c r="G264" t="s">
        <v>153</v>
      </c>
      <c r="H264" t="s">
        <v>164</v>
      </c>
      <c r="I264" t="s">
        <v>154</v>
      </c>
      <c r="J264">
        <v>41262.782638888886</v>
      </c>
      <c r="K264" t="s">
        <v>159</v>
      </c>
      <c r="L264" t="s">
        <v>156</v>
      </c>
      <c r="M264">
        <v>131</v>
      </c>
      <c r="N264">
        <v>5.2446030203E-4</v>
      </c>
      <c r="O264">
        <f t="shared" si="20"/>
        <v>-111.926098</v>
      </c>
      <c r="P264">
        <f t="shared" si="21"/>
        <v>33.414645</v>
      </c>
      <c r="Q264">
        <f t="shared" si="22"/>
        <v>49.275627169846778</v>
      </c>
      <c r="R264">
        <f t="shared" si="23"/>
        <v>47.618403541341166</v>
      </c>
      <c r="S264">
        <f t="shared" si="24"/>
        <v>12.671822171879192</v>
      </c>
    </row>
    <row r="265" spans="1:19" x14ac:dyDescent="0.2">
      <c r="A265">
        <v>2655446</v>
      </c>
      <c r="B265">
        <v>2</v>
      </c>
      <c r="C265" t="s">
        <v>157</v>
      </c>
      <c r="D265">
        <v>-111.960951588545</v>
      </c>
      <c r="E265">
        <v>33.426045824175098</v>
      </c>
      <c r="F265">
        <v>1</v>
      </c>
      <c r="G265" t="s">
        <v>178</v>
      </c>
      <c r="H265" t="s">
        <v>157</v>
      </c>
      <c r="I265" t="s">
        <v>154</v>
      </c>
      <c r="J265">
        <v>41040.368750000001</v>
      </c>
      <c r="K265" t="s">
        <v>159</v>
      </c>
      <c r="L265" t="s">
        <v>156</v>
      </c>
      <c r="M265">
        <v>110</v>
      </c>
      <c r="N265">
        <v>4.5481776408E-4</v>
      </c>
      <c r="O265">
        <f t="shared" si="20"/>
        <v>-111.96095</v>
      </c>
      <c r="P265">
        <f t="shared" si="21"/>
        <v>33.425600000000003</v>
      </c>
      <c r="Q265">
        <f t="shared" si="22"/>
        <v>49.447281437150195</v>
      </c>
      <c r="R265">
        <f t="shared" si="23"/>
        <v>0.14778127554844708</v>
      </c>
      <c r="S265">
        <f t="shared" si="24"/>
        <v>49.447060602419384</v>
      </c>
    </row>
    <row r="266" spans="1:19" x14ac:dyDescent="0.2">
      <c r="A266">
        <v>2324433</v>
      </c>
      <c r="B266">
        <v>2</v>
      </c>
      <c r="C266" t="s">
        <v>157</v>
      </c>
      <c r="D266">
        <v>-111.945973452457</v>
      </c>
      <c r="E266">
        <v>33.378032777686002</v>
      </c>
      <c r="F266">
        <v>3</v>
      </c>
      <c r="G266" t="s">
        <v>166</v>
      </c>
      <c r="H266" t="s">
        <v>157</v>
      </c>
      <c r="I266" t="s">
        <v>154</v>
      </c>
      <c r="J266">
        <v>40014.772916666669</v>
      </c>
      <c r="K266" t="s">
        <v>159</v>
      </c>
      <c r="L266" t="s">
        <v>182</v>
      </c>
      <c r="M266">
        <v>126</v>
      </c>
      <c r="N266">
        <v>5.3074663154E-4</v>
      </c>
      <c r="O266">
        <f t="shared" si="20"/>
        <v>-111.945448</v>
      </c>
      <c r="P266">
        <f t="shared" si="21"/>
        <v>33.377958</v>
      </c>
      <c r="Q266">
        <f t="shared" si="22"/>
        <v>49.581079149510082</v>
      </c>
      <c r="R266">
        <f t="shared" si="23"/>
        <v>48.882489410425919</v>
      </c>
      <c r="S266">
        <f t="shared" si="24"/>
        <v>8.2937107900855285</v>
      </c>
    </row>
    <row r="267" spans="1:19" x14ac:dyDescent="0.2">
      <c r="A267">
        <v>2304547</v>
      </c>
      <c r="B267">
        <v>2</v>
      </c>
      <c r="C267" t="s">
        <v>157</v>
      </c>
      <c r="D267">
        <v>-111.945973474927</v>
      </c>
      <c r="E267">
        <v>33.378035524518097</v>
      </c>
      <c r="F267">
        <v>2</v>
      </c>
      <c r="G267" t="s">
        <v>153</v>
      </c>
      <c r="H267" t="s">
        <v>157</v>
      </c>
      <c r="I267" t="s">
        <v>154</v>
      </c>
      <c r="J267">
        <v>39961.45208333333</v>
      </c>
      <c r="K267" t="s">
        <v>205</v>
      </c>
      <c r="L267" t="s">
        <v>156</v>
      </c>
      <c r="M267">
        <v>126</v>
      </c>
      <c r="N267">
        <v>5.3116282797000002E-4</v>
      </c>
      <c r="O267">
        <f t="shared" si="20"/>
        <v>-111.945448</v>
      </c>
      <c r="P267">
        <f t="shared" si="21"/>
        <v>33.377958</v>
      </c>
      <c r="Q267">
        <f t="shared" si="22"/>
        <v>49.635008235883454</v>
      </c>
      <c r="R267">
        <f t="shared" si="23"/>
        <v>48.884579779865732</v>
      </c>
      <c r="S267">
        <f t="shared" si="24"/>
        <v>8.598366258898281</v>
      </c>
    </row>
    <row r="268" spans="1:19" x14ac:dyDescent="0.2">
      <c r="A268">
        <v>2505649</v>
      </c>
      <c r="B268">
        <v>2</v>
      </c>
      <c r="C268" t="s">
        <v>157</v>
      </c>
      <c r="D268">
        <v>-111.940034280674</v>
      </c>
      <c r="E268">
        <v>33.392855683632</v>
      </c>
      <c r="F268">
        <v>3</v>
      </c>
      <c r="G268" t="s">
        <v>158</v>
      </c>
      <c r="H268" t="s">
        <v>157</v>
      </c>
      <c r="I268" t="s">
        <v>154</v>
      </c>
      <c r="J268">
        <v>40603.804861111108</v>
      </c>
      <c r="K268" t="s">
        <v>159</v>
      </c>
      <c r="L268" t="s">
        <v>164</v>
      </c>
      <c r="M268">
        <v>144</v>
      </c>
      <c r="N268">
        <v>5.3536825895000005E-4</v>
      </c>
      <c r="O268">
        <f t="shared" si="20"/>
        <v>-111.939499</v>
      </c>
      <c r="P268">
        <f t="shared" si="21"/>
        <v>33.392845999999999</v>
      </c>
      <c r="Q268">
        <f t="shared" si="22"/>
        <v>49.808382902605345</v>
      </c>
      <c r="R268">
        <f t="shared" si="23"/>
        <v>49.796801841873794</v>
      </c>
      <c r="S268">
        <f t="shared" si="24"/>
        <v>1.0740268589300508</v>
      </c>
    </row>
    <row r="269" spans="1:19" x14ac:dyDescent="0.2">
      <c r="A269">
        <v>2636256</v>
      </c>
      <c r="B269">
        <v>2</v>
      </c>
      <c r="C269" t="s">
        <v>157</v>
      </c>
      <c r="D269">
        <v>-111.940037554922</v>
      </c>
      <c r="E269">
        <v>33.392855661980697</v>
      </c>
      <c r="F269">
        <v>1</v>
      </c>
      <c r="G269" t="s">
        <v>158</v>
      </c>
      <c r="H269" t="s">
        <v>157</v>
      </c>
      <c r="I269" t="s">
        <v>154</v>
      </c>
      <c r="J269">
        <v>41117.791666666664</v>
      </c>
      <c r="K269" t="s">
        <v>159</v>
      </c>
      <c r="L269" t="s">
        <v>156</v>
      </c>
      <c r="M269">
        <v>144</v>
      </c>
      <c r="N269">
        <v>5.3864158573999998E-4</v>
      </c>
      <c r="O269">
        <f t="shared" si="20"/>
        <v>-111.939499</v>
      </c>
      <c r="P269">
        <f t="shared" si="21"/>
        <v>33.392845999999999</v>
      </c>
      <c r="Q269">
        <f t="shared" si="22"/>
        <v>50.112862194385421</v>
      </c>
      <c r="R269">
        <f t="shared" si="23"/>
        <v>50.101402935911167</v>
      </c>
      <c r="S269">
        <f t="shared" si="24"/>
        <v>1.0716254788568766</v>
      </c>
    </row>
    <row r="270" spans="1:19" x14ac:dyDescent="0.2">
      <c r="A270">
        <v>2404558</v>
      </c>
      <c r="B270">
        <v>2</v>
      </c>
      <c r="C270" t="s">
        <v>175</v>
      </c>
      <c r="D270">
        <v>-111.945973485868</v>
      </c>
      <c r="E270">
        <v>33.378071702802799</v>
      </c>
      <c r="F270">
        <v>3</v>
      </c>
      <c r="G270" t="s">
        <v>166</v>
      </c>
      <c r="H270" t="s">
        <v>175</v>
      </c>
      <c r="I270" t="s">
        <v>154</v>
      </c>
      <c r="J270">
        <v>40270.625</v>
      </c>
      <c r="K270" t="s">
        <v>156</v>
      </c>
      <c r="L270" t="s">
        <v>179</v>
      </c>
      <c r="M270">
        <v>126</v>
      </c>
      <c r="N270">
        <v>5.3764646826000002E-4</v>
      </c>
      <c r="O270">
        <f t="shared" si="20"/>
        <v>-111.945448</v>
      </c>
      <c r="P270">
        <f t="shared" si="21"/>
        <v>33.377958</v>
      </c>
      <c r="Q270">
        <f t="shared" si="22"/>
        <v>50.486016713636289</v>
      </c>
      <c r="R270">
        <f t="shared" si="23"/>
        <v>48.885597613184004</v>
      </c>
      <c r="S270">
        <f t="shared" si="24"/>
        <v>12.610956728631713</v>
      </c>
    </row>
    <row r="271" spans="1:19" x14ac:dyDescent="0.2">
      <c r="A271">
        <v>2740158</v>
      </c>
      <c r="B271">
        <v>2</v>
      </c>
      <c r="C271" t="s">
        <v>157</v>
      </c>
      <c r="D271">
        <v>-111.945973544138</v>
      </c>
      <c r="E271">
        <v>33.378074446998603</v>
      </c>
      <c r="F271">
        <v>2</v>
      </c>
      <c r="G271" t="s">
        <v>160</v>
      </c>
      <c r="H271" t="s">
        <v>157</v>
      </c>
      <c r="I271" t="s">
        <v>154</v>
      </c>
      <c r="J271">
        <v>41456.444444444445</v>
      </c>
      <c r="K271" t="s">
        <v>164</v>
      </c>
      <c r="L271" t="s">
        <v>156</v>
      </c>
      <c r="M271">
        <v>126</v>
      </c>
      <c r="N271">
        <v>5.3829039047000005E-4</v>
      </c>
      <c r="O271">
        <f t="shared" si="20"/>
        <v>-111.945448</v>
      </c>
      <c r="P271">
        <f t="shared" si="21"/>
        <v>33.377958</v>
      </c>
      <c r="Q271">
        <f t="shared" si="22"/>
        <v>50.568143815699514</v>
      </c>
      <c r="R271">
        <f t="shared" si="23"/>
        <v>48.891018432541252</v>
      </c>
      <c r="S271">
        <f t="shared" si="24"/>
        <v>12.91531980224185</v>
      </c>
    </row>
    <row r="272" spans="1:19" x14ac:dyDescent="0.2">
      <c r="A272">
        <v>2290099</v>
      </c>
      <c r="B272">
        <v>2</v>
      </c>
      <c r="C272" t="s">
        <v>183</v>
      </c>
      <c r="D272">
        <v>-111.92649569174201</v>
      </c>
      <c r="E272">
        <v>33.419129418999702</v>
      </c>
      <c r="F272">
        <v>1</v>
      </c>
      <c r="G272" t="s">
        <v>166</v>
      </c>
      <c r="H272" t="s">
        <v>183</v>
      </c>
      <c r="I272" t="s">
        <v>154</v>
      </c>
      <c r="J272">
        <v>39916.268750000003</v>
      </c>
      <c r="K272" t="s">
        <v>156</v>
      </c>
      <c r="L272" t="s">
        <v>165</v>
      </c>
      <c r="M272">
        <v>154</v>
      </c>
      <c r="N272">
        <v>4.8620812477000001E-4</v>
      </c>
      <c r="O272">
        <f t="shared" si="20"/>
        <v>-111.92627</v>
      </c>
      <c r="P272">
        <f t="shared" si="21"/>
        <v>33.420180000000002</v>
      </c>
      <c r="Q272">
        <f t="shared" si="22"/>
        <v>118.39810490293212</v>
      </c>
      <c r="R272">
        <f t="shared" si="23"/>
        <v>20.995951282639371</v>
      </c>
      <c r="S272">
        <f t="shared" si="24"/>
        <v>116.52159145129606</v>
      </c>
    </row>
    <row r="273" spans="1:19" x14ac:dyDescent="0.2">
      <c r="A273">
        <v>2268873</v>
      </c>
      <c r="B273">
        <v>2</v>
      </c>
      <c r="C273" t="s">
        <v>157</v>
      </c>
      <c r="D273">
        <v>-111.926305347487</v>
      </c>
      <c r="E273">
        <v>33.416291462795797</v>
      </c>
      <c r="F273">
        <v>3</v>
      </c>
      <c r="G273" t="s">
        <v>160</v>
      </c>
      <c r="H273" t="s">
        <v>157</v>
      </c>
      <c r="I273" t="s">
        <v>154</v>
      </c>
      <c r="J273">
        <v>39848.709027777775</v>
      </c>
      <c r="K273" t="s">
        <v>164</v>
      </c>
      <c r="L273" t="s">
        <v>156</v>
      </c>
      <c r="M273">
        <v>135</v>
      </c>
      <c r="N273">
        <v>4.6606810506999999E-4</v>
      </c>
      <c r="O273">
        <f t="shared" si="20"/>
        <v>-111.926198</v>
      </c>
      <c r="P273">
        <f t="shared" si="21"/>
        <v>33.416744999999999</v>
      </c>
      <c r="Q273">
        <f t="shared" si="22"/>
        <v>51.284241997357185</v>
      </c>
      <c r="R273">
        <f t="shared" si="23"/>
        <v>9.9864646682242206</v>
      </c>
      <c r="S273">
        <f t="shared" si="24"/>
        <v>50.302524794226819</v>
      </c>
    </row>
    <row r="274" spans="1:19" x14ac:dyDescent="0.2">
      <c r="A274">
        <v>2343784</v>
      </c>
      <c r="B274">
        <v>2</v>
      </c>
      <c r="C274" t="s">
        <v>157</v>
      </c>
      <c r="D274">
        <v>-111.92639911868901</v>
      </c>
      <c r="E274">
        <v>33.428853862170399</v>
      </c>
      <c r="F274">
        <v>3</v>
      </c>
      <c r="G274" t="s">
        <v>153</v>
      </c>
      <c r="H274" t="s">
        <v>157</v>
      </c>
      <c r="I274" t="s">
        <v>154</v>
      </c>
      <c r="J274">
        <v>40086.727777777778</v>
      </c>
      <c r="K274" t="s">
        <v>155</v>
      </c>
      <c r="L274" t="s">
        <v>156</v>
      </c>
      <c r="M274">
        <v>103</v>
      </c>
      <c r="N274">
        <v>4.9301118572000005E-4</v>
      </c>
      <c r="O274">
        <f t="shared" si="20"/>
        <v>-111.92628000000001</v>
      </c>
      <c r="P274">
        <f t="shared" si="21"/>
        <v>33.428849999999997</v>
      </c>
      <c r="Q274">
        <f t="shared" si="22"/>
        <v>11.089807769276259</v>
      </c>
      <c r="R274">
        <f t="shared" si="23"/>
        <v>11.081531689626299</v>
      </c>
      <c r="S274">
        <f t="shared" si="24"/>
        <v>0.42835939502730741</v>
      </c>
    </row>
    <row r="275" spans="1:19" x14ac:dyDescent="0.2">
      <c r="A275">
        <v>2756363</v>
      </c>
      <c r="B275">
        <v>2</v>
      </c>
      <c r="C275" t="s">
        <v>164</v>
      </c>
      <c r="D275">
        <v>-111.93989492618</v>
      </c>
      <c r="E275">
        <v>33.429636536471598</v>
      </c>
      <c r="F275">
        <v>2</v>
      </c>
      <c r="G275" t="s">
        <v>153</v>
      </c>
      <c r="H275" t="s">
        <v>164</v>
      </c>
      <c r="I275" t="s">
        <v>154</v>
      </c>
      <c r="J275">
        <v>41506.443749999999</v>
      </c>
      <c r="K275" t="s">
        <v>156</v>
      </c>
      <c r="L275" t="s">
        <v>206</v>
      </c>
      <c r="M275">
        <v>102</v>
      </c>
      <c r="N275">
        <v>5.5764262258000004E-4</v>
      </c>
      <c r="O275">
        <f t="shared" si="20"/>
        <v>-111.94045</v>
      </c>
      <c r="P275">
        <f t="shared" si="21"/>
        <v>33.429690000000001</v>
      </c>
      <c r="Q275">
        <f t="shared" si="22"/>
        <v>51.977491656918232</v>
      </c>
      <c r="R275">
        <f t="shared" si="23"/>
        <v>51.638144929376729</v>
      </c>
      <c r="S275">
        <f t="shared" si="24"/>
        <v>5.9297240406016316</v>
      </c>
    </row>
    <row r="276" spans="1:19" x14ac:dyDescent="0.2">
      <c r="A276">
        <v>2312094</v>
      </c>
      <c r="B276">
        <v>2</v>
      </c>
      <c r="C276" t="s">
        <v>157</v>
      </c>
      <c r="D276">
        <v>-111.92641213224699</v>
      </c>
      <c r="E276">
        <v>33.428854797966203</v>
      </c>
      <c r="F276">
        <v>3</v>
      </c>
      <c r="G276" t="s">
        <v>153</v>
      </c>
      <c r="H276" t="s">
        <v>157</v>
      </c>
      <c r="I276" t="s">
        <v>154</v>
      </c>
      <c r="J276">
        <v>39966.756944444445</v>
      </c>
      <c r="K276" t="s">
        <v>155</v>
      </c>
      <c r="L276" t="s">
        <v>156</v>
      </c>
      <c r="M276">
        <v>103</v>
      </c>
      <c r="N276">
        <v>5.0030933560000004E-4</v>
      </c>
      <c r="O276">
        <f t="shared" si="20"/>
        <v>-111.92628000000001</v>
      </c>
      <c r="P276">
        <f t="shared" si="21"/>
        <v>33.428849999999997</v>
      </c>
      <c r="Q276">
        <f t="shared" si="22"/>
        <v>12.303687720369721</v>
      </c>
      <c r="R276">
        <f t="shared" si="23"/>
        <v>12.292174255169416</v>
      </c>
      <c r="S276">
        <f t="shared" si="24"/>
        <v>0.5321499797302307</v>
      </c>
    </row>
    <row r="277" spans="1:19" x14ac:dyDescent="0.2">
      <c r="A277">
        <v>2514586</v>
      </c>
      <c r="B277">
        <v>2</v>
      </c>
      <c r="C277" t="s">
        <v>157</v>
      </c>
      <c r="D277">
        <v>-111.90853991435</v>
      </c>
      <c r="E277">
        <v>33.407496804002797</v>
      </c>
      <c r="F277">
        <v>3</v>
      </c>
      <c r="G277" t="s">
        <v>158</v>
      </c>
      <c r="H277" t="s">
        <v>157</v>
      </c>
      <c r="I277" t="s">
        <v>154</v>
      </c>
      <c r="J277">
        <v>40653.732638888891</v>
      </c>
      <c r="K277" t="s">
        <v>159</v>
      </c>
      <c r="L277" t="s">
        <v>156</v>
      </c>
      <c r="M277">
        <v>159</v>
      </c>
      <c r="N277">
        <v>5.7066372340999999E-4</v>
      </c>
      <c r="O277">
        <f t="shared" si="20"/>
        <v>-111.90910700000001</v>
      </c>
      <c r="P277">
        <f t="shared" si="21"/>
        <v>33.407432999999997</v>
      </c>
      <c r="Q277">
        <f t="shared" si="22"/>
        <v>53.228106850249794</v>
      </c>
      <c r="R277">
        <f t="shared" si="23"/>
        <v>52.755597413210296</v>
      </c>
      <c r="S277">
        <f t="shared" si="24"/>
        <v>7.0766023229292827</v>
      </c>
    </row>
    <row r="278" spans="1:19" x14ac:dyDescent="0.2">
      <c r="A278">
        <v>2497792</v>
      </c>
      <c r="B278">
        <v>3</v>
      </c>
      <c r="C278" t="s">
        <v>157</v>
      </c>
      <c r="D278">
        <v>-111.94725601537699</v>
      </c>
      <c r="E278">
        <v>33.407371583318799</v>
      </c>
      <c r="F278">
        <v>2</v>
      </c>
      <c r="G278" t="s">
        <v>158</v>
      </c>
      <c r="H278" t="s">
        <v>157</v>
      </c>
      <c r="I278" t="s">
        <v>154</v>
      </c>
      <c r="J278">
        <v>40601.600694444445</v>
      </c>
      <c r="K278" t="s">
        <v>190</v>
      </c>
      <c r="L278" t="s">
        <v>165</v>
      </c>
      <c r="M278">
        <v>162</v>
      </c>
      <c r="N278">
        <v>5.7774276058000004E-4</v>
      </c>
      <c r="O278">
        <f t="shared" si="20"/>
        <v>-111.94783</v>
      </c>
      <c r="P278">
        <f t="shared" si="21"/>
        <v>33.407380000000003</v>
      </c>
      <c r="Q278">
        <f t="shared" si="22"/>
        <v>53.405563527073333</v>
      </c>
      <c r="R278">
        <f t="shared" si="23"/>
        <v>53.397404240901075</v>
      </c>
      <c r="S278">
        <f t="shared" si="24"/>
        <v>0.93350735297851717</v>
      </c>
    </row>
    <row r="279" spans="1:19" x14ac:dyDescent="0.2">
      <c r="A279">
        <v>2289735</v>
      </c>
      <c r="B279">
        <v>2</v>
      </c>
      <c r="C279" t="s">
        <v>152</v>
      </c>
      <c r="D279">
        <v>-111.922571306024</v>
      </c>
      <c r="E279">
        <v>33.416884631772398</v>
      </c>
      <c r="F279">
        <v>2</v>
      </c>
      <c r="G279" t="s">
        <v>153</v>
      </c>
      <c r="H279" t="s">
        <v>152</v>
      </c>
      <c r="I279" t="s">
        <v>154</v>
      </c>
      <c r="J279">
        <v>39912.406944444447</v>
      </c>
      <c r="K279" t="s">
        <v>156</v>
      </c>
      <c r="L279" t="s">
        <v>155</v>
      </c>
      <c r="M279">
        <v>155</v>
      </c>
      <c r="N279">
        <v>4.8367793201999998E-4</v>
      </c>
      <c r="O279">
        <f t="shared" si="20"/>
        <v>-111.9091</v>
      </c>
      <c r="P279">
        <f t="shared" si="21"/>
        <v>33.421999999999997</v>
      </c>
      <c r="Q279">
        <f t="shared" si="22"/>
        <v>1375.6695976505598</v>
      </c>
      <c r="R279">
        <f t="shared" si="23"/>
        <v>1253.2265579751281</v>
      </c>
      <c r="S279">
        <f t="shared" si="24"/>
        <v>567.3535372991571</v>
      </c>
    </row>
    <row r="280" spans="1:19" x14ac:dyDescent="0.2">
      <c r="A280">
        <v>2631158</v>
      </c>
      <c r="B280">
        <v>2</v>
      </c>
      <c r="C280" t="s">
        <v>157</v>
      </c>
      <c r="D280">
        <v>-111.909112857323</v>
      </c>
      <c r="E280">
        <v>33.406946816464597</v>
      </c>
      <c r="F280">
        <v>2</v>
      </c>
      <c r="G280" t="s">
        <v>158</v>
      </c>
      <c r="H280" t="s">
        <v>157</v>
      </c>
      <c r="I280" t="s">
        <v>154</v>
      </c>
      <c r="J280">
        <v>41032.513888888891</v>
      </c>
      <c r="K280" t="s">
        <v>164</v>
      </c>
      <c r="L280" t="s">
        <v>156</v>
      </c>
      <c r="M280">
        <v>159</v>
      </c>
      <c r="N280">
        <v>4.8621881733000003E-4</v>
      </c>
      <c r="O280">
        <f t="shared" si="20"/>
        <v>-111.90910700000001</v>
      </c>
      <c r="P280">
        <f t="shared" si="21"/>
        <v>33.407432999999997</v>
      </c>
      <c r="Q280">
        <f t="shared" si="22"/>
        <v>53.926133831637266</v>
      </c>
      <c r="R280">
        <f t="shared" si="23"/>
        <v>0.54490282647802646</v>
      </c>
      <c r="S280">
        <f t="shared" si="24"/>
        <v>53.923380744695059</v>
      </c>
    </row>
    <row r="281" spans="1:19" x14ac:dyDescent="0.2">
      <c r="A281">
        <v>2423875</v>
      </c>
      <c r="B281">
        <v>2</v>
      </c>
      <c r="C281" t="s">
        <v>175</v>
      </c>
      <c r="D281">
        <v>-111.940083394406</v>
      </c>
      <c r="E281">
        <v>33.392855358853701</v>
      </c>
      <c r="F281">
        <v>2</v>
      </c>
      <c r="G281" t="s">
        <v>160</v>
      </c>
      <c r="H281" t="s">
        <v>175</v>
      </c>
      <c r="I281" t="s">
        <v>154</v>
      </c>
      <c r="J281">
        <v>40344.69027777778</v>
      </c>
      <c r="K281" t="s">
        <v>165</v>
      </c>
      <c r="L281" t="s">
        <v>164</v>
      </c>
      <c r="M281">
        <v>144</v>
      </c>
      <c r="N281">
        <v>5.8446934043999998E-4</v>
      </c>
      <c r="O281">
        <f t="shared" si="20"/>
        <v>-111.939499</v>
      </c>
      <c r="P281">
        <f t="shared" si="21"/>
        <v>33.392845999999999</v>
      </c>
      <c r="Q281">
        <f t="shared" si="22"/>
        <v>54.375727767109083</v>
      </c>
      <c r="R281">
        <f t="shared" si="23"/>
        <v>54.365819366902528</v>
      </c>
      <c r="S281">
        <f t="shared" si="24"/>
        <v>1.038005186925117</v>
      </c>
    </row>
    <row r="282" spans="1:19" x14ac:dyDescent="0.2">
      <c r="A282">
        <v>2790343</v>
      </c>
      <c r="B282">
        <v>2</v>
      </c>
      <c r="C282" t="s">
        <v>157</v>
      </c>
      <c r="D282">
        <v>-111.90852352936</v>
      </c>
      <c r="E282">
        <v>33.407496802928499</v>
      </c>
      <c r="F282">
        <v>2</v>
      </c>
      <c r="G282" t="s">
        <v>160</v>
      </c>
      <c r="H282" t="s">
        <v>157</v>
      </c>
      <c r="I282" t="s">
        <v>154</v>
      </c>
      <c r="J282">
        <v>41612.738888888889</v>
      </c>
      <c r="K282" t="s">
        <v>173</v>
      </c>
      <c r="L282" t="s">
        <v>180</v>
      </c>
      <c r="M282">
        <v>159</v>
      </c>
      <c r="N282">
        <v>5.8694872129999999E-4</v>
      </c>
      <c r="O282">
        <f t="shared" si="20"/>
        <v>-111.90910700000001</v>
      </c>
      <c r="P282">
        <f t="shared" si="21"/>
        <v>33.407432999999997</v>
      </c>
      <c r="Q282">
        <f t="shared" si="22"/>
        <v>54.739220015895619</v>
      </c>
      <c r="R282">
        <f t="shared" si="23"/>
        <v>54.279882036361371</v>
      </c>
      <c r="S282">
        <f t="shared" si="24"/>
        <v>7.0764831708498699</v>
      </c>
    </row>
    <row r="283" spans="1:19" x14ac:dyDescent="0.2">
      <c r="A283">
        <v>2595568</v>
      </c>
      <c r="B283">
        <v>2</v>
      </c>
      <c r="C283" t="s">
        <v>157</v>
      </c>
      <c r="D283">
        <v>-111.952784901736</v>
      </c>
      <c r="E283">
        <v>33.421909547502104</v>
      </c>
      <c r="F283">
        <v>2</v>
      </c>
      <c r="G283" t="s">
        <v>160</v>
      </c>
      <c r="H283" t="s">
        <v>157</v>
      </c>
      <c r="I283" t="s">
        <v>154</v>
      </c>
      <c r="J283">
        <v>40948.61041666667</v>
      </c>
      <c r="K283" t="s">
        <v>164</v>
      </c>
      <c r="L283" t="s">
        <v>156</v>
      </c>
      <c r="M283">
        <v>121</v>
      </c>
      <c r="N283">
        <v>5.8944654065000001E-4</v>
      </c>
      <c r="O283">
        <f t="shared" si="20"/>
        <v>-111.95219899999999</v>
      </c>
      <c r="P283">
        <f t="shared" si="21"/>
        <v>33.421844999999998</v>
      </c>
      <c r="Q283">
        <f t="shared" si="22"/>
        <v>54.974186506992623</v>
      </c>
      <c r="R283">
        <f t="shared" si="23"/>
        <v>54.506045264925632</v>
      </c>
      <c r="S283">
        <f t="shared" si="24"/>
        <v>7.1590650006469208</v>
      </c>
    </row>
    <row r="284" spans="1:19" x14ac:dyDescent="0.2">
      <c r="A284">
        <v>2788621</v>
      </c>
      <c r="B284">
        <v>2</v>
      </c>
      <c r="C284" t="s">
        <v>175</v>
      </c>
      <c r="D284">
        <v>-111.917384106784</v>
      </c>
      <c r="E284">
        <v>33.4220142117411</v>
      </c>
      <c r="F284">
        <v>3</v>
      </c>
      <c r="G284" t="s">
        <v>158</v>
      </c>
      <c r="H284" t="s">
        <v>175</v>
      </c>
      <c r="I284" t="s">
        <v>154</v>
      </c>
      <c r="J284">
        <v>41600.025694444441</v>
      </c>
      <c r="K284" t="s">
        <v>156</v>
      </c>
      <c r="L284" t="s">
        <v>180</v>
      </c>
      <c r="M284">
        <v>116</v>
      </c>
      <c r="N284">
        <v>5.7568985947999997E-4</v>
      </c>
      <c r="O284">
        <f t="shared" si="20"/>
        <v>-111.91768</v>
      </c>
      <c r="P284">
        <f t="shared" si="21"/>
        <v>33.422020000000003</v>
      </c>
      <c r="Q284">
        <f t="shared" si="22"/>
        <v>27.534232531861527</v>
      </c>
      <c r="R284">
        <f t="shared" si="23"/>
        <v>27.526747292513654</v>
      </c>
      <c r="S284">
        <f t="shared" si="24"/>
        <v>0.64198490068982228</v>
      </c>
    </row>
    <row r="285" spans="1:19" x14ac:dyDescent="0.2">
      <c r="A285">
        <v>2404546</v>
      </c>
      <c r="B285">
        <v>2</v>
      </c>
      <c r="C285" t="s">
        <v>157</v>
      </c>
      <c r="D285">
        <v>-111.928546585597</v>
      </c>
      <c r="E285">
        <v>33.414741753101403</v>
      </c>
      <c r="F285">
        <v>1</v>
      </c>
      <c r="G285" t="s">
        <v>160</v>
      </c>
      <c r="H285" t="s">
        <v>157</v>
      </c>
      <c r="I285" t="s">
        <v>154</v>
      </c>
      <c r="J285">
        <v>40270.400694444441</v>
      </c>
      <c r="K285" t="s">
        <v>165</v>
      </c>
      <c r="L285" t="s">
        <v>156</v>
      </c>
      <c r="M285">
        <v>134</v>
      </c>
      <c r="N285">
        <v>5.9517560432000005E-4</v>
      </c>
      <c r="O285">
        <f t="shared" si="20"/>
        <v>-111.92914</v>
      </c>
      <c r="P285">
        <f t="shared" si="21"/>
        <v>33.414695999999999</v>
      </c>
      <c r="Q285">
        <f t="shared" si="22"/>
        <v>55.437684327248554</v>
      </c>
      <c r="R285">
        <f t="shared" si="23"/>
        <v>55.204943633429764</v>
      </c>
      <c r="S285">
        <f t="shared" si="24"/>
        <v>5.0745484525721904</v>
      </c>
    </row>
    <row r="286" spans="1:19" x14ac:dyDescent="0.2">
      <c r="A286">
        <v>2470781</v>
      </c>
      <c r="B286">
        <v>2</v>
      </c>
      <c r="C286" t="s">
        <v>157</v>
      </c>
      <c r="D286">
        <v>-111.922517946314</v>
      </c>
      <c r="E286">
        <v>33.4168556549211</v>
      </c>
      <c r="F286">
        <v>3</v>
      </c>
      <c r="G286" t="s">
        <v>158</v>
      </c>
      <c r="H286" t="s">
        <v>157</v>
      </c>
      <c r="I286" t="s">
        <v>154</v>
      </c>
      <c r="J286">
        <v>40503.943055555559</v>
      </c>
      <c r="K286" t="s">
        <v>156</v>
      </c>
      <c r="L286" t="s">
        <v>203</v>
      </c>
      <c r="M286">
        <v>155</v>
      </c>
      <c r="N286">
        <v>5.1361205996999998E-4</v>
      </c>
      <c r="O286">
        <f t="shared" si="20"/>
        <v>-111.9091</v>
      </c>
      <c r="P286">
        <f t="shared" si="21"/>
        <v>33.421999999999997</v>
      </c>
      <c r="Q286">
        <f t="shared" si="22"/>
        <v>1372.4818879899326</v>
      </c>
      <c r="R286">
        <f t="shared" si="23"/>
        <v>1248.2625399673818</v>
      </c>
      <c r="S286">
        <f t="shared" si="24"/>
        <v>570.56740546108165</v>
      </c>
    </row>
    <row r="287" spans="1:19" x14ac:dyDescent="0.2">
      <c r="A287">
        <v>2514588</v>
      </c>
      <c r="B287">
        <v>2</v>
      </c>
      <c r="C287" t="s">
        <v>157</v>
      </c>
      <c r="D287">
        <v>-111.90911183541</v>
      </c>
      <c r="E287">
        <v>33.407949772674499</v>
      </c>
      <c r="F287">
        <v>3</v>
      </c>
      <c r="G287" t="s">
        <v>158</v>
      </c>
      <c r="H287" t="s">
        <v>157</v>
      </c>
      <c r="I287" t="s">
        <v>154</v>
      </c>
      <c r="J287">
        <v>40649.022916666669</v>
      </c>
      <c r="K287" t="s">
        <v>156</v>
      </c>
      <c r="L287" t="s">
        <v>164</v>
      </c>
      <c r="M287">
        <v>159</v>
      </c>
      <c r="N287">
        <v>5.1679529632000002E-4</v>
      </c>
      <c r="O287">
        <f t="shared" si="20"/>
        <v>-111.90910700000001</v>
      </c>
      <c r="P287">
        <f t="shared" si="21"/>
        <v>33.407432999999997</v>
      </c>
      <c r="Q287">
        <f t="shared" si="22"/>
        <v>57.317835480737934</v>
      </c>
      <c r="R287">
        <f t="shared" si="23"/>
        <v>0.44983494657769085</v>
      </c>
      <c r="S287">
        <f t="shared" si="24"/>
        <v>57.316070283278997</v>
      </c>
    </row>
    <row r="288" spans="1:19" x14ac:dyDescent="0.2">
      <c r="A288">
        <v>2611677</v>
      </c>
      <c r="B288">
        <v>2</v>
      </c>
      <c r="C288" t="s">
        <v>157</v>
      </c>
      <c r="D288">
        <v>-111.926273633744</v>
      </c>
      <c r="E288">
        <v>33.412330928114898</v>
      </c>
      <c r="F288">
        <v>1</v>
      </c>
      <c r="G288" t="s">
        <v>178</v>
      </c>
      <c r="H288" t="s">
        <v>157</v>
      </c>
      <c r="I288" t="s">
        <v>154</v>
      </c>
      <c r="J288">
        <v>40989.339583333334</v>
      </c>
      <c r="K288" t="s">
        <v>159</v>
      </c>
      <c r="L288" t="s">
        <v>156</v>
      </c>
      <c r="M288">
        <v>136</v>
      </c>
      <c r="N288">
        <v>5.1960597214000003E-4</v>
      </c>
      <c r="O288">
        <f t="shared" si="20"/>
        <v>-111.926198</v>
      </c>
      <c r="P288">
        <f t="shared" si="21"/>
        <v>33.412844999999997</v>
      </c>
      <c r="Q288">
        <f t="shared" si="22"/>
        <v>57.449031492146609</v>
      </c>
      <c r="R288">
        <f t="shared" si="23"/>
        <v>7.0361564421246898</v>
      </c>
      <c r="S288">
        <f t="shared" si="24"/>
        <v>57.016521482002041</v>
      </c>
    </row>
    <row r="289" spans="1:19" x14ac:dyDescent="0.2">
      <c r="A289">
        <v>2588877</v>
      </c>
      <c r="B289">
        <v>2</v>
      </c>
      <c r="C289" t="s">
        <v>157</v>
      </c>
      <c r="D289">
        <v>-111.92567936476701</v>
      </c>
      <c r="E289">
        <v>33.4220245567166</v>
      </c>
      <c r="F289">
        <v>2</v>
      </c>
      <c r="G289" t="s">
        <v>158</v>
      </c>
      <c r="H289" t="s">
        <v>157</v>
      </c>
      <c r="I289" t="s">
        <v>154</v>
      </c>
      <c r="J289">
        <v>40816.352777777778</v>
      </c>
      <c r="K289" t="s">
        <v>159</v>
      </c>
      <c r="L289" t="s">
        <v>156</v>
      </c>
      <c r="M289">
        <v>117</v>
      </c>
      <c r="N289">
        <v>6.1997237826000003E-4</v>
      </c>
      <c r="O289">
        <f t="shared" si="20"/>
        <v>-111.926299</v>
      </c>
      <c r="P289">
        <f t="shared" si="21"/>
        <v>33.422044999999997</v>
      </c>
      <c r="Q289">
        <f t="shared" si="22"/>
        <v>57.688825855525394</v>
      </c>
      <c r="R289">
        <f t="shared" si="23"/>
        <v>57.644249849363881</v>
      </c>
      <c r="S289">
        <f t="shared" si="24"/>
        <v>2.2673967216274451</v>
      </c>
    </row>
    <row r="290" spans="1:19" x14ac:dyDescent="0.2">
      <c r="A290">
        <v>2574021</v>
      </c>
      <c r="B290">
        <v>2</v>
      </c>
      <c r="C290" t="s">
        <v>183</v>
      </c>
      <c r="D290">
        <v>-111.940005197318</v>
      </c>
      <c r="E290">
        <v>33.424949771917198</v>
      </c>
      <c r="F290">
        <v>3</v>
      </c>
      <c r="G290" t="s">
        <v>158</v>
      </c>
      <c r="H290" t="s">
        <v>183</v>
      </c>
      <c r="I290" t="s">
        <v>154</v>
      </c>
      <c r="J290">
        <v>40828.658333333333</v>
      </c>
      <c r="K290" t="s">
        <v>165</v>
      </c>
      <c r="L290" t="s">
        <v>185</v>
      </c>
      <c r="M290">
        <v>106</v>
      </c>
      <c r="N290">
        <v>5.3644029300000003E-4</v>
      </c>
      <c r="O290">
        <f t="shared" si="20"/>
        <v>-111.93979899999999</v>
      </c>
      <c r="P290">
        <f t="shared" si="21"/>
        <v>33.425445000000003</v>
      </c>
      <c r="Q290">
        <f t="shared" si="22"/>
        <v>58.179787084891601</v>
      </c>
      <c r="R290">
        <f t="shared" si="23"/>
        <v>19.182398102307705</v>
      </c>
      <c r="S290">
        <f t="shared" si="24"/>
        <v>54.926525725626426</v>
      </c>
    </row>
    <row r="291" spans="1:19" x14ac:dyDescent="0.2">
      <c r="A291">
        <v>2786300</v>
      </c>
      <c r="B291">
        <v>2</v>
      </c>
      <c r="C291" t="s">
        <v>157</v>
      </c>
      <c r="D291">
        <v>-111.92627360608</v>
      </c>
      <c r="E291">
        <v>33.412322684868101</v>
      </c>
      <c r="F291">
        <v>1</v>
      </c>
      <c r="G291" t="s">
        <v>178</v>
      </c>
      <c r="H291" t="s">
        <v>157</v>
      </c>
      <c r="I291" t="s">
        <v>154</v>
      </c>
      <c r="J291">
        <v>41572.626388888886</v>
      </c>
      <c r="K291" t="s">
        <v>164</v>
      </c>
      <c r="L291" t="s">
        <v>156</v>
      </c>
      <c r="M291">
        <v>136</v>
      </c>
      <c r="N291">
        <v>5.2775882402999997E-4</v>
      </c>
      <c r="O291">
        <f t="shared" si="20"/>
        <v>-111.926198</v>
      </c>
      <c r="P291">
        <f t="shared" si="21"/>
        <v>33.412844999999997</v>
      </c>
      <c r="Q291">
        <f t="shared" si="22"/>
        <v>58.356216979438599</v>
      </c>
      <c r="R291">
        <f t="shared" si="23"/>
        <v>7.0335828786909991</v>
      </c>
      <c r="S291">
        <f t="shared" si="24"/>
        <v>57.930792951934492</v>
      </c>
    </row>
    <row r="292" spans="1:19" x14ac:dyDescent="0.2">
      <c r="A292">
        <v>2443738</v>
      </c>
      <c r="B292">
        <v>2</v>
      </c>
      <c r="C292" t="s">
        <v>152</v>
      </c>
      <c r="D292">
        <v>-111.926271034455</v>
      </c>
      <c r="E292">
        <v>33.407964657303197</v>
      </c>
      <c r="F292">
        <v>2</v>
      </c>
      <c r="G292" t="s">
        <v>160</v>
      </c>
      <c r="H292" t="s">
        <v>152</v>
      </c>
      <c r="I292" t="s">
        <v>154</v>
      </c>
      <c r="J292">
        <v>40420.481249999997</v>
      </c>
      <c r="K292" t="s">
        <v>164</v>
      </c>
      <c r="L292" t="s">
        <v>156</v>
      </c>
      <c r="M292">
        <v>138</v>
      </c>
      <c r="N292">
        <v>5.4770853141000004E-4</v>
      </c>
      <c r="O292">
        <f t="shared" si="20"/>
        <v>-111.926098</v>
      </c>
      <c r="P292">
        <f t="shared" si="21"/>
        <v>33.407445000000003</v>
      </c>
      <c r="Q292">
        <f t="shared" si="22"/>
        <v>59.841723992105216</v>
      </c>
      <c r="R292">
        <f t="shared" si="23"/>
        <v>16.097279214625356</v>
      </c>
      <c r="S292">
        <f t="shared" si="24"/>
        <v>57.636008989465012</v>
      </c>
    </row>
    <row r="293" spans="1:19" x14ac:dyDescent="0.2">
      <c r="A293">
        <v>2592077</v>
      </c>
      <c r="B293">
        <v>2</v>
      </c>
      <c r="C293" t="s">
        <v>157</v>
      </c>
      <c r="D293">
        <v>-111.926280504199</v>
      </c>
      <c r="E293">
        <v>33.414125524301802</v>
      </c>
      <c r="F293">
        <v>3</v>
      </c>
      <c r="G293" t="s">
        <v>178</v>
      </c>
      <c r="H293" t="s">
        <v>157</v>
      </c>
      <c r="I293" t="s">
        <v>154</v>
      </c>
      <c r="J293">
        <v>40802.70208333333</v>
      </c>
      <c r="K293" t="s">
        <v>159</v>
      </c>
      <c r="L293" t="s">
        <v>169</v>
      </c>
      <c r="M293">
        <v>131</v>
      </c>
      <c r="N293">
        <v>5.5060220093000004E-4</v>
      </c>
      <c r="O293">
        <f t="shared" si="20"/>
        <v>-111.926098</v>
      </c>
      <c r="P293">
        <f t="shared" si="21"/>
        <v>33.414645</v>
      </c>
      <c r="Q293">
        <f t="shared" si="22"/>
        <v>60.065371539193407</v>
      </c>
      <c r="R293">
        <f t="shared" si="23"/>
        <v>16.9782431432543</v>
      </c>
      <c r="S293">
        <f t="shared" si="24"/>
        <v>57.615866893676817</v>
      </c>
    </row>
    <row r="294" spans="1:19" x14ac:dyDescent="0.2">
      <c r="A294">
        <v>2786968</v>
      </c>
      <c r="B294">
        <v>2</v>
      </c>
      <c r="C294" t="s">
        <v>157</v>
      </c>
      <c r="D294">
        <v>-111.926281223838</v>
      </c>
      <c r="E294">
        <v>33.415169231520302</v>
      </c>
      <c r="F294">
        <v>3</v>
      </c>
      <c r="G294" t="s">
        <v>178</v>
      </c>
      <c r="H294" t="s">
        <v>157</v>
      </c>
      <c r="I294" t="s">
        <v>154</v>
      </c>
      <c r="J294">
        <v>41578.530555555553</v>
      </c>
      <c r="K294" t="s">
        <v>155</v>
      </c>
      <c r="L294" t="s">
        <v>182</v>
      </c>
      <c r="M294">
        <v>131</v>
      </c>
      <c r="N294">
        <v>5.5532842686999997E-4</v>
      </c>
      <c r="O294">
        <f t="shared" si="20"/>
        <v>-111.926098</v>
      </c>
      <c r="P294">
        <f t="shared" si="21"/>
        <v>33.414645</v>
      </c>
      <c r="Q294">
        <f t="shared" si="22"/>
        <v>60.590319478194431</v>
      </c>
      <c r="R294">
        <f t="shared" si="23"/>
        <v>17.045190676837613</v>
      </c>
      <c r="S294">
        <f t="shared" si="24"/>
        <v>58.143342604806577</v>
      </c>
    </row>
    <row r="295" spans="1:19" x14ac:dyDescent="0.2">
      <c r="A295">
        <v>2797516</v>
      </c>
      <c r="B295">
        <v>2</v>
      </c>
      <c r="C295" t="s">
        <v>152</v>
      </c>
      <c r="D295">
        <v>-111.92628529314101</v>
      </c>
      <c r="E295">
        <v>33.416200576021197</v>
      </c>
      <c r="F295">
        <v>1</v>
      </c>
      <c r="G295" t="s">
        <v>158</v>
      </c>
      <c r="H295" t="s">
        <v>152</v>
      </c>
      <c r="I295" t="s">
        <v>154</v>
      </c>
      <c r="J295">
        <v>41621.52847222222</v>
      </c>
      <c r="K295" t="s">
        <v>156</v>
      </c>
      <c r="L295" t="s">
        <v>179</v>
      </c>
      <c r="M295">
        <v>135</v>
      </c>
      <c r="N295">
        <v>5.5137787511000001E-4</v>
      </c>
      <c r="O295">
        <f t="shared" si="20"/>
        <v>-111.926198</v>
      </c>
      <c r="P295">
        <f t="shared" si="21"/>
        <v>33.416744999999999</v>
      </c>
      <c r="Q295">
        <f t="shared" si="22"/>
        <v>60.926552306367107</v>
      </c>
      <c r="R295">
        <f t="shared" si="23"/>
        <v>8.1208223200014835</v>
      </c>
      <c r="S295">
        <f t="shared" si="24"/>
        <v>60.382919942542138</v>
      </c>
    </row>
    <row r="296" spans="1:19" x14ac:dyDescent="0.2">
      <c r="A296">
        <v>2657055</v>
      </c>
      <c r="B296">
        <v>2</v>
      </c>
      <c r="C296" t="s">
        <v>157</v>
      </c>
      <c r="D296">
        <v>-111.908444888278</v>
      </c>
      <c r="E296">
        <v>33.407496731917902</v>
      </c>
      <c r="F296">
        <v>3</v>
      </c>
      <c r="G296" t="s">
        <v>160</v>
      </c>
      <c r="H296" t="s">
        <v>157</v>
      </c>
      <c r="I296" t="s">
        <v>154</v>
      </c>
      <c r="J296">
        <v>41148.445833333331</v>
      </c>
      <c r="K296" t="s">
        <v>156</v>
      </c>
      <c r="L296" t="s">
        <v>155</v>
      </c>
      <c r="M296">
        <v>159</v>
      </c>
      <c r="N296">
        <v>6.6517192498000003E-4</v>
      </c>
      <c r="O296">
        <f t="shared" si="20"/>
        <v>-111.90910700000001</v>
      </c>
      <c r="P296">
        <f t="shared" si="21"/>
        <v>33.407432999999997</v>
      </c>
      <c r="Q296">
        <f t="shared" si="22"/>
        <v>62.000071848066533</v>
      </c>
      <c r="R296">
        <f t="shared" si="23"/>
        <v>61.595809113713635</v>
      </c>
      <c r="S296">
        <f t="shared" si="24"/>
        <v>7.0686072738810859</v>
      </c>
    </row>
    <row r="297" spans="1:19" x14ac:dyDescent="0.2">
      <c r="A297">
        <v>2599102</v>
      </c>
      <c r="B297">
        <v>2</v>
      </c>
      <c r="C297" t="s">
        <v>164</v>
      </c>
      <c r="D297">
        <v>-111.926314376609</v>
      </c>
      <c r="E297">
        <v>33.393506456189897</v>
      </c>
      <c r="F297">
        <v>2</v>
      </c>
      <c r="G297" t="s">
        <v>158</v>
      </c>
      <c r="H297" t="s">
        <v>164</v>
      </c>
      <c r="I297" t="s">
        <v>154</v>
      </c>
      <c r="J297">
        <v>40909.824999999997</v>
      </c>
      <c r="K297" t="s">
        <v>164</v>
      </c>
      <c r="L297" t="s">
        <v>171</v>
      </c>
      <c r="M297">
        <v>142</v>
      </c>
      <c r="N297">
        <v>5.7241126465999996E-4</v>
      </c>
      <c r="O297">
        <f t="shared" si="20"/>
        <v>-111.926198</v>
      </c>
      <c r="P297">
        <f t="shared" si="21"/>
        <v>33.392946000000002</v>
      </c>
      <c r="Q297">
        <f t="shared" si="22"/>
        <v>63.096840937800557</v>
      </c>
      <c r="R297">
        <f t="shared" si="23"/>
        <v>10.8264378276539</v>
      </c>
      <c r="S297">
        <f t="shared" si="24"/>
        <v>62.161077695725716</v>
      </c>
    </row>
    <row r="298" spans="1:19" x14ac:dyDescent="0.2">
      <c r="A298">
        <v>2592118</v>
      </c>
      <c r="B298">
        <v>2</v>
      </c>
      <c r="C298" t="s">
        <v>157</v>
      </c>
      <c r="D298">
        <v>-111.926281293263</v>
      </c>
      <c r="E298">
        <v>33.415193962245802</v>
      </c>
      <c r="F298">
        <v>2</v>
      </c>
      <c r="G298" t="s">
        <v>160</v>
      </c>
      <c r="H298" t="s">
        <v>157</v>
      </c>
      <c r="I298" t="s">
        <v>154</v>
      </c>
      <c r="J298">
        <v>40841.629861111112</v>
      </c>
      <c r="K298" t="s">
        <v>164</v>
      </c>
      <c r="L298" t="s">
        <v>156</v>
      </c>
      <c r="M298">
        <v>131</v>
      </c>
      <c r="N298">
        <v>5.7875380567E-4</v>
      </c>
      <c r="O298">
        <f t="shared" si="20"/>
        <v>-111.926098</v>
      </c>
      <c r="P298">
        <f t="shared" si="21"/>
        <v>33.414645</v>
      </c>
      <c r="Q298">
        <f t="shared" si="22"/>
        <v>63.228918720911594</v>
      </c>
      <c r="R298">
        <f t="shared" si="23"/>
        <v>17.05164923790683</v>
      </c>
      <c r="S298">
        <f t="shared" si="24"/>
        <v>60.886266274776908</v>
      </c>
    </row>
    <row r="299" spans="1:19" x14ac:dyDescent="0.2">
      <c r="A299">
        <v>2587672</v>
      </c>
      <c r="B299">
        <v>2</v>
      </c>
      <c r="C299" t="s">
        <v>164</v>
      </c>
      <c r="D299">
        <v>-111.926281300977</v>
      </c>
      <c r="E299">
        <v>33.415196710104098</v>
      </c>
      <c r="F299">
        <v>2</v>
      </c>
      <c r="G299" t="s">
        <v>160</v>
      </c>
      <c r="H299" t="s">
        <v>164</v>
      </c>
      <c r="I299" t="s">
        <v>154</v>
      </c>
      <c r="J299">
        <v>40805.597222222219</v>
      </c>
      <c r="K299" t="s">
        <v>159</v>
      </c>
      <c r="L299" t="s">
        <v>156</v>
      </c>
      <c r="M299">
        <v>131</v>
      </c>
      <c r="N299">
        <v>5.8136330047000001E-4</v>
      </c>
      <c r="O299">
        <f t="shared" si="20"/>
        <v>-111.926098</v>
      </c>
      <c r="P299">
        <f t="shared" si="21"/>
        <v>33.414645</v>
      </c>
      <c r="Q299">
        <f t="shared" si="22"/>
        <v>63.522642016583447</v>
      </c>
      <c r="R299">
        <f t="shared" si="23"/>
        <v>17.052366865498268</v>
      </c>
      <c r="S299">
        <f t="shared" si="24"/>
        <v>61.191035561195314</v>
      </c>
    </row>
    <row r="300" spans="1:19" x14ac:dyDescent="0.2">
      <c r="A300">
        <v>2736435</v>
      </c>
      <c r="B300">
        <v>2</v>
      </c>
      <c r="C300" t="s">
        <v>157</v>
      </c>
      <c r="D300">
        <v>-111.93861791186799</v>
      </c>
      <c r="E300">
        <v>33.378209914967499</v>
      </c>
      <c r="F300">
        <v>3</v>
      </c>
      <c r="G300" t="s">
        <v>158</v>
      </c>
      <c r="H300" t="s">
        <v>157</v>
      </c>
      <c r="I300" t="s">
        <v>154</v>
      </c>
      <c r="J300">
        <v>41437.28125</v>
      </c>
      <c r="K300" t="s">
        <v>156</v>
      </c>
      <c r="L300" t="s">
        <v>155</v>
      </c>
      <c r="M300">
        <v>147</v>
      </c>
      <c r="N300">
        <v>6.8308490713999998E-4</v>
      </c>
      <c r="O300">
        <f t="shared" si="20"/>
        <v>-111.93929799999999</v>
      </c>
      <c r="P300">
        <f t="shared" si="21"/>
        <v>33.378146000000001</v>
      </c>
      <c r="Q300">
        <f t="shared" si="22"/>
        <v>63.664043940357658</v>
      </c>
      <c r="R300">
        <f t="shared" si="23"/>
        <v>63.268142470227104</v>
      </c>
      <c r="S300">
        <f t="shared" si="24"/>
        <v>7.0889095922317757</v>
      </c>
    </row>
    <row r="301" spans="1:19" x14ac:dyDescent="0.2">
      <c r="A301">
        <v>2647994</v>
      </c>
      <c r="B301">
        <v>3</v>
      </c>
      <c r="C301" t="s">
        <v>157</v>
      </c>
      <c r="D301">
        <v>-111.94496818827599</v>
      </c>
      <c r="E301">
        <v>33.421892803224303</v>
      </c>
      <c r="F301">
        <v>1</v>
      </c>
      <c r="G301" t="s">
        <v>160</v>
      </c>
      <c r="H301" t="s">
        <v>157</v>
      </c>
      <c r="I301" t="s">
        <v>154</v>
      </c>
      <c r="J301">
        <v>41001.543055555558</v>
      </c>
      <c r="K301" t="s">
        <v>190</v>
      </c>
      <c r="L301" t="s">
        <v>156</v>
      </c>
      <c r="M301">
        <v>163</v>
      </c>
      <c r="N301">
        <v>7.0218929586E-4</v>
      </c>
      <c r="O301">
        <f t="shared" si="20"/>
        <v>-111.944266</v>
      </c>
      <c r="P301">
        <f t="shared" si="21"/>
        <v>33.421894000000002</v>
      </c>
      <c r="Q301">
        <f t="shared" si="22"/>
        <v>65.324238890768754</v>
      </c>
      <c r="R301">
        <f t="shared" si="23"/>
        <v>65.324104033192825</v>
      </c>
      <c r="S301">
        <f t="shared" si="24"/>
        <v>0.13273627546693448</v>
      </c>
    </row>
    <row r="302" spans="1:19" x14ac:dyDescent="0.2">
      <c r="A302">
        <v>2233397</v>
      </c>
      <c r="B302">
        <v>2</v>
      </c>
      <c r="C302" t="s">
        <v>175</v>
      </c>
      <c r="D302">
        <v>-111.940510512408</v>
      </c>
      <c r="E302">
        <v>33.425481446988996</v>
      </c>
      <c r="F302">
        <v>3</v>
      </c>
      <c r="G302" t="s">
        <v>160</v>
      </c>
      <c r="H302" t="s">
        <v>175</v>
      </c>
      <c r="I302" t="s">
        <v>154</v>
      </c>
      <c r="J302">
        <v>39826.847222222219</v>
      </c>
      <c r="K302" t="s">
        <v>156</v>
      </c>
      <c r="L302" t="s">
        <v>170</v>
      </c>
      <c r="M302">
        <v>106</v>
      </c>
      <c r="N302">
        <v>7.1244528895000002E-4</v>
      </c>
      <c r="O302">
        <f t="shared" si="20"/>
        <v>-111.93979899999999</v>
      </c>
      <c r="P302">
        <f t="shared" si="21"/>
        <v>33.425445000000003</v>
      </c>
      <c r="Q302">
        <f t="shared" si="22"/>
        <v>66.314843702266529</v>
      </c>
      <c r="R302">
        <f t="shared" si="23"/>
        <v>66.191521775954186</v>
      </c>
      <c r="S302">
        <f t="shared" si="24"/>
        <v>4.0423928853367537</v>
      </c>
    </row>
    <row r="303" spans="1:19" x14ac:dyDescent="0.2">
      <c r="A303">
        <v>2337693</v>
      </c>
      <c r="B303">
        <v>2</v>
      </c>
      <c r="C303" t="s">
        <v>175</v>
      </c>
      <c r="D303">
        <v>-111.94291180517099</v>
      </c>
      <c r="E303">
        <v>33.421928372617501</v>
      </c>
      <c r="F303">
        <v>3</v>
      </c>
      <c r="G303" t="s">
        <v>160</v>
      </c>
      <c r="H303" t="s">
        <v>175</v>
      </c>
      <c r="I303" t="s">
        <v>154</v>
      </c>
      <c r="J303">
        <v>40053.711805555555</v>
      </c>
      <c r="K303" t="s">
        <v>156</v>
      </c>
      <c r="L303" t="s">
        <v>165</v>
      </c>
      <c r="M303">
        <v>119</v>
      </c>
      <c r="N303">
        <v>7.1299907548000004E-4</v>
      </c>
      <c r="O303">
        <f t="shared" si="20"/>
        <v>-111.942199</v>
      </c>
      <c r="P303">
        <f t="shared" si="21"/>
        <v>33.421945000000001</v>
      </c>
      <c r="Q303">
        <f t="shared" si="22"/>
        <v>66.337425398108635</v>
      </c>
      <c r="R303">
        <f t="shared" si="23"/>
        <v>66.311786649093492</v>
      </c>
      <c r="S303">
        <f t="shared" si="24"/>
        <v>1.8441691502501119</v>
      </c>
    </row>
    <row r="304" spans="1:19" x14ac:dyDescent="0.2">
      <c r="A304">
        <v>2662523</v>
      </c>
      <c r="B304">
        <v>2</v>
      </c>
      <c r="C304" t="s">
        <v>163</v>
      </c>
      <c r="D304">
        <v>-111.900543274415</v>
      </c>
      <c r="E304">
        <v>33.392975832453899</v>
      </c>
      <c r="F304">
        <v>2</v>
      </c>
      <c r="G304" t="s">
        <v>153</v>
      </c>
      <c r="H304" t="s">
        <v>163</v>
      </c>
      <c r="I304" t="s">
        <v>154</v>
      </c>
      <c r="J304">
        <v>41124.240972222222</v>
      </c>
      <c r="K304" t="s">
        <v>168</v>
      </c>
      <c r="L304" t="s">
        <v>156</v>
      </c>
      <c r="M304">
        <v>149</v>
      </c>
      <c r="N304">
        <v>6.1728427825999996E-4</v>
      </c>
      <c r="O304">
        <f t="shared" si="20"/>
        <v>-111.90260000000001</v>
      </c>
      <c r="P304">
        <f t="shared" si="21"/>
        <v>33.363799999999998</v>
      </c>
      <c r="Q304">
        <f t="shared" si="22"/>
        <v>3241.5892292347407</v>
      </c>
      <c r="R304">
        <f t="shared" si="23"/>
        <v>191.33580077574297</v>
      </c>
      <c r="S304">
        <f t="shared" si="24"/>
        <v>3235.9374750498787</v>
      </c>
    </row>
    <row r="305" spans="1:19" x14ac:dyDescent="0.2">
      <c r="A305">
        <v>2666648</v>
      </c>
      <c r="B305">
        <v>2</v>
      </c>
      <c r="C305" t="s">
        <v>157</v>
      </c>
      <c r="D305">
        <v>-111.939365638873</v>
      </c>
      <c r="E305">
        <v>33.378750001682398</v>
      </c>
      <c r="F305">
        <v>1</v>
      </c>
      <c r="G305" t="s">
        <v>153</v>
      </c>
      <c r="H305" t="s">
        <v>157</v>
      </c>
      <c r="I305" t="s">
        <v>154</v>
      </c>
      <c r="J305">
        <v>41215.680555555555</v>
      </c>
      <c r="K305" t="s">
        <v>167</v>
      </c>
      <c r="L305" t="s">
        <v>182</v>
      </c>
      <c r="M305">
        <v>147</v>
      </c>
      <c r="N305">
        <v>6.0777713799999998E-4</v>
      </c>
      <c r="O305">
        <f t="shared" si="20"/>
        <v>-111.93929799999999</v>
      </c>
      <c r="P305">
        <f t="shared" si="21"/>
        <v>33.378146000000001</v>
      </c>
      <c r="Q305">
        <f t="shared" si="22"/>
        <v>67.285648226083453</v>
      </c>
      <c r="R305">
        <f t="shared" si="23"/>
        <v>6.2923989590287439</v>
      </c>
      <c r="S305">
        <f t="shared" si="24"/>
        <v>66.990776772214403</v>
      </c>
    </row>
    <row r="306" spans="1:19" x14ac:dyDescent="0.2">
      <c r="A306">
        <v>2392571</v>
      </c>
      <c r="B306">
        <v>3</v>
      </c>
      <c r="C306" t="s">
        <v>183</v>
      </c>
      <c r="D306">
        <v>-111.939602241545</v>
      </c>
      <c r="E306">
        <v>33.393452630138903</v>
      </c>
      <c r="F306">
        <v>1</v>
      </c>
      <c r="G306" t="s">
        <v>160</v>
      </c>
      <c r="H306" t="s">
        <v>183</v>
      </c>
      <c r="I306" t="s">
        <v>154</v>
      </c>
      <c r="J306">
        <v>40232.69027777778</v>
      </c>
      <c r="K306" t="s">
        <v>156</v>
      </c>
      <c r="L306" t="s">
        <v>207</v>
      </c>
      <c r="M306">
        <v>144</v>
      </c>
      <c r="N306">
        <v>6.1535269726999998E-4</v>
      </c>
      <c r="O306">
        <f t="shared" si="20"/>
        <v>-111.939499</v>
      </c>
      <c r="P306">
        <f t="shared" si="21"/>
        <v>33.392845999999999</v>
      </c>
      <c r="Q306">
        <f t="shared" si="22"/>
        <v>67.964362419638221</v>
      </c>
      <c r="R306">
        <f t="shared" si="23"/>
        <v>9.6044916399919931</v>
      </c>
      <c r="S306">
        <f t="shared" si="24"/>
        <v>67.282303018291941</v>
      </c>
    </row>
    <row r="307" spans="1:19" x14ac:dyDescent="0.2">
      <c r="A307">
        <v>2566637</v>
      </c>
      <c r="B307">
        <v>2</v>
      </c>
      <c r="C307" t="s">
        <v>157</v>
      </c>
      <c r="D307">
        <v>-111.943358981953</v>
      </c>
      <c r="E307">
        <v>33.425394276347802</v>
      </c>
      <c r="F307">
        <v>1</v>
      </c>
      <c r="G307" t="s">
        <v>153</v>
      </c>
      <c r="H307" t="s">
        <v>157</v>
      </c>
      <c r="I307" t="s">
        <v>154</v>
      </c>
      <c r="J307">
        <v>40760.460416666669</v>
      </c>
      <c r="K307" t="s">
        <v>164</v>
      </c>
      <c r="L307" t="s">
        <v>156</v>
      </c>
      <c r="M307">
        <v>108</v>
      </c>
      <c r="N307">
        <v>7.4175440596999998E-4</v>
      </c>
      <c r="O307">
        <f t="shared" si="20"/>
        <v>-111.94409899999999</v>
      </c>
      <c r="P307">
        <f t="shared" si="21"/>
        <v>33.425445000000003</v>
      </c>
      <c r="Q307">
        <f t="shared" si="22"/>
        <v>69.072869888159047</v>
      </c>
      <c r="R307">
        <f t="shared" si="23"/>
        <v>68.843382239658865</v>
      </c>
      <c r="S307">
        <f t="shared" si="24"/>
        <v>5.6258400608949399</v>
      </c>
    </row>
    <row r="308" spans="1:19" x14ac:dyDescent="0.2">
      <c r="A308">
        <v>2430153</v>
      </c>
      <c r="B308">
        <v>2</v>
      </c>
      <c r="C308" t="s">
        <v>157</v>
      </c>
      <c r="D308">
        <v>-111.909112869217</v>
      </c>
      <c r="E308">
        <v>33.406809396143998</v>
      </c>
      <c r="F308">
        <v>1</v>
      </c>
      <c r="G308" t="s">
        <v>160</v>
      </c>
      <c r="H308" t="s">
        <v>157</v>
      </c>
      <c r="I308" t="s">
        <v>154</v>
      </c>
      <c r="J308">
        <v>40378.729166666664</v>
      </c>
      <c r="K308" t="s">
        <v>164</v>
      </c>
      <c r="L308" t="s">
        <v>156</v>
      </c>
      <c r="M308">
        <v>159</v>
      </c>
      <c r="N308">
        <v>6.2363147524999998E-4</v>
      </c>
      <c r="O308">
        <f t="shared" si="20"/>
        <v>-111.90910700000001</v>
      </c>
      <c r="P308">
        <f t="shared" si="21"/>
        <v>33.407432999999997</v>
      </c>
      <c r="Q308">
        <f t="shared" si="22"/>
        <v>69.167039834204147</v>
      </c>
      <c r="R308">
        <f t="shared" si="23"/>
        <v>0.54600931752244641</v>
      </c>
      <c r="S308">
        <f t="shared" si="24"/>
        <v>69.164884683281016</v>
      </c>
    </row>
    <row r="309" spans="1:19" x14ac:dyDescent="0.2">
      <c r="A309">
        <v>2786267</v>
      </c>
      <c r="B309">
        <v>2</v>
      </c>
      <c r="C309" t="s">
        <v>175</v>
      </c>
      <c r="D309">
        <v>-111.939602375517</v>
      </c>
      <c r="E309">
        <v>33.393463614143101</v>
      </c>
      <c r="F309">
        <v>1</v>
      </c>
      <c r="G309" t="s">
        <v>158</v>
      </c>
      <c r="H309" t="s">
        <v>175</v>
      </c>
      <c r="I309" t="s">
        <v>154</v>
      </c>
      <c r="J309">
        <v>41565.635416666664</v>
      </c>
      <c r="K309" t="s">
        <v>164</v>
      </c>
      <c r="L309" t="s">
        <v>155</v>
      </c>
      <c r="M309">
        <v>144</v>
      </c>
      <c r="N309">
        <v>6.2620581862000003E-4</v>
      </c>
      <c r="O309">
        <f t="shared" si="20"/>
        <v>-111.939499</v>
      </c>
      <c r="P309">
        <f t="shared" si="21"/>
        <v>33.392845999999999</v>
      </c>
      <c r="Q309">
        <f t="shared" si="22"/>
        <v>69.17233567659747</v>
      </c>
      <c r="R309">
        <f t="shared" si="23"/>
        <v>9.6169549647128267</v>
      </c>
      <c r="S309">
        <f t="shared" si="24"/>
        <v>68.500556203308051</v>
      </c>
    </row>
    <row r="310" spans="1:19" x14ac:dyDescent="0.2">
      <c r="A310">
        <v>2446030</v>
      </c>
      <c r="B310">
        <v>2</v>
      </c>
      <c r="C310" t="s">
        <v>152</v>
      </c>
      <c r="D310">
        <v>-111.922405332585</v>
      </c>
      <c r="E310">
        <v>33.416755967310003</v>
      </c>
      <c r="F310">
        <v>3</v>
      </c>
      <c r="G310" t="s">
        <v>153</v>
      </c>
      <c r="H310" t="s">
        <v>152</v>
      </c>
      <c r="I310" t="s">
        <v>154</v>
      </c>
      <c r="J310">
        <v>40442.693055555559</v>
      </c>
      <c r="K310" t="s">
        <v>156</v>
      </c>
      <c r="L310" t="s">
        <v>186</v>
      </c>
      <c r="M310">
        <v>155</v>
      </c>
      <c r="N310">
        <v>6.2983014687999998E-4</v>
      </c>
      <c r="O310">
        <f t="shared" si="20"/>
        <v>-111.9091</v>
      </c>
      <c r="P310">
        <f t="shared" si="21"/>
        <v>33.421999999999997</v>
      </c>
      <c r="Q310">
        <f t="shared" si="22"/>
        <v>1367.6260298408267</v>
      </c>
      <c r="R310">
        <f t="shared" si="23"/>
        <v>1237.7861603405026</v>
      </c>
      <c r="S310">
        <f t="shared" si="24"/>
        <v>581.62391523019187</v>
      </c>
    </row>
    <row r="311" spans="1:19" x14ac:dyDescent="0.2">
      <c r="A311">
        <v>2376792</v>
      </c>
      <c r="B311">
        <v>2</v>
      </c>
      <c r="C311" t="s">
        <v>157</v>
      </c>
      <c r="D311">
        <v>-111.925551260541</v>
      </c>
      <c r="E311">
        <v>33.422036059756799</v>
      </c>
      <c r="F311">
        <v>3</v>
      </c>
      <c r="G311" t="s">
        <v>160</v>
      </c>
      <c r="H311" t="s">
        <v>157</v>
      </c>
      <c r="I311" t="s">
        <v>154</v>
      </c>
      <c r="J311">
        <v>40207.633333333331</v>
      </c>
      <c r="K311" t="s">
        <v>156</v>
      </c>
      <c r="L311" t="s">
        <v>155</v>
      </c>
      <c r="M311">
        <v>117</v>
      </c>
      <c r="N311">
        <v>7.4779290347999996E-4</v>
      </c>
      <c r="O311">
        <f t="shared" si="20"/>
        <v>-111.926299</v>
      </c>
      <c r="P311">
        <f t="shared" si="21"/>
        <v>33.422044999999997</v>
      </c>
      <c r="Q311">
        <f t="shared" si="22"/>
        <v>69.568766935719694</v>
      </c>
      <c r="R311">
        <f t="shared" si="23"/>
        <v>69.561700016067718</v>
      </c>
      <c r="S311">
        <f t="shared" si="24"/>
        <v>0.99157643734122114</v>
      </c>
    </row>
    <row r="312" spans="1:19" x14ac:dyDescent="0.2">
      <c r="A312">
        <v>2611314</v>
      </c>
      <c r="B312">
        <v>2</v>
      </c>
      <c r="C312" t="s">
        <v>157</v>
      </c>
      <c r="D312">
        <v>-111.946146470586</v>
      </c>
      <c r="E312">
        <v>33.378197489963803</v>
      </c>
      <c r="F312">
        <v>2</v>
      </c>
      <c r="G312" t="s">
        <v>153</v>
      </c>
      <c r="H312" t="s">
        <v>157</v>
      </c>
      <c r="I312" t="s">
        <v>154</v>
      </c>
      <c r="J312">
        <v>40990.698611111111</v>
      </c>
      <c r="K312" t="s">
        <v>158</v>
      </c>
      <c r="L312" t="s">
        <v>195</v>
      </c>
      <c r="M312">
        <v>126</v>
      </c>
      <c r="N312">
        <v>7.3838784001E-4</v>
      </c>
      <c r="O312">
        <f t="shared" si="20"/>
        <v>-111.945448</v>
      </c>
      <c r="P312">
        <f t="shared" si="21"/>
        <v>33.377958</v>
      </c>
      <c r="Q312">
        <f t="shared" si="22"/>
        <v>70.197748385420141</v>
      </c>
      <c r="R312">
        <f t="shared" si="23"/>
        <v>64.978249828383937</v>
      </c>
      <c r="S312">
        <f t="shared" si="24"/>
        <v>26.562208636009156</v>
      </c>
    </row>
    <row r="313" spans="1:19" x14ac:dyDescent="0.2">
      <c r="A313">
        <v>2289725</v>
      </c>
      <c r="B313">
        <v>2</v>
      </c>
      <c r="C313" t="s">
        <v>152</v>
      </c>
      <c r="D313">
        <v>-111.926308977118</v>
      </c>
      <c r="E313">
        <v>33.4181186233671</v>
      </c>
      <c r="F313">
        <v>3</v>
      </c>
      <c r="G313" t="s">
        <v>160</v>
      </c>
      <c r="H313" t="s">
        <v>152</v>
      </c>
      <c r="I313" t="s">
        <v>154</v>
      </c>
      <c r="J313">
        <v>39912.504861111112</v>
      </c>
      <c r="K313" t="s">
        <v>165</v>
      </c>
      <c r="L313" t="s">
        <v>156</v>
      </c>
      <c r="M313">
        <v>154</v>
      </c>
      <c r="N313">
        <v>6.3613175283000001E-4</v>
      </c>
      <c r="O313">
        <f t="shared" si="20"/>
        <v>-111.92627</v>
      </c>
      <c r="P313">
        <f t="shared" si="21"/>
        <v>33.420180000000002</v>
      </c>
      <c r="Q313">
        <f t="shared" si="22"/>
        <v>228.65927716006365</v>
      </c>
      <c r="R313">
        <f t="shared" si="23"/>
        <v>3.6260151271241643</v>
      </c>
      <c r="S313">
        <f t="shared" si="24"/>
        <v>228.63052518345111</v>
      </c>
    </row>
    <row r="314" spans="1:19" x14ac:dyDescent="0.2">
      <c r="A314">
        <v>2592144</v>
      </c>
      <c r="B314">
        <v>2</v>
      </c>
      <c r="C314" t="s">
        <v>163</v>
      </c>
      <c r="D314">
        <v>-111.943357431121</v>
      </c>
      <c r="E314">
        <v>33.425574948648801</v>
      </c>
      <c r="F314">
        <v>3</v>
      </c>
      <c r="G314" t="s">
        <v>153</v>
      </c>
      <c r="H314" t="s">
        <v>163</v>
      </c>
      <c r="I314" t="s">
        <v>154</v>
      </c>
      <c r="J314">
        <v>40850.890972222223</v>
      </c>
      <c r="K314" t="s">
        <v>159</v>
      </c>
      <c r="L314" t="s">
        <v>156</v>
      </c>
      <c r="M314">
        <v>108</v>
      </c>
      <c r="N314">
        <v>7.5286855001999999E-4</v>
      </c>
      <c r="O314">
        <f t="shared" si="20"/>
        <v>-111.94409899999999</v>
      </c>
      <c r="P314">
        <f t="shared" si="21"/>
        <v>33.425445000000003</v>
      </c>
      <c r="Q314">
        <f t="shared" si="22"/>
        <v>70.477128355694035</v>
      </c>
      <c r="R314">
        <f t="shared" si="23"/>
        <v>68.987655099400669</v>
      </c>
      <c r="S314">
        <f t="shared" si="24"/>
        <v>14.412809065241534</v>
      </c>
    </row>
    <row r="315" spans="1:19" x14ac:dyDescent="0.2">
      <c r="A315">
        <v>2513484</v>
      </c>
      <c r="B315">
        <v>2</v>
      </c>
      <c r="C315" t="s">
        <v>157</v>
      </c>
      <c r="D315">
        <v>-111.95196689538</v>
      </c>
      <c r="E315">
        <v>33.392210549115298</v>
      </c>
      <c r="F315">
        <v>1</v>
      </c>
      <c r="G315" t="s">
        <v>153</v>
      </c>
      <c r="H315" t="s">
        <v>157</v>
      </c>
      <c r="I315" t="s">
        <v>154</v>
      </c>
      <c r="J315">
        <v>40634.785416666666</v>
      </c>
      <c r="K315" t="s">
        <v>176</v>
      </c>
      <c r="L315" t="s">
        <v>156</v>
      </c>
      <c r="M315">
        <v>143</v>
      </c>
      <c r="N315">
        <v>6.3626137199999998E-4</v>
      </c>
      <c r="O315">
        <f t="shared" si="20"/>
        <v>-111.951999</v>
      </c>
      <c r="P315">
        <f t="shared" si="21"/>
        <v>33.392845999999999</v>
      </c>
      <c r="Q315">
        <f t="shared" si="22"/>
        <v>70.542111733072346</v>
      </c>
      <c r="R315">
        <f t="shared" si="23"/>
        <v>2.9866712515725808</v>
      </c>
      <c r="S315">
        <f t="shared" si="24"/>
        <v>70.478857273627057</v>
      </c>
    </row>
    <row r="316" spans="1:19" x14ac:dyDescent="0.2">
      <c r="A316">
        <v>2657045</v>
      </c>
      <c r="B316">
        <v>2</v>
      </c>
      <c r="C316" t="s">
        <v>157</v>
      </c>
      <c r="D316">
        <v>-111.926314499485</v>
      </c>
      <c r="E316">
        <v>33.393575158028199</v>
      </c>
      <c r="F316">
        <v>2</v>
      </c>
      <c r="G316" t="s">
        <v>160</v>
      </c>
      <c r="H316" t="s">
        <v>157</v>
      </c>
      <c r="I316" t="s">
        <v>154</v>
      </c>
      <c r="J316">
        <v>41162.543055555558</v>
      </c>
      <c r="K316" t="s">
        <v>156</v>
      </c>
      <c r="L316" t="s">
        <v>155</v>
      </c>
      <c r="M316">
        <v>142</v>
      </c>
      <c r="N316">
        <v>6.3985307254999998E-4</v>
      </c>
      <c r="O316">
        <f t="shared" si="20"/>
        <v>-111.926198</v>
      </c>
      <c r="P316">
        <f t="shared" si="21"/>
        <v>33.392946000000002</v>
      </c>
      <c r="Q316">
        <f t="shared" si="22"/>
        <v>70.617521455146743</v>
      </c>
      <c r="R316">
        <f t="shared" si="23"/>
        <v>10.837868899715863</v>
      </c>
      <c r="S316">
        <f t="shared" si="24"/>
        <v>69.780906659205016</v>
      </c>
    </row>
    <row r="317" spans="1:19" x14ac:dyDescent="0.2">
      <c r="A317">
        <v>2715126</v>
      </c>
      <c r="B317">
        <v>2</v>
      </c>
      <c r="C317" t="s">
        <v>175</v>
      </c>
      <c r="D317">
        <v>-111.926298045056</v>
      </c>
      <c r="E317">
        <v>33.422683669103797</v>
      </c>
      <c r="F317">
        <v>1</v>
      </c>
      <c r="G317" t="s">
        <v>158</v>
      </c>
      <c r="H317" t="s">
        <v>175</v>
      </c>
      <c r="I317" t="s">
        <v>154</v>
      </c>
      <c r="J317">
        <v>41374.559027777781</v>
      </c>
      <c r="K317" t="s">
        <v>164</v>
      </c>
      <c r="L317" t="s">
        <v>156</v>
      </c>
      <c r="M317">
        <v>117</v>
      </c>
      <c r="N317">
        <v>6.3866981772000002E-4</v>
      </c>
      <c r="O317">
        <f t="shared" si="20"/>
        <v>-111.926299</v>
      </c>
      <c r="P317">
        <f t="shared" si="21"/>
        <v>33.422044999999997</v>
      </c>
      <c r="Q317">
        <f t="shared" si="22"/>
        <v>70.835850723989296</v>
      </c>
      <c r="R317">
        <f t="shared" si="23"/>
        <v>8.8837799344358384E-2</v>
      </c>
      <c r="S317">
        <f t="shared" si="24"/>
        <v>70.835795016620679</v>
      </c>
    </row>
    <row r="318" spans="1:19" x14ac:dyDescent="0.2">
      <c r="A318">
        <v>2443750</v>
      </c>
      <c r="B318">
        <v>2</v>
      </c>
      <c r="C318" t="s">
        <v>157</v>
      </c>
      <c r="D318">
        <v>-111.934048112748</v>
      </c>
      <c r="E318">
        <v>33.421959174739797</v>
      </c>
      <c r="F318">
        <v>3</v>
      </c>
      <c r="G318" t="s">
        <v>160</v>
      </c>
      <c r="H318" t="s">
        <v>157</v>
      </c>
      <c r="I318" t="s">
        <v>154</v>
      </c>
      <c r="J318">
        <v>40415.853472222225</v>
      </c>
      <c r="K318" t="s">
        <v>165</v>
      </c>
      <c r="L318" t="s">
        <v>171</v>
      </c>
      <c r="M318">
        <v>115</v>
      </c>
      <c r="N318">
        <v>7.5951796320000004E-4</v>
      </c>
      <c r="O318">
        <f t="shared" si="20"/>
        <v>-111.934799</v>
      </c>
      <c r="P318">
        <f t="shared" si="21"/>
        <v>33.421844999999998</v>
      </c>
      <c r="Q318">
        <f t="shared" si="22"/>
        <v>70.993066692772558</v>
      </c>
      <c r="R318">
        <f t="shared" si="23"/>
        <v>69.854537085725426</v>
      </c>
      <c r="S318">
        <f t="shared" si="24"/>
        <v>12.663300003690308</v>
      </c>
    </row>
    <row r="319" spans="1:19" x14ac:dyDescent="0.2">
      <c r="A319">
        <v>2663018</v>
      </c>
      <c r="B319">
        <v>2</v>
      </c>
      <c r="C319" t="s">
        <v>157</v>
      </c>
      <c r="D319">
        <v>-111.94058378338001</v>
      </c>
      <c r="E319">
        <v>33.425498188836301</v>
      </c>
      <c r="F319">
        <v>2</v>
      </c>
      <c r="G319" t="s">
        <v>153</v>
      </c>
      <c r="H319" t="s">
        <v>157</v>
      </c>
      <c r="I319" t="s">
        <v>154</v>
      </c>
      <c r="J319">
        <v>41198.729166666664</v>
      </c>
      <c r="K319" t="s">
        <v>156</v>
      </c>
      <c r="L319" t="s">
        <v>155</v>
      </c>
      <c r="M319">
        <v>106</v>
      </c>
      <c r="N319">
        <v>7.8658375641000005E-4</v>
      </c>
      <c r="O319">
        <f t="shared" si="20"/>
        <v>-111.93979899999999</v>
      </c>
      <c r="P319">
        <f t="shared" si="21"/>
        <v>33.425445000000003</v>
      </c>
      <c r="Q319">
        <f t="shared" si="22"/>
        <v>73.245822306664138</v>
      </c>
      <c r="R319">
        <f t="shared" si="23"/>
        <v>73.00787112527604</v>
      </c>
      <c r="S319">
        <f t="shared" si="24"/>
        <v>5.8992575070515505</v>
      </c>
    </row>
    <row r="320" spans="1:19" x14ac:dyDescent="0.2">
      <c r="A320">
        <v>2276163</v>
      </c>
      <c r="B320">
        <v>2</v>
      </c>
      <c r="C320" t="s">
        <v>175</v>
      </c>
      <c r="D320">
        <v>-111.92687355628701</v>
      </c>
      <c r="E320">
        <v>33.414770765757801</v>
      </c>
      <c r="F320">
        <v>2</v>
      </c>
      <c r="G320" t="s">
        <v>160</v>
      </c>
      <c r="H320" t="s">
        <v>175</v>
      </c>
      <c r="I320" t="s">
        <v>154</v>
      </c>
      <c r="J320">
        <v>39875.395138888889</v>
      </c>
      <c r="K320" t="s">
        <v>165</v>
      </c>
      <c r="L320" t="s">
        <v>156</v>
      </c>
      <c r="M320">
        <v>131</v>
      </c>
      <c r="N320">
        <v>7.8568732977000002E-4</v>
      </c>
      <c r="O320">
        <f t="shared" si="20"/>
        <v>-111.926098</v>
      </c>
      <c r="P320">
        <f t="shared" si="21"/>
        <v>33.414645</v>
      </c>
      <c r="Q320">
        <f t="shared" si="22"/>
        <v>73.485500518870808</v>
      </c>
      <c r="R320">
        <f t="shared" si="23"/>
        <v>72.149480856129159</v>
      </c>
      <c r="S320">
        <f t="shared" si="24"/>
        <v>13.948878044488527</v>
      </c>
    </row>
    <row r="321" spans="1:19" x14ac:dyDescent="0.2">
      <c r="A321">
        <v>2344022</v>
      </c>
      <c r="B321">
        <v>2</v>
      </c>
      <c r="C321" t="s">
        <v>152</v>
      </c>
      <c r="D321">
        <v>-111.952229064657</v>
      </c>
      <c r="E321">
        <v>33.422516698260999</v>
      </c>
      <c r="F321">
        <v>2</v>
      </c>
      <c r="G321" t="s">
        <v>160</v>
      </c>
      <c r="H321" t="s">
        <v>152</v>
      </c>
      <c r="I321" t="s">
        <v>154</v>
      </c>
      <c r="J321">
        <v>40084.511805555558</v>
      </c>
      <c r="K321" t="s">
        <v>164</v>
      </c>
      <c r="L321" t="s">
        <v>156</v>
      </c>
      <c r="M321">
        <v>121</v>
      </c>
      <c r="N321">
        <v>6.7237075890999999E-4</v>
      </c>
      <c r="O321">
        <f t="shared" si="20"/>
        <v>-111.95219899999999</v>
      </c>
      <c r="P321">
        <f t="shared" si="21"/>
        <v>33.421844999999998</v>
      </c>
      <c r="Q321">
        <f t="shared" si="22"/>
        <v>74.551593752569644</v>
      </c>
      <c r="R321">
        <f t="shared" si="23"/>
        <v>2.7968948634627178</v>
      </c>
      <c r="S321">
        <f t="shared" si="24"/>
        <v>74.499110801209682</v>
      </c>
    </row>
    <row r="322" spans="1:19" x14ac:dyDescent="0.2">
      <c r="A322">
        <v>2757151</v>
      </c>
      <c r="B322">
        <v>2</v>
      </c>
      <c r="C322" t="s">
        <v>157</v>
      </c>
      <c r="D322">
        <v>-111.935706813321</v>
      </c>
      <c r="E322">
        <v>33.4219496815711</v>
      </c>
      <c r="F322">
        <v>2</v>
      </c>
      <c r="G322" t="s">
        <v>160</v>
      </c>
      <c r="H322" t="s">
        <v>157</v>
      </c>
      <c r="I322" t="s">
        <v>154</v>
      </c>
      <c r="J322">
        <v>41522.438194444447</v>
      </c>
      <c r="K322" t="s">
        <v>164</v>
      </c>
      <c r="L322" t="s">
        <v>156</v>
      </c>
      <c r="M322">
        <v>151</v>
      </c>
      <c r="N322">
        <v>7.9907319170999995E-4</v>
      </c>
      <c r="O322">
        <f t="shared" ref="O322:O385" si="25">INDEX(GPS_,MATCH($M322,loc_ID,0),2)</f>
        <v>-111.936499</v>
      </c>
      <c r="P322">
        <f t="shared" ref="P322:P385" si="26">INDEX(GPS_,MATCH($M322,loc_ID,0),1)</f>
        <v>33.421844999999998</v>
      </c>
      <c r="Q322">
        <f t="shared" ref="Q322:Q385" si="27">SQRT(SUMSQ(ABS(E322-P322)*lat_m,ABS(D322-O322)*long_m))</f>
        <v>74.605559169256466</v>
      </c>
      <c r="R322">
        <f t="shared" ref="R322:R385" si="28">ABS(D322-O322)*long_m</f>
        <v>73.69659506057495</v>
      </c>
      <c r="S322">
        <f t="shared" ref="S322:S385" si="29">ABS(E322-P322)*lat_m</f>
        <v>11.610397729409099</v>
      </c>
    </row>
    <row r="323" spans="1:19" x14ac:dyDescent="0.2">
      <c r="A323">
        <v>2386206</v>
      </c>
      <c r="B323">
        <v>2</v>
      </c>
      <c r="C323" t="s">
        <v>157</v>
      </c>
      <c r="D323">
        <v>-111.940514540907</v>
      </c>
      <c r="E323">
        <v>33.407400302437402</v>
      </c>
      <c r="F323">
        <v>3</v>
      </c>
      <c r="G323" t="s">
        <v>160</v>
      </c>
      <c r="H323" t="s">
        <v>157</v>
      </c>
      <c r="I323" t="s">
        <v>154</v>
      </c>
      <c r="J323">
        <v>40218.800694444442</v>
      </c>
      <c r="K323" t="s">
        <v>164</v>
      </c>
      <c r="L323" t="s">
        <v>156</v>
      </c>
      <c r="M323">
        <v>146</v>
      </c>
      <c r="N323">
        <v>8.174138062E-4</v>
      </c>
      <c r="O323">
        <f t="shared" si="25"/>
        <v>-111.939699</v>
      </c>
      <c r="P323">
        <f t="shared" si="26"/>
        <v>33.407344999999999</v>
      </c>
      <c r="Q323">
        <f t="shared" si="27"/>
        <v>76.116759429310179</v>
      </c>
      <c r="R323">
        <f t="shared" si="28"/>
        <v>75.869223217459222</v>
      </c>
      <c r="S323">
        <f t="shared" si="29"/>
        <v>6.1336803306682874</v>
      </c>
    </row>
    <row r="324" spans="1:19" x14ac:dyDescent="0.2">
      <c r="A324">
        <v>2757281</v>
      </c>
      <c r="B324">
        <v>2</v>
      </c>
      <c r="C324" t="s">
        <v>157</v>
      </c>
      <c r="D324">
        <v>-111.925368742164</v>
      </c>
      <c r="E324">
        <v>33.412874080381897</v>
      </c>
      <c r="F324">
        <v>3</v>
      </c>
      <c r="G324" t="s">
        <v>158</v>
      </c>
      <c r="H324" t="s">
        <v>157</v>
      </c>
      <c r="I324" t="s">
        <v>154</v>
      </c>
      <c r="J324">
        <v>41516.725694444445</v>
      </c>
      <c r="K324" t="s">
        <v>164</v>
      </c>
      <c r="L324" t="s">
        <v>156</v>
      </c>
      <c r="M324">
        <v>136</v>
      </c>
      <c r="N324">
        <v>8.2976757419000004E-4</v>
      </c>
      <c r="O324">
        <f t="shared" si="25"/>
        <v>-111.926198</v>
      </c>
      <c r="P324">
        <f t="shared" si="26"/>
        <v>33.412844999999997</v>
      </c>
      <c r="Q324">
        <f t="shared" si="27"/>
        <v>77.212694472149096</v>
      </c>
      <c r="R324">
        <f t="shared" si="28"/>
        <v>77.145299916429579</v>
      </c>
      <c r="S324">
        <f t="shared" si="29"/>
        <v>3.2253509039442587</v>
      </c>
    </row>
    <row r="325" spans="1:19" x14ac:dyDescent="0.2">
      <c r="A325">
        <v>2712080</v>
      </c>
      <c r="B325">
        <v>2</v>
      </c>
      <c r="C325" t="s">
        <v>163</v>
      </c>
      <c r="D325">
        <v>-111.92692088383799</v>
      </c>
      <c r="E325">
        <v>33.414756149808397</v>
      </c>
      <c r="F325">
        <v>3</v>
      </c>
      <c r="G325" t="s">
        <v>158</v>
      </c>
      <c r="H325" t="s">
        <v>163</v>
      </c>
      <c r="I325" t="s">
        <v>154</v>
      </c>
      <c r="J325">
        <v>41368.406944444447</v>
      </c>
      <c r="K325" t="s">
        <v>159</v>
      </c>
      <c r="L325" t="s">
        <v>156</v>
      </c>
      <c r="M325">
        <v>131</v>
      </c>
      <c r="N325">
        <v>8.3035660456000002E-4</v>
      </c>
      <c r="O325">
        <f t="shared" si="25"/>
        <v>-111.926098</v>
      </c>
      <c r="P325">
        <f t="shared" si="26"/>
        <v>33.414645</v>
      </c>
      <c r="Q325">
        <f t="shared" si="27"/>
        <v>77.538597236591258</v>
      </c>
      <c r="R325">
        <f t="shared" si="28"/>
        <v>76.552331160017644</v>
      </c>
      <c r="S325">
        <f t="shared" si="29"/>
        <v>12.32780010323448</v>
      </c>
    </row>
    <row r="326" spans="1:19" x14ac:dyDescent="0.2">
      <c r="A326">
        <v>2415137</v>
      </c>
      <c r="B326">
        <v>2</v>
      </c>
      <c r="C326" t="s">
        <v>157</v>
      </c>
      <c r="D326">
        <v>-111.925256385186</v>
      </c>
      <c r="E326">
        <v>33.407508969323402</v>
      </c>
      <c r="F326">
        <v>2</v>
      </c>
      <c r="G326" t="s">
        <v>160</v>
      </c>
      <c r="H326" t="s">
        <v>157</v>
      </c>
      <c r="I326" t="s">
        <v>154</v>
      </c>
      <c r="J326">
        <v>40311.801388888889</v>
      </c>
      <c r="K326" t="s">
        <v>159</v>
      </c>
      <c r="L326" t="s">
        <v>171</v>
      </c>
      <c r="M326">
        <v>138</v>
      </c>
      <c r="N326">
        <v>8.4404239791000001E-4</v>
      </c>
      <c r="O326">
        <f t="shared" si="25"/>
        <v>-111.926098</v>
      </c>
      <c r="P326">
        <f t="shared" si="26"/>
        <v>33.407445000000003</v>
      </c>
      <c r="Q326">
        <f t="shared" si="27"/>
        <v>78.615669258970399</v>
      </c>
      <c r="R326">
        <f t="shared" si="28"/>
        <v>78.294861285313658</v>
      </c>
      <c r="S326">
        <f t="shared" si="29"/>
        <v>7.0949382907335607</v>
      </c>
    </row>
    <row r="327" spans="1:19" x14ac:dyDescent="0.2">
      <c r="A327">
        <v>2467647</v>
      </c>
      <c r="B327">
        <v>2</v>
      </c>
      <c r="C327" t="s">
        <v>157</v>
      </c>
      <c r="D327">
        <v>-111.943043561808</v>
      </c>
      <c r="E327">
        <v>33.421920559665402</v>
      </c>
      <c r="F327">
        <v>3</v>
      </c>
      <c r="G327" t="s">
        <v>158</v>
      </c>
      <c r="H327" t="s">
        <v>157</v>
      </c>
      <c r="I327" t="s">
        <v>154</v>
      </c>
      <c r="J327">
        <v>40487.634027777778</v>
      </c>
      <c r="K327" t="s">
        <v>159</v>
      </c>
      <c r="L327" t="s">
        <v>156</v>
      </c>
      <c r="M327">
        <v>119</v>
      </c>
      <c r="N327">
        <v>8.4491536705E-4</v>
      </c>
      <c r="O327">
        <f t="shared" si="25"/>
        <v>-111.942199</v>
      </c>
      <c r="P327">
        <f t="shared" si="26"/>
        <v>33.421945000000001</v>
      </c>
      <c r="Q327">
        <f t="shared" si="27"/>
        <v>78.615765566049348</v>
      </c>
      <c r="R327">
        <f t="shared" si="28"/>
        <v>78.569018159381102</v>
      </c>
      <c r="S327">
        <f t="shared" si="29"/>
        <v>2.7107159583535028</v>
      </c>
    </row>
    <row r="328" spans="1:19" x14ac:dyDescent="0.2">
      <c r="A328">
        <v>2522864</v>
      </c>
      <c r="B328">
        <v>2</v>
      </c>
      <c r="C328" t="s">
        <v>157</v>
      </c>
      <c r="D328">
        <v>-111.940144104559</v>
      </c>
      <c r="E328">
        <v>33.378223441355502</v>
      </c>
      <c r="F328">
        <v>2</v>
      </c>
      <c r="G328" t="s">
        <v>178</v>
      </c>
      <c r="H328" t="s">
        <v>157</v>
      </c>
      <c r="I328" t="s">
        <v>154</v>
      </c>
      <c r="J328">
        <v>40680.331944444442</v>
      </c>
      <c r="K328" t="s">
        <v>164</v>
      </c>
      <c r="L328" t="s">
        <v>156</v>
      </c>
      <c r="M328">
        <v>147</v>
      </c>
      <c r="N328">
        <v>8.4964115266999995E-4</v>
      </c>
      <c r="O328">
        <f t="shared" si="25"/>
        <v>-111.93929799999999</v>
      </c>
      <c r="P328">
        <f t="shared" si="26"/>
        <v>33.378146000000001</v>
      </c>
      <c r="Q328">
        <f t="shared" si="27"/>
        <v>79.179777754217938</v>
      </c>
      <c r="R328">
        <f t="shared" si="28"/>
        <v>78.712539250202866</v>
      </c>
      <c r="S328">
        <f t="shared" si="29"/>
        <v>8.5891425644600243</v>
      </c>
    </row>
    <row r="329" spans="1:19" x14ac:dyDescent="0.2">
      <c r="A329">
        <v>2394798</v>
      </c>
      <c r="B329">
        <v>2</v>
      </c>
      <c r="C329" t="s">
        <v>157</v>
      </c>
      <c r="D329">
        <v>-111.933956446544</v>
      </c>
      <c r="E329">
        <v>33.421960191545999</v>
      </c>
      <c r="F329">
        <v>1</v>
      </c>
      <c r="G329" t="s">
        <v>160</v>
      </c>
      <c r="H329" t="s">
        <v>157</v>
      </c>
      <c r="I329" t="s">
        <v>154</v>
      </c>
      <c r="J329">
        <v>40241.565972222219</v>
      </c>
      <c r="K329" t="s">
        <v>156</v>
      </c>
      <c r="L329" t="s">
        <v>170</v>
      </c>
      <c r="M329">
        <v>115</v>
      </c>
      <c r="N329">
        <v>8.5039133255000005E-4</v>
      </c>
      <c r="O329">
        <f t="shared" si="25"/>
        <v>-111.934799</v>
      </c>
      <c r="P329">
        <f t="shared" si="26"/>
        <v>33.421844999999998</v>
      </c>
      <c r="Q329">
        <f t="shared" si="27"/>
        <v>79.416589223801068</v>
      </c>
      <c r="R329">
        <f t="shared" si="28"/>
        <v>78.382182520893053</v>
      </c>
      <c r="S329">
        <f t="shared" si="29"/>
        <v>12.776075579119082</v>
      </c>
    </row>
    <row r="330" spans="1:19" x14ac:dyDescent="0.2">
      <c r="A330">
        <v>2586180</v>
      </c>
      <c r="B330">
        <v>2</v>
      </c>
      <c r="C330" t="s">
        <v>164</v>
      </c>
      <c r="D330">
        <v>-111.938642805066</v>
      </c>
      <c r="E330">
        <v>33.392868076428996</v>
      </c>
      <c r="F330">
        <v>3</v>
      </c>
      <c r="G330" t="s">
        <v>178</v>
      </c>
      <c r="H330" t="s">
        <v>164</v>
      </c>
      <c r="I330" t="s">
        <v>154</v>
      </c>
      <c r="J330">
        <v>40855.813888888886</v>
      </c>
      <c r="K330" t="s">
        <v>165</v>
      </c>
      <c r="L330" t="s">
        <v>156</v>
      </c>
      <c r="M330">
        <v>144</v>
      </c>
      <c r="N330">
        <v>8.5647949989E-4</v>
      </c>
      <c r="O330">
        <f t="shared" si="25"/>
        <v>-111.939499</v>
      </c>
      <c r="P330">
        <f t="shared" si="26"/>
        <v>33.392845999999999</v>
      </c>
      <c r="Q330">
        <f t="shared" si="27"/>
        <v>79.688865910552082</v>
      </c>
      <c r="R330">
        <f t="shared" si="28"/>
        <v>79.651240064127919</v>
      </c>
      <c r="S330">
        <f t="shared" si="29"/>
        <v>2.4485314693938727</v>
      </c>
    </row>
    <row r="331" spans="1:19" x14ac:dyDescent="0.2">
      <c r="A331">
        <v>2675394</v>
      </c>
      <c r="B331">
        <v>2</v>
      </c>
      <c r="C331" t="s">
        <v>157</v>
      </c>
      <c r="D331">
        <v>-111.939795368679</v>
      </c>
      <c r="E331">
        <v>33.406629239020397</v>
      </c>
      <c r="F331">
        <v>2</v>
      </c>
      <c r="G331" t="s">
        <v>158</v>
      </c>
      <c r="H331" t="s">
        <v>157</v>
      </c>
      <c r="I331" t="s">
        <v>154</v>
      </c>
      <c r="J331">
        <v>41186.415277777778</v>
      </c>
      <c r="K331" t="s">
        <v>156</v>
      </c>
      <c r="L331" t="s">
        <v>164</v>
      </c>
      <c r="M331">
        <v>146</v>
      </c>
      <c r="N331">
        <v>7.2221928955999997E-4</v>
      </c>
      <c r="O331">
        <f t="shared" si="25"/>
        <v>-111.939699</v>
      </c>
      <c r="P331">
        <f t="shared" si="26"/>
        <v>33.407344999999999</v>
      </c>
      <c r="Q331">
        <f t="shared" si="27"/>
        <v>79.89078944565334</v>
      </c>
      <c r="R331">
        <f t="shared" si="28"/>
        <v>8.9651135279259311</v>
      </c>
      <c r="S331">
        <f t="shared" si="29"/>
        <v>79.386176237939026</v>
      </c>
    </row>
    <row r="332" spans="1:19" x14ac:dyDescent="0.2">
      <c r="A332">
        <v>2766888</v>
      </c>
      <c r="B332">
        <v>2</v>
      </c>
      <c r="C332" t="s">
        <v>157</v>
      </c>
      <c r="D332">
        <v>-111.900542980523</v>
      </c>
      <c r="E332">
        <v>33.393102213908897</v>
      </c>
      <c r="F332">
        <v>2</v>
      </c>
      <c r="G332" t="s">
        <v>160</v>
      </c>
      <c r="H332" t="s">
        <v>157</v>
      </c>
      <c r="I332" t="s">
        <v>154</v>
      </c>
      <c r="J332">
        <v>41554.590277777781</v>
      </c>
      <c r="K332" t="s">
        <v>164</v>
      </c>
      <c r="L332" t="s">
        <v>156</v>
      </c>
      <c r="M332">
        <v>149</v>
      </c>
      <c r="N332">
        <v>7.3496851476000005E-4</v>
      </c>
      <c r="O332">
        <f t="shared" si="25"/>
        <v>-111.90260000000001</v>
      </c>
      <c r="P332">
        <f t="shared" si="26"/>
        <v>33.363799999999998</v>
      </c>
      <c r="Q332">
        <f t="shared" si="27"/>
        <v>3255.5836682043209</v>
      </c>
      <c r="R332">
        <f t="shared" si="28"/>
        <v>191.36314135130141</v>
      </c>
      <c r="S332">
        <f t="shared" si="29"/>
        <v>3249.9546410389889</v>
      </c>
    </row>
    <row r="333" spans="1:19" x14ac:dyDescent="0.2">
      <c r="A333">
        <v>2689160</v>
      </c>
      <c r="B333">
        <v>2</v>
      </c>
      <c r="C333" t="s">
        <v>157</v>
      </c>
      <c r="D333">
        <v>-111.92627115522799</v>
      </c>
      <c r="E333">
        <v>33.408157038398201</v>
      </c>
      <c r="F333">
        <v>3</v>
      </c>
      <c r="G333" t="s">
        <v>158</v>
      </c>
      <c r="H333" t="s">
        <v>157</v>
      </c>
      <c r="I333" t="s">
        <v>154</v>
      </c>
      <c r="J333">
        <v>41302.6875</v>
      </c>
      <c r="K333" t="s">
        <v>159</v>
      </c>
      <c r="L333" t="s">
        <v>156</v>
      </c>
      <c r="M333">
        <v>138</v>
      </c>
      <c r="N333">
        <v>7.3279015651999996E-4</v>
      </c>
      <c r="O333">
        <f t="shared" si="25"/>
        <v>-111.926098</v>
      </c>
      <c r="P333">
        <f t="shared" si="26"/>
        <v>33.407445000000003</v>
      </c>
      <c r="Q333">
        <f t="shared" si="27"/>
        <v>80.599417986716546</v>
      </c>
      <c r="R333">
        <f t="shared" si="28"/>
        <v>16.108514645306784</v>
      </c>
      <c r="S333">
        <f t="shared" si="29"/>
        <v>78.973298878287864</v>
      </c>
    </row>
    <row r="334" spans="1:19" x14ac:dyDescent="0.2">
      <c r="A334">
        <v>2378797</v>
      </c>
      <c r="B334">
        <v>2</v>
      </c>
      <c r="C334" t="s">
        <v>157</v>
      </c>
      <c r="D334">
        <v>-111.926329861718</v>
      </c>
      <c r="E334">
        <v>33.3995454615903</v>
      </c>
      <c r="F334">
        <v>3</v>
      </c>
      <c r="G334" t="s">
        <v>160</v>
      </c>
      <c r="H334" t="s">
        <v>157</v>
      </c>
      <c r="I334" t="s">
        <v>154</v>
      </c>
      <c r="J334">
        <v>40190.682638888888</v>
      </c>
      <c r="K334" t="s">
        <v>156</v>
      </c>
      <c r="L334" t="s">
        <v>155</v>
      </c>
      <c r="M334">
        <v>129</v>
      </c>
      <c r="N334">
        <v>7.3791186448000001E-4</v>
      </c>
      <c r="O334">
        <f t="shared" si="25"/>
        <v>-111.926098</v>
      </c>
      <c r="P334">
        <f t="shared" si="26"/>
        <v>33.400246000000003</v>
      </c>
      <c r="Q334">
        <f t="shared" si="27"/>
        <v>80.636301306442192</v>
      </c>
      <c r="R334">
        <f t="shared" si="28"/>
        <v>21.569940009223593</v>
      </c>
      <c r="S334">
        <f t="shared" si="29"/>
        <v>77.697817063169964</v>
      </c>
    </row>
    <row r="335" spans="1:19" x14ac:dyDescent="0.2">
      <c r="A335">
        <v>2380019</v>
      </c>
      <c r="B335">
        <v>2</v>
      </c>
      <c r="C335" t="s">
        <v>157</v>
      </c>
      <c r="D335">
        <v>-111.94306618470399</v>
      </c>
      <c r="E335">
        <v>33.421927624016902</v>
      </c>
      <c r="F335">
        <v>3</v>
      </c>
      <c r="G335" t="s">
        <v>160</v>
      </c>
      <c r="H335" t="s">
        <v>157</v>
      </c>
      <c r="I335" t="s">
        <v>154</v>
      </c>
      <c r="J335">
        <v>40198.786805555559</v>
      </c>
      <c r="K335" t="s">
        <v>156</v>
      </c>
      <c r="L335" t="s">
        <v>155</v>
      </c>
      <c r="M335">
        <v>119</v>
      </c>
      <c r="N335">
        <v>8.6735876983999995E-4</v>
      </c>
      <c r="O335">
        <f t="shared" si="25"/>
        <v>-111.942199</v>
      </c>
      <c r="P335">
        <f t="shared" si="26"/>
        <v>33.421945000000001</v>
      </c>
      <c r="Q335">
        <f t="shared" si="27"/>
        <v>80.69662694867921</v>
      </c>
      <c r="R335">
        <f t="shared" si="28"/>
        <v>80.673610990377298</v>
      </c>
      <c r="S335">
        <f t="shared" si="29"/>
        <v>1.9271976202700238</v>
      </c>
    </row>
    <row r="336" spans="1:19" x14ac:dyDescent="0.2">
      <c r="A336">
        <v>2593560</v>
      </c>
      <c r="B336">
        <v>2</v>
      </c>
      <c r="C336" t="s">
        <v>152</v>
      </c>
      <c r="D336">
        <v>-111.952201458537</v>
      </c>
      <c r="E336">
        <v>33.421115471462102</v>
      </c>
      <c r="F336">
        <v>4</v>
      </c>
      <c r="G336" t="s">
        <v>166</v>
      </c>
      <c r="H336" t="s">
        <v>152</v>
      </c>
      <c r="I336" t="s">
        <v>154</v>
      </c>
      <c r="J336">
        <v>40801.856249999997</v>
      </c>
      <c r="K336" t="s">
        <v>168</v>
      </c>
      <c r="L336" t="s">
        <v>171</v>
      </c>
      <c r="M336">
        <v>121</v>
      </c>
      <c r="N336">
        <v>7.2953268056000003E-4</v>
      </c>
      <c r="O336">
        <f t="shared" si="25"/>
        <v>-111.95219899999999</v>
      </c>
      <c r="P336">
        <f t="shared" si="26"/>
        <v>33.421844999999998</v>
      </c>
      <c r="Q336">
        <f t="shared" si="27"/>
        <v>80.913481040039414</v>
      </c>
      <c r="R336">
        <f t="shared" si="28"/>
        <v>0.22871604808364496</v>
      </c>
      <c r="S336">
        <f t="shared" si="29"/>
        <v>80.913157786519292</v>
      </c>
    </row>
    <row r="337" spans="1:19" x14ac:dyDescent="0.2">
      <c r="A337">
        <v>2460285</v>
      </c>
      <c r="B337">
        <v>2</v>
      </c>
      <c r="C337" t="s">
        <v>152</v>
      </c>
      <c r="D337">
        <v>-111.926271163854</v>
      </c>
      <c r="E337">
        <v>33.4081707799048</v>
      </c>
      <c r="F337">
        <v>2</v>
      </c>
      <c r="G337" t="s">
        <v>158</v>
      </c>
      <c r="H337" t="s">
        <v>152</v>
      </c>
      <c r="I337" t="s">
        <v>154</v>
      </c>
      <c r="J337">
        <v>40465.895138888889</v>
      </c>
      <c r="K337" t="s">
        <v>156</v>
      </c>
      <c r="L337" t="s">
        <v>164</v>
      </c>
      <c r="M337">
        <v>138</v>
      </c>
      <c r="N337">
        <v>7.4615158684000001E-4</v>
      </c>
      <c r="O337">
        <f t="shared" si="25"/>
        <v>-111.926098</v>
      </c>
      <c r="P337">
        <f t="shared" si="26"/>
        <v>33.407445000000003</v>
      </c>
      <c r="Q337">
        <f t="shared" si="27"/>
        <v>82.093483630310701</v>
      </c>
      <c r="R337">
        <f t="shared" si="28"/>
        <v>16.109317116578559</v>
      </c>
      <c r="S337">
        <f t="shared" si="29"/>
        <v>80.49739099248869</v>
      </c>
    </row>
    <row r="338" spans="1:19" x14ac:dyDescent="0.2">
      <c r="A338">
        <v>2511383</v>
      </c>
      <c r="B338">
        <v>2</v>
      </c>
      <c r="C338" t="s">
        <v>157</v>
      </c>
      <c r="D338">
        <v>-111.93861007088201</v>
      </c>
      <c r="E338">
        <v>33.392868372084202</v>
      </c>
      <c r="F338">
        <v>2</v>
      </c>
      <c r="G338" t="s">
        <v>178</v>
      </c>
      <c r="H338" t="s">
        <v>157</v>
      </c>
      <c r="I338" t="s">
        <v>154</v>
      </c>
      <c r="J338">
        <v>40595.876388888886</v>
      </c>
      <c r="K338" t="s">
        <v>159</v>
      </c>
      <c r="L338" t="s">
        <v>156</v>
      </c>
      <c r="M338">
        <v>144</v>
      </c>
      <c r="N338">
        <v>8.8921059765E-4</v>
      </c>
      <c r="O338">
        <f t="shared" si="25"/>
        <v>-111.939499</v>
      </c>
      <c r="P338">
        <f t="shared" si="26"/>
        <v>33.392845999999999</v>
      </c>
      <c r="Q338">
        <f t="shared" si="27"/>
        <v>82.733697132699035</v>
      </c>
      <c r="R338">
        <f t="shared" si="28"/>
        <v>82.696479230679998</v>
      </c>
      <c r="S338">
        <f t="shared" si="29"/>
        <v>2.4813230533095756</v>
      </c>
    </row>
    <row r="339" spans="1:19" x14ac:dyDescent="0.2">
      <c r="A339">
        <v>2678102</v>
      </c>
      <c r="B339">
        <v>2</v>
      </c>
      <c r="C339" t="s">
        <v>157</v>
      </c>
      <c r="D339">
        <v>-111.93861007088201</v>
      </c>
      <c r="E339">
        <v>33.392868372084202</v>
      </c>
      <c r="F339">
        <v>1</v>
      </c>
      <c r="G339" t="s">
        <v>158</v>
      </c>
      <c r="H339" t="s">
        <v>157</v>
      </c>
      <c r="I339" t="s">
        <v>154</v>
      </c>
      <c r="J339">
        <v>41248.520833333336</v>
      </c>
      <c r="K339" t="s">
        <v>159</v>
      </c>
      <c r="L339" t="s">
        <v>155</v>
      </c>
      <c r="M339">
        <v>144</v>
      </c>
      <c r="N339">
        <v>8.8921059765E-4</v>
      </c>
      <c r="O339">
        <f t="shared" si="25"/>
        <v>-111.939499</v>
      </c>
      <c r="P339">
        <f t="shared" si="26"/>
        <v>33.392845999999999</v>
      </c>
      <c r="Q339">
        <f t="shared" si="27"/>
        <v>82.733697132699035</v>
      </c>
      <c r="R339">
        <f t="shared" si="28"/>
        <v>82.696479230679998</v>
      </c>
      <c r="S339">
        <f t="shared" si="29"/>
        <v>2.4813230533095756</v>
      </c>
    </row>
    <row r="340" spans="1:19" x14ac:dyDescent="0.2">
      <c r="A340">
        <v>2714844</v>
      </c>
      <c r="B340">
        <v>2</v>
      </c>
      <c r="C340" t="s">
        <v>157</v>
      </c>
      <c r="D340">
        <v>-111.891960785349</v>
      </c>
      <c r="E340">
        <v>33.421263897578903</v>
      </c>
      <c r="F340">
        <v>1</v>
      </c>
      <c r="G340" t="s">
        <v>158</v>
      </c>
      <c r="H340" t="s">
        <v>157</v>
      </c>
      <c r="I340" t="s">
        <v>154</v>
      </c>
      <c r="J340">
        <v>41375.586805555555</v>
      </c>
      <c r="K340" t="s">
        <v>159</v>
      </c>
      <c r="L340" t="s">
        <v>156</v>
      </c>
      <c r="M340">
        <v>161</v>
      </c>
      <c r="N340">
        <v>7.4913315121999998E-4</v>
      </c>
      <c r="O340">
        <f t="shared" si="25"/>
        <v>-111.891954</v>
      </c>
      <c r="P340">
        <f t="shared" si="26"/>
        <v>33.422013</v>
      </c>
      <c r="Q340">
        <f t="shared" si="27"/>
        <v>83.086525857843355</v>
      </c>
      <c r="R340">
        <f t="shared" si="28"/>
        <v>0.63123646348009788</v>
      </c>
      <c r="S340">
        <f t="shared" si="29"/>
        <v>83.084127964691575</v>
      </c>
    </row>
    <row r="341" spans="1:19" x14ac:dyDescent="0.2">
      <c r="A341">
        <v>2655635</v>
      </c>
      <c r="B341">
        <v>2</v>
      </c>
      <c r="C341" t="s">
        <v>157</v>
      </c>
      <c r="D341">
        <v>-111.909111077164</v>
      </c>
      <c r="E341">
        <v>33.4081833329764</v>
      </c>
      <c r="F341">
        <v>2</v>
      </c>
      <c r="G341" t="s">
        <v>178</v>
      </c>
      <c r="H341" t="s">
        <v>157</v>
      </c>
      <c r="I341" t="s">
        <v>154</v>
      </c>
      <c r="J341">
        <v>41025.282638888886</v>
      </c>
      <c r="K341" t="s">
        <v>156</v>
      </c>
      <c r="L341" t="s">
        <v>167</v>
      </c>
      <c r="M341">
        <v>159</v>
      </c>
      <c r="N341">
        <v>7.5034405358000004E-4</v>
      </c>
      <c r="O341">
        <f t="shared" si="25"/>
        <v>-111.90910700000001</v>
      </c>
      <c r="P341">
        <f t="shared" si="26"/>
        <v>33.407432999999997</v>
      </c>
      <c r="Q341">
        <f t="shared" si="27"/>
        <v>83.22147514614025</v>
      </c>
      <c r="R341">
        <f t="shared" si="28"/>
        <v>0.37929582983670551</v>
      </c>
      <c r="S341">
        <f t="shared" si="29"/>
        <v>83.220610789473952</v>
      </c>
    </row>
    <row r="342" spans="1:19" x14ac:dyDescent="0.2">
      <c r="A342">
        <v>2593050</v>
      </c>
      <c r="B342">
        <v>2</v>
      </c>
      <c r="C342" t="s">
        <v>157</v>
      </c>
      <c r="D342">
        <v>-111.94337058873801</v>
      </c>
      <c r="E342">
        <v>33.421903329620498</v>
      </c>
      <c r="F342">
        <v>3</v>
      </c>
      <c r="G342" t="s">
        <v>178</v>
      </c>
      <c r="H342" t="s">
        <v>157</v>
      </c>
      <c r="I342" t="s">
        <v>154</v>
      </c>
      <c r="J342">
        <v>40963.597916666666</v>
      </c>
      <c r="K342" t="s">
        <v>208</v>
      </c>
      <c r="L342" t="s">
        <v>171</v>
      </c>
      <c r="M342">
        <v>163</v>
      </c>
      <c r="N342">
        <v>8.9545986504999998E-4</v>
      </c>
      <c r="O342">
        <f t="shared" si="25"/>
        <v>-111.944266</v>
      </c>
      <c r="P342">
        <f t="shared" si="26"/>
        <v>33.421894000000002</v>
      </c>
      <c r="Q342">
        <f t="shared" si="27"/>
        <v>83.305935502769032</v>
      </c>
      <c r="R342">
        <f t="shared" si="28"/>
        <v>83.299508736613603</v>
      </c>
      <c r="S342">
        <f t="shared" si="29"/>
        <v>1.0347628860511551</v>
      </c>
    </row>
    <row r="343" spans="1:19" x14ac:dyDescent="0.2">
      <c r="A343">
        <v>2701296</v>
      </c>
      <c r="B343">
        <v>2</v>
      </c>
      <c r="C343" t="s">
        <v>157</v>
      </c>
      <c r="D343">
        <v>-111.94309583783399</v>
      </c>
      <c r="E343">
        <v>33.421918975394298</v>
      </c>
      <c r="F343">
        <v>2</v>
      </c>
      <c r="G343" t="s">
        <v>158</v>
      </c>
      <c r="H343" t="s">
        <v>157</v>
      </c>
      <c r="I343" t="s">
        <v>154</v>
      </c>
      <c r="J343">
        <v>41333.602083333331</v>
      </c>
      <c r="K343" t="s">
        <v>156</v>
      </c>
      <c r="L343" t="s">
        <v>196</v>
      </c>
      <c r="M343">
        <v>119</v>
      </c>
      <c r="N343">
        <v>8.9721534793999998E-4</v>
      </c>
      <c r="O343">
        <f t="shared" si="25"/>
        <v>-111.942199</v>
      </c>
      <c r="P343">
        <f t="shared" si="26"/>
        <v>33.421945000000001</v>
      </c>
      <c r="Q343">
        <f t="shared" si="27"/>
        <v>83.482136458913359</v>
      </c>
      <c r="R343">
        <f t="shared" si="28"/>
        <v>83.432221772154392</v>
      </c>
      <c r="S343">
        <f t="shared" si="29"/>
        <v>2.8864299587338662</v>
      </c>
    </row>
    <row r="344" spans="1:19" x14ac:dyDescent="0.2">
      <c r="A344">
        <v>2351357</v>
      </c>
      <c r="B344">
        <v>2</v>
      </c>
      <c r="C344" t="s">
        <v>175</v>
      </c>
      <c r="D344">
        <v>-111.90910122431499</v>
      </c>
      <c r="E344">
        <v>33.408191621718302</v>
      </c>
      <c r="F344">
        <v>3</v>
      </c>
      <c r="G344" t="s">
        <v>160</v>
      </c>
      <c r="H344" t="s">
        <v>175</v>
      </c>
      <c r="I344" t="s">
        <v>154</v>
      </c>
      <c r="J344">
        <v>40097.805555555555</v>
      </c>
      <c r="K344" t="s">
        <v>156</v>
      </c>
      <c r="L344" t="s">
        <v>165</v>
      </c>
      <c r="M344">
        <v>159</v>
      </c>
      <c r="N344">
        <v>7.5864370425999996E-4</v>
      </c>
      <c r="O344">
        <f t="shared" si="25"/>
        <v>-111.90910700000001</v>
      </c>
      <c r="P344">
        <f t="shared" si="26"/>
        <v>33.407432999999997</v>
      </c>
      <c r="Q344">
        <f t="shared" si="27"/>
        <v>84.141643770222274</v>
      </c>
      <c r="R344">
        <f t="shared" si="28"/>
        <v>0.5373081001625919</v>
      </c>
      <c r="S344">
        <f t="shared" si="29"/>
        <v>84.139928193221593</v>
      </c>
    </row>
    <row r="345" spans="1:19" x14ac:dyDescent="0.2">
      <c r="A345">
        <v>2587151</v>
      </c>
      <c r="B345">
        <v>2</v>
      </c>
      <c r="C345" t="s">
        <v>157</v>
      </c>
      <c r="D345">
        <v>-111.92628501039</v>
      </c>
      <c r="E345">
        <v>33.415988284675301</v>
      </c>
      <c r="F345">
        <v>1</v>
      </c>
      <c r="G345" t="s">
        <v>178</v>
      </c>
      <c r="H345" t="s">
        <v>157</v>
      </c>
      <c r="I345" t="s">
        <v>154</v>
      </c>
      <c r="J345">
        <v>40828.854861111111</v>
      </c>
      <c r="K345" t="s">
        <v>164</v>
      </c>
      <c r="L345" t="s">
        <v>156</v>
      </c>
      <c r="M345">
        <v>135</v>
      </c>
      <c r="N345">
        <v>7.6170131324999999E-4</v>
      </c>
      <c r="O345">
        <f t="shared" si="25"/>
        <v>-111.926198</v>
      </c>
      <c r="P345">
        <f t="shared" si="26"/>
        <v>33.416744999999999</v>
      </c>
      <c r="Q345">
        <f t="shared" si="27"/>
        <v>84.31792317206984</v>
      </c>
      <c r="R345">
        <f t="shared" si="28"/>
        <v>8.0945181839591367</v>
      </c>
      <c r="S345">
        <f t="shared" si="29"/>
        <v>83.928487079302386</v>
      </c>
    </row>
    <row r="346" spans="1:19" x14ac:dyDescent="0.2">
      <c r="A346">
        <v>2517473</v>
      </c>
      <c r="B346">
        <v>2</v>
      </c>
      <c r="C346" t="s">
        <v>175</v>
      </c>
      <c r="D346">
        <v>-111.959802374117</v>
      </c>
      <c r="E346">
        <v>33.392873446040902</v>
      </c>
      <c r="F346">
        <v>2</v>
      </c>
      <c r="G346" t="s">
        <v>158</v>
      </c>
      <c r="H346" t="s">
        <v>175</v>
      </c>
      <c r="I346" t="s">
        <v>154</v>
      </c>
      <c r="J346">
        <v>40641.65</v>
      </c>
      <c r="K346" t="s">
        <v>156</v>
      </c>
      <c r="L346" t="s">
        <v>164</v>
      </c>
      <c r="M346">
        <v>140</v>
      </c>
      <c r="N346">
        <v>9.0707203074000004E-4</v>
      </c>
      <c r="O346">
        <f t="shared" si="25"/>
        <v>-111.96070899999999</v>
      </c>
      <c r="P346">
        <f t="shared" si="26"/>
        <v>33.392845000000001</v>
      </c>
      <c r="Q346">
        <f t="shared" si="27"/>
        <v>84.401785927910765</v>
      </c>
      <c r="R346">
        <f t="shared" si="28"/>
        <v>84.342797401146242</v>
      </c>
      <c r="S346">
        <f t="shared" si="29"/>
        <v>3.1549951458082717</v>
      </c>
    </row>
    <row r="347" spans="1:19" x14ac:dyDescent="0.2">
      <c r="A347">
        <v>2596066</v>
      </c>
      <c r="B347">
        <v>2</v>
      </c>
      <c r="C347" t="s">
        <v>157</v>
      </c>
      <c r="D347">
        <v>-111.925190845215</v>
      </c>
      <c r="E347">
        <v>33.407508973843299</v>
      </c>
      <c r="F347">
        <v>1</v>
      </c>
      <c r="G347" t="s">
        <v>178</v>
      </c>
      <c r="H347" t="s">
        <v>157</v>
      </c>
      <c r="I347" t="s">
        <v>154</v>
      </c>
      <c r="J347">
        <v>40912.833333333336</v>
      </c>
      <c r="K347" t="s">
        <v>164</v>
      </c>
      <c r="L347" t="s">
        <v>171</v>
      </c>
      <c r="M347">
        <v>138</v>
      </c>
      <c r="N347">
        <v>9.0940775043999995E-4</v>
      </c>
      <c r="O347">
        <f t="shared" si="25"/>
        <v>-111.926098</v>
      </c>
      <c r="P347">
        <f t="shared" si="26"/>
        <v>33.407445000000003</v>
      </c>
      <c r="Q347">
        <f t="shared" si="27"/>
        <v>84.689757716699845</v>
      </c>
      <c r="R347">
        <f t="shared" si="28"/>
        <v>84.392000799844283</v>
      </c>
      <c r="S347">
        <f t="shared" si="29"/>
        <v>7.0954395996585458</v>
      </c>
    </row>
    <row r="348" spans="1:19" x14ac:dyDescent="0.2">
      <c r="A348">
        <v>2353136</v>
      </c>
      <c r="B348">
        <v>2</v>
      </c>
      <c r="C348" t="s">
        <v>157</v>
      </c>
      <c r="D348">
        <v>-111.93957776840701</v>
      </c>
      <c r="E348">
        <v>33.392085116375704</v>
      </c>
      <c r="F348">
        <v>2</v>
      </c>
      <c r="G348" t="s">
        <v>160</v>
      </c>
      <c r="H348" t="s">
        <v>157</v>
      </c>
      <c r="I348" t="s">
        <v>154</v>
      </c>
      <c r="J348">
        <v>40108.487500000003</v>
      </c>
      <c r="K348" t="s">
        <v>155</v>
      </c>
      <c r="L348" t="s">
        <v>156</v>
      </c>
      <c r="M348">
        <v>144</v>
      </c>
      <c r="N348">
        <v>7.6494990141000004E-4</v>
      </c>
      <c r="O348">
        <f t="shared" si="25"/>
        <v>-111.939499</v>
      </c>
      <c r="P348">
        <f t="shared" si="26"/>
        <v>33.392845999999999</v>
      </c>
      <c r="Q348">
        <f t="shared" si="27"/>
        <v>84.708342709678519</v>
      </c>
      <c r="R348">
        <f t="shared" si="28"/>
        <v>7.3277720375025917</v>
      </c>
      <c r="S348">
        <f t="shared" si="29"/>
        <v>84.390799744917345</v>
      </c>
    </row>
    <row r="349" spans="1:19" x14ac:dyDescent="0.2">
      <c r="A349">
        <v>2487891</v>
      </c>
      <c r="B349">
        <v>2</v>
      </c>
      <c r="C349" t="s">
        <v>157</v>
      </c>
      <c r="D349">
        <v>-111.92700366449699</v>
      </c>
      <c r="E349">
        <v>33.414755324112903</v>
      </c>
      <c r="F349">
        <v>3</v>
      </c>
      <c r="G349" t="s">
        <v>166</v>
      </c>
      <c r="H349" t="s">
        <v>157</v>
      </c>
      <c r="I349" t="s">
        <v>154</v>
      </c>
      <c r="J349">
        <v>40557.081944444442</v>
      </c>
      <c r="K349" t="s">
        <v>159</v>
      </c>
      <c r="L349" t="s">
        <v>156</v>
      </c>
      <c r="M349">
        <v>131</v>
      </c>
      <c r="N349">
        <v>9.1235935410000004E-4</v>
      </c>
      <c r="O349">
        <f t="shared" si="25"/>
        <v>-111.926098</v>
      </c>
      <c r="P349">
        <f t="shared" si="26"/>
        <v>33.414645</v>
      </c>
      <c r="Q349">
        <f t="shared" si="27"/>
        <v>85.13726461091737</v>
      </c>
      <c r="R349">
        <f t="shared" si="28"/>
        <v>84.253360307460412</v>
      </c>
      <c r="S349">
        <f t="shared" si="29"/>
        <v>12.236220917040468</v>
      </c>
    </row>
    <row r="350" spans="1:19" x14ac:dyDescent="0.2">
      <c r="A350">
        <v>2460206</v>
      </c>
      <c r="B350">
        <v>2</v>
      </c>
      <c r="C350" t="s">
        <v>157</v>
      </c>
      <c r="D350">
        <v>-111.926285009178</v>
      </c>
      <c r="E350">
        <v>33.415977291065801</v>
      </c>
      <c r="F350">
        <v>1</v>
      </c>
      <c r="G350" t="s">
        <v>158</v>
      </c>
      <c r="H350" t="s">
        <v>157</v>
      </c>
      <c r="I350" t="s">
        <v>154</v>
      </c>
      <c r="J350">
        <v>40457.76666666667</v>
      </c>
      <c r="K350" t="s">
        <v>164</v>
      </c>
      <c r="L350" t="s">
        <v>156</v>
      </c>
      <c r="M350">
        <v>135</v>
      </c>
      <c r="N350">
        <v>7.7262384425000005E-4</v>
      </c>
      <c r="O350">
        <f t="shared" si="25"/>
        <v>-111.926198</v>
      </c>
      <c r="P350">
        <f t="shared" si="26"/>
        <v>33.416744999999999</v>
      </c>
      <c r="Q350">
        <f t="shared" si="27"/>
        <v>85.531679501684962</v>
      </c>
      <c r="R350">
        <f t="shared" si="28"/>
        <v>8.0944054323041055</v>
      </c>
      <c r="S350">
        <f t="shared" si="29"/>
        <v>85.14780560341201</v>
      </c>
    </row>
    <row r="351" spans="1:19" x14ac:dyDescent="0.2">
      <c r="A351">
        <v>2682418</v>
      </c>
      <c r="B351">
        <v>2</v>
      </c>
      <c r="C351" t="s">
        <v>164</v>
      </c>
      <c r="D351">
        <v>-111.96074428482601</v>
      </c>
      <c r="E351">
        <v>33.406774659270098</v>
      </c>
      <c r="F351">
        <v>3</v>
      </c>
      <c r="G351" t="s">
        <v>160</v>
      </c>
      <c r="H351" t="s">
        <v>164</v>
      </c>
      <c r="I351" t="s">
        <v>154</v>
      </c>
      <c r="J351">
        <v>41283.505555555559</v>
      </c>
      <c r="K351" t="s">
        <v>164</v>
      </c>
      <c r="L351" t="s">
        <v>156</v>
      </c>
      <c r="M351">
        <v>137</v>
      </c>
      <c r="N351">
        <v>7.7167062637000005E-4</v>
      </c>
      <c r="O351">
        <f t="shared" si="25"/>
        <v>-111.96069900000001</v>
      </c>
      <c r="P351">
        <f t="shared" si="26"/>
        <v>33.407544999999999</v>
      </c>
      <c r="Q351">
        <f t="shared" si="27"/>
        <v>85.543500861748157</v>
      </c>
      <c r="R351">
        <f t="shared" si="28"/>
        <v>4.2128169693956048</v>
      </c>
      <c r="S351">
        <f t="shared" si="29"/>
        <v>85.439702204925084</v>
      </c>
    </row>
    <row r="352" spans="1:19" x14ac:dyDescent="0.2">
      <c r="A352">
        <v>2665130</v>
      </c>
      <c r="B352">
        <v>2</v>
      </c>
      <c r="C352" t="s">
        <v>157</v>
      </c>
      <c r="D352">
        <v>-111.93376734803</v>
      </c>
      <c r="E352">
        <v>33.414694175814603</v>
      </c>
      <c r="F352">
        <v>2</v>
      </c>
      <c r="G352" t="s">
        <v>158</v>
      </c>
      <c r="H352" t="s">
        <v>157</v>
      </c>
      <c r="I352" t="s">
        <v>154</v>
      </c>
      <c r="J352">
        <v>41145.565972222219</v>
      </c>
      <c r="K352" t="s">
        <v>159</v>
      </c>
      <c r="L352" t="s">
        <v>171</v>
      </c>
      <c r="M352">
        <v>133</v>
      </c>
      <c r="N352">
        <v>9.4351937809999996E-4</v>
      </c>
      <c r="O352">
        <f t="shared" si="25"/>
        <v>-111.93469899999999</v>
      </c>
      <c r="P352">
        <f t="shared" si="26"/>
        <v>33.414544999999997</v>
      </c>
      <c r="Q352">
        <f t="shared" si="27"/>
        <v>88.236061933196098</v>
      </c>
      <c r="R352">
        <f t="shared" si="28"/>
        <v>86.670957478351411</v>
      </c>
      <c r="S352">
        <f t="shared" si="29"/>
        <v>16.545324271969392</v>
      </c>
    </row>
    <row r="353" spans="1:19" x14ac:dyDescent="0.2">
      <c r="A353">
        <v>2291419</v>
      </c>
      <c r="B353">
        <v>2</v>
      </c>
      <c r="C353" t="s">
        <v>175</v>
      </c>
      <c r="D353">
        <v>-111.92629608067899</v>
      </c>
      <c r="E353">
        <v>33.408224123177398</v>
      </c>
      <c r="F353">
        <v>3</v>
      </c>
      <c r="G353" t="s">
        <v>160</v>
      </c>
      <c r="H353" t="s">
        <v>175</v>
      </c>
      <c r="I353" t="s">
        <v>154</v>
      </c>
      <c r="J353">
        <v>39926.724999999999</v>
      </c>
      <c r="K353" t="s">
        <v>156</v>
      </c>
      <c r="L353" t="s">
        <v>155</v>
      </c>
      <c r="M353">
        <v>138</v>
      </c>
      <c r="N353">
        <v>8.0390850285000002E-4</v>
      </c>
      <c r="O353">
        <f t="shared" si="25"/>
        <v>-111.926098</v>
      </c>
      <c r="P353">
        <f t="shared" si="26"/>
        <v>33.407445000000003</v>
      </c>
      <c r="Q353">
        <f t="shared" si="27"/>
        <v>88.356701800207247</v>
      </c>
      <c r="R353">
        <f t="shared" si="28"/>
        <v>18.427312622894512</v>
      </c>
      <c r="S353">
        <f t="shared" si="29"/>
        <v>86.413777272544095</v>
      </c>
    </row>
    <row r="354" spans="1:19" x14ac:dyDescent="0.2">
      <c r="A354">
        <v>2496173</v>
      </c>
      <c r="B354">
        <v>2</v>
      </c>
      <c r="C354" t="s">
        <v>157</v>
      </c>
      <c r="D354">
        <v>-111.93979413591499</v>
      </c>
      <c r="E354">
        <v>33.406544127451298</v>
      </c>
      <c r="F354">
        <v>3</v>
      </c>
      <c r="G354" t="s">
        <v>158</v>
      </c>
      <c r="H354" t="s">
        <v>157</v>
      </c>
      <c r="I354" t="s">
        <v>154</v>
      </c>
      <c r="J354">
        <v>40584.421527777777</v>
      </c>
      <c r="K354" t="s">
        <v>159</v>
      </c>
      <c r="L354" t="s">
        <v>169</v>
      </c>
      <c r="M354">
        <v>146</v>
      </c>
      <c r="N354">
        <v>8.0650336736999995E-4</v>
      </c>
      <c r="O354">
        <f t="shared" si="25"/>
        <v>-111.939699</v>
      </c>
      <c r="P354">
        <f t="shared" si="26"/>
        <v>33.407344999999999</v>
      </c>
      <c r="Q354">
        <f t="shared" si="27"/>
        <v>89.26586401872666</v>
      </c>
      <c r="R354">
        <f t="shared" si="28"/>
        <v>8.8504303197928067</v>
      </c>
      <c r="S354">
        <f t="shared" si="29"/>
        <v>88.826034258905707</v>
      </c>
    </row>
    <row r="355" spans="1:19" x14ac:dyDescent="0.2">
      <c r="A355">
        <v>2647253</v>
      </c>
      <c r="B355">
        <v>2</v>
      </c>
      <c r="C355" t="s">
        <v>157</v>
      </c>
      <c r="D355">
        <v>-111.926280447256</v>
      </c>
      <c r="E355">
        <v>33.413850701031599</v>
      </c>
      <c r="F355">
        <v>3</v>
      </c>
      <c r="G355" t="s">
        <v>178</v>
      </c>
      <c r="H355" t="s">
        <v>157</v>
      </c>
      <c r="I355" t="s">
        <v>154</v>
      </c>
      <c r="J355">
        <v>41010.5625</v>
      </c>
      <c r="K355" t="s">
        <v>159</v>
      </c>
      <c r="L355" t="s">
        <v>156</v>
      </c>
      <c r="M355">
        <v>131</v>
      </c>
      <c r="N355">
        <v>8.1498334488000002E-4</v>
      </c>
      <c r="O355">
        <f t="shared" si="25"/>
        <v>-111.926098</v>
      </c>
      <c r="P355">
        <f t="shared" si="26"/>
        <v>33.414645</v>
      </c>
      <c r="Q355">
        <f t="shared" si="27"/>
        <v>89.717072831748396</v>
      </c>
      <c r="R355">
        <f t="shared" si="28"/>
        <v>16.972945774710741</v>
      </c>
      <c r="S355">
        <f t="shared" si="29"/>
        <v>88.096948126629087</v>
      </c>
    </row>
    <row r="356" spans="1:19" x14ac:dyDescent="0.2">
      <c r="A356">
        <v>2496501</v>
      </c>
      <c r="B356">
        <v>2</v>
      </c>
      <c r="C356" t="s">
        <v>152</v>
      </c>
      <c r="D356">
        <v>-111.925331988949</v>
      </c>
      <c r="E356">
        <v>33.422024161076003</v>
      </c>
      <c r="F356">
        <v>2</v>
      </c>
      <c r="G356" t="s">
        <v>158</v>
      </c>
      <c r="H356" t="s">
        <v>152</v>
      </c>
      <c r="I356" t="s">
        <v>154</v>
      </c>
      <c r="J356">
        <v>40577.500694444447</v>
      </c>
      <c r="K356" t="s">
        <v>156</v>
      </c>
      <c r="L356" t="s">
        <v>170</v>
      </c>
      <c r="M356">
        <v>117</v>
      </c>
      <c r="N356">
        <v>9.6723556258000005E-4</v>
      </c>
      <c r="O356">
        <f t="shared" si="25"/>
        <v>-111.926299</v>
      </c>
      <c r="P356">
        <f t="shared" si="26"/>
        <v>33.422044999999997</v>
      </c>
      <c r="Q356">
        <f t="shared" si="27"/>
        <v>89.990075029683993</v>
      </c>
      <c r="R356">
        <f t="shared" si="28"/>
        <v>89.960389053082523</v>
      </c>
      <c r="S356">
        <f t="shared" si="29"/>
        <v>2.3112778427060783</v>
      </c>
    </row>
    <row r="357" spans="1:19" x14ac:dyDescent="0.2">
      <c r="A357">
        <v>2517510</v>
      </c>
      <c r="B357">
        <v>2</v>
      </c>
      <c r="C357" t="s">
        <v>175</v>
      </c>
      <c r="D357">
        <v>-111.933825494819</v>
      </c>
      <c r="E357">
        <v>33.421961644008803</v>
      </c>
      <c r="F357">
        <v>3</v>
      </c>
      <c r="G357" t="s">
        <v>158</v>
      </c>
      <c r="H357" t="s">
        <v>175</v>
      </c>
      <c r="I357" t="s">
        <v>154</v>
      </c>
      <c r="J357">
        <v>40653.646527777775</v>
      </c>
      <c r="K357" t="s">
        <v>156</v>
      </c>
      <c r="L357" t="s">
        <v>209</v>
      </c>
      <c r="M357">
        <v>115</v>
      </c>
      <c r="N357">
        <v>9.8046833820000009E-4</v>
      </c>
      <c r="O357">
        <f t="shared" si="25"/>
        <v>-111.934799</v>
      </c>
      <c r="P357">
        <f t="shared" si="26"/>
        <v>33.421844999999998</v>
      </c>
      <c r="Q357">
        <f t="shared" si="27"/>
        <v>91.483906390414916</v>
      </c>
      <c r="R357">
        <f t="shared" si="28"/>
        <v>90.564533607536632</v>
      </c>
      <c r="S357">
        <f t="shared" si="29"/>
        <v>12.937170513661982</v>
      </c>
    </row>
    <row r="358" spans="1:19" x14ac:dyDescent="0.2">
      <c r="A358">
        <v>2316298</v>
      </c>
      <c r="B358">
        <v>2</v>
      </c>
      <c r="C358" t="s">
        <v>157</v>
      </c>
      <c r="D358">
        <v>-111.910090975478</v>
      </c>
      <c r="E358">
        <v>33.407510680241302</v>
      </c>
      <c r="F358">
        <v>3</v>
      </c>
      <c r="G358" t="s">
        <v>160</v>
      </c>
      <c r="H358" t="s">
        <v>157</v>
      </c>
      <c r="I358" t="s">
        <v>154</v>
      </c>
      <c r="J358">
        <v>39976.559027777781</v>
      </c>
      <c r="K358" t="s">
        <v>159</v>
      </c>
      <c r="L358" t="s">
        <v>156</v>
      </c>
      <c r="M358">
        <v>159</v>
      </c>
      <c r="N358">
        <v>9.8703696038999989E-4</v>
      </c>
      <c r="O358">
        <f t="shared" si="25"/>
        <v>-111.90910700000001</v>
      </c>
      <c r="P358">
        <f t="shared" si="26"/>
        <v>33.407432999999997</v>
      </c>
      <c r="Q358">
        <f t="shared" si="27"/>
        <v>91.943137498821429</v>
      </c>
      <c r="R358">
        <f t="shared" si="28"/>
        <v>91.538578310098558</v>
      </c>
      <c r="S358">
        <f t="shared" si="29"/>
        <v>8.6156377647355491</v>
      </c>
    </row>
    <row r="359" spans="1:19" x14ac:dyDescent="0.2">
      <c r="A359">
        <v>2599226</v>
      </c>
      <c r="B359">
        <v>2</v>
      </c>
      <c r="C359" t="s">
        <v>157</v>
      </c>
      <c r="D359">
        <v>-111.910099578737</v>
      </c>
      <c r="E359">
        <v>33.407496716221601</v>
      </c>
      <c r="F359">
        <v>2</v>
      </c>
      <c r="G359" t="s">
        <v>158</v>
      </c>
      <c r="H359" t="s">
        <v>157</v>
      </c>
      <c r="I359" t="s">
        <v>154</v>
      </c>
      <c r="J359">
        <v>40917.709722222222</v>
      </c>
      <c r="K359" t="s">
        <v>156</v>
      </c>
      <c r="L359" t="s">
        <v>156</v>
      </c>
      <c r="M359">
        <v>159</v>
      </c>
      <c r="N359">
        <v>9.9462168991000001E-4</v>
      </c>
      <c r="O359">
        <f t="shared" si="25"/>
        <v>-111.90910700000001</v>
      </c>
      <c r="P359">
        <f t="shared" si="26"/>
        <v>33.407432999999997</v>
      </c>
      <c r="Q359">
        <f t="shared" si="27"/>
        <v>92.608958967694122</v>
      </c>
      <c r="R359">
        <f t="shared" si="28"/>
        <v>92.338933721124889</v>
      </c>
      <c r="S359">
        <f t="shared" si="29"/>
        <v>7.0668663724283558</v>
      </c>
    </row>
    <row r="360" spans="1:19" x14ac:dyDescent="0.2">
      <c r="A360">
        <v>2391343</v>
      </c>
      <c r="B360">
        <v>2</v>
      </c>
      <c r="C360" t="s">
        <v>183</v>
      </c>
      <c r="D360">
        <v>-111.940003314168</v>
      </c>
      <c r="E360">
        <v>33.4246169251889</v>
      </c>
      <c r="F360">
        <v>3</v>
      </c>
      <c r="G360" t="s">
        <v>160</v>
      </c>
      <c r="H360" t="s">
        <v>183</v>
      </c>
      <c r="I360" t="s">
        <v>154</v>
      </c>
      <c r="J360">
        <v>40224.803472222222</v>
      </c>
      <c r="K360" t="s">
        <v>167</v>
      </c>
      <c r="L360" t="s">
        <v>156</v>
      </c>
      <c r="M360">
        <v>106</v>
      </c>
      <c r="N360">
        <v>8.5290806775000004E-4</v>
      </c>
      <c r="O360">
        <f t="shared" si="25"/>
        <v>-111.93979899999999</v>
      </c>
      <c r="P360">
        <f t="shared" si="26"/>
        <v>33.425445000000003</v>
      </c>
      <c r="Q360">
        <f t="shared" si="27"/>
        <v>93.789260409920459</v>
      </c>
      <c r="R360">
        <f t="shared" si="28"/>
        <v>19.007209921176461</v>
      </c>
      <c r="S360">
        <f t="shared" si="29"/>
        <v>91.843079974771115</v>
      </c>
    </row>
    <row r="361" spans="1:19" x14ac:dyDescent="0.2">
      <c r="A361">
        <v>2363207</v>
      </c>
      <c r="B361">
        <v>2</v>
      </c>
      <c r="C361" t="s">
        <v>164</v>
      </c>
      <c r="D361">
        <v>-111.936675663676</v>
      </c>
      <c r="E361">
        <v>33.4226965508795</v>
      </c>
      <c r="F361">
        <v>1</v>
      </c>
      <c r="G361" t="s">
        <v>160</v>
      </c>
      <c r="H361" t="s">
        <v>164</v>
      </c>
      <c r="I361" t="s">
        <v>154</v>
      </c>
      <c r="J361">
        <v>40135.469444444447</v>
      </c>
      <c r="K361" t="s">
        <v>156</v>
      </c>
      <c r="L361" t="s">
        <v>164</v>
      </c>
      <c r="M361">
        <v>151</v>
      </c>
      <c r="N361">
        <v>8.6968324970000004E-4</v>
      </c>
      <c r="O361">
        <f t="shared" si="25"/>
        <v>-111.936499</v>
      </c>
      <c r="P361">
        <f t="shared" si="26"/>
        <v>33.421844999999998</v>
      </c>
      <c r="Q361">
        <f t="shared" si="27"/>
        <v>95.866120579028845</v>
      </c>
      <c r="R361">
        <f t="shared" si="28"/>
        <v>16.434903208308029</v>
      </c>
      <c r="S361">
        <f t="shared" si="29"/>
        <v>94.446847652033597</v>
      </c>
    </row>
    <row r="362" spans="1:19" x14ac:dyDescent="0.2">
      <c r="A362">
        <v>2786205</v>
      </c>
      <c r="B362">
        <v>2</v>
      </c>
      <c r="C362" t="s">
        <v>175</v>
      </c>
      <c r="D362">
        <v>-111.90911069358</v>
      </c>
      <c r="E362">
        <v>33.408301487008202</v>
      </c>
      <c r="F362">
        <v>2</v>
      </c>
      <c r="G362" t="s">
        <v>160</v>
      </c>
      <c r="H362" t="s">
        <v>175</v>
      </c>
      <c r="I362" t="s">
        <v>154</v>
      </c>
      <c r="J362">
        <v>41603.140972222223</v>
      </c>
      <c r="K362" t="s">
        <v>156</v>
      </c>
      <c r="L362" t="s">
        <v>165</v>
      </c>
      <c r="M362">
        <v>159</v>
      </c>
      <c r="N362">
        <v>8.6849486235999996E-4</v>
      </c>
      <c r="O362">
        <f t="shared" si="25"/>
        <v>-111.90910700000001</v>
      </c>
      <c r="P362">
        <f t="shared" si="26"/>
        <v>33.407432999999997</v>
      </c>
      <c r="Q362">
        <f t="shared" si="27"/>
        <v>96.325873191991761</v>
      </c>
      <c r="R362">
        <f t="shared" si="28"/>
        <v>0.34361126824868238</v>
      </c>
      <c r="S362">
        <f t="shared" si="29"/>
        <v>96.325260329240791</v>
      </c>
    </row>
    <row r="363" spans="1:19" x14ac:dyDescent="0.2">
      <c r="A363">
        <v>2669953</v>
      </c>
      <c r="B363">
        <v>2</v>
      </c>
      <c r="C363" t="s">
        <v>157</v>
      </c>
      <c r="D363">
        <v>-111.91018477921401</v>
      </c>
      <c r="E363">
        <v>33.407496734817599</v>
      </c>
      <c r="F363">
        <v>3</v>
      </c>
      <c r="G363" t="s">
        <v>158</v>
      </c>
      <c r="H363" t="s">
        <v>157</v>
      </c>
      <c r="I363" t="s">
        <v>154</v>
      </c>
      <c r="J363">
        <v>41227.745833333334</v>
      </c>
      <c r="K363" t="s">
        <v>156</v>
      </c>
      <c r="L363" t="s">
        <v>155</v>
      </c>
      <c r="M363">
        <v>159</v>
      </c>
      <c r="N363">
        <v>1.07966205875E-3</v>
      </c>
      <c r="O363">
        <f t="shared" si="25"/>
        <v>-111.90910700000001</v>
      </c>
      <c r="P363">
        <f t="shared" si="26"/>
        <v>33.407432999999997</v>
      </c>
      <c r="Q363">
        <f t="shared" si="27"/>
        <v>100.51395626474162</v>
      </c>
      <c r="R363">
        <f t="shared" si="28"/>
        <v>100.26507691328251</v>
      </c>
      <c r="S363">
        <f t="shared" si="29"/>
        <v>7.0689288837796278</v>
      </c>
    </row>
    <row r="364" spans="1:19" x14ac:dyDescent="0.2">
      <c r="A364">
        <v>2592227</v>
      </c>
      <c r="B364">
        <v>2</v>
      </c>
      <c r="C364" t="s">
        <v>152</v>
      </c>
      <c r="D364">
        <v>-111.926282280649</v>
      </c>
      <c r="E364">
        <v>33.415545688108502</v>
      </c>
      <c r="F364">
        <v>2</v>
      </c>
      <c r="G364" t="s">
        <v>178</v>
      </c>
      <c r="H364" t="s">
        <v>152</v>
      </c>
      <c r="I364" t="s">
        <v>154</v>
      </c>
      <c r="J364">
        <v>40861.402083333334</v>
      </c>
      <c r="K364" t="s">
        <v>156</v>
      </c>
      <c r="L364" t="s">
        <v>164</v>
      </c>
      <c r="M364">
        <v>131</v>
      </c>
      <c r="N364">
        <v>9.1934673894000004E-4</v>
      </c>
      <c r="O364">
        <f t="shared" si="25"/>
        <v>-111.926098</v>
      </c>
      <c r="P364">
        <f t="shared" si="26"/>
        <v>33.414645</v>
      </c>
      <c r="Q364">
        <f t="shared" si="27"/>
        <v>101.35707885773098</v>
      </c>
      <c r="R364">
        <f t="shared" si="28"/>
        <v>17.143505095003569</v>
      </c>
      <c r="S364">
        <f t="shared" si="29"/>
        <v>99.896735019868814</v>
      </c>
    </row>
    <row r="365" spans="1:19" x14ac:dyDescent="0.2">
      <c r="A365">
        <v>2291781</v>
      </c>
      <c r="B365">
        <v>2</v>
      </c>
      <c r="C365" t="s">
        <v>163</v>
      </c>
      <c r="D365">
        <v>-111.944391890932</v>
      </c>
      <c r="E365">
        <v>33.378208650652702</v>
      </c>
      <c r="F365">
        <v>3</v>
      </c>
      <c r="G365" t="s">
        <v>160</v>
      </c>
      <c r="H365" t="s">
        <v>163</v>
      </c>
      <c r="I365" t="s">
        <v>154</v>
      </c>
      <c r="J365">
        <v>39906.96875</v>
      </c>
      <c r="K365" t="s">
        <v>164</v>
      </c>
      <c r="L365" t="s">
        <v>155</v>
      </c>
      <c r="M365">
        <v>126</v>
      </c>
      <c r="N365">
        <v>1.0854455828000001E-3</v>
      </c>
      <c r="O365">
        <f t="shared" si="25"/>
        <v>-111.945448</v>
      </c>
      <c r="P365">
        <f t="shared" si="26"/>
        <v>33.377958</v>
      </c>
      <c r="Q365">
        <f t="shared" si="27"/>
        <v>102.10647569817766</v>
      </c>
      <c r="R365">
        <f t="shared" si="28"/>
        <v>98.249117775315909</v>
      </c>
      <c r="S365">
        <f t="shared" si="29"/>
        <v>27.800058199123395</v>
      </c>
    </row>
    <row r="366" spans="1:19" x14ac:dyDescent="0.2">
      <c r="A366">
        <v>2557517</v>
      </c>
      <c r="B366">
        <v>2</v>
      </c>
      <c r="C366" t="s">
        <v>175</v>
      </c>
      <c r="D366">
        <v>-111.939606394699</v>
      </c>
      <c r="E366">
        <v>33.393793134259099</v>
      </c>
      <c r="F366">
        <v>1</v>
      </c>
      <c r="G366" t="s">
        <v>178</v>
      </c>
      <c r="H366" t="s">
        <v>175</v>
      </c>
      <c r="I366" t="s">
        <v>154</v>
      </c>
      <c r="J366">
        <v>40737.729166666664</v>
      </c>
      <c r="K366" t="s">
        <v>156</v>
      </c>
      <c r="L366" t="s">
        <v>202</v>
      </c>
      <c r="M366">
        <v>144</v>
      </c>
      <c r="N366">
        <v>9.532035072E-4</v>
      </c>
      <c r="O366">
        <f t="shared" si="25"/>
        <v>-111.939499</v>
      </c>
      <c r="P366">
        <f t="shared" si="26"/>
        <v>33.392845999999999</v>
      </c>
      <c r="Q366">
        <f t="shared" si="27"/>
        <v>105.52218332525636</v>
      </c>
      <c r="R366">
        <f t="shared" si="28"/>
        <v>9.9908567686988299</v>
      </c>
      <c r="S366">
        <f t="shared" si="29"/>
        <v>105.04815064891127</v>
      </c>
    </row>
    <row r="367" spans="1:19" x14ac:dyDescent="0.2">
      <c r="A367">
        <v>2470751</v>
      </c>
      <c r="B367">
        <v>2</v>
      </c>
      <c r="C367" t="s">
        <v>157</v>
      </c>
      <c r="D367">
        <v>-111.946135505968</v>
      </c>
      <c r="E367">
        <v>33.421894239679098</v>
      </c>
      <c r="F367">
        <v>2</v>
      </c>
      <c r="G367" t="s">
        <v>158</v>
      </c>
      <c r="H367" t="s">
        <v>157</v>
      </c>
      <c r="I367" t="s">
        <v>154</v>
      </c>
      <c r="J367">
        <v>40512.36041666667</v>
      </c>
      <c r="K367" t="s">
        <v>159</v>
      </c>
      <c r="L367" t="s">
        <v>156</v>
      </c>
      <c r="M367">
        <v>120</v>
      </c>
      <c r="N367">
        <v>9.6475141652000004E-4</v>
      </c>
      <c r="O367">
        <f t="shared" si="25"/>
        <v>-111.94727</v>
      </c>
      <c r="P367">
        <f t="shared" si="26"/>
        <v>33.421900000000001</v>
      </c>
      <c r="Q367">
        <f t="shared" si="27"/>
        <v>105.54315207556776</v>
      </c>
      <c r="R367">
        <f t="shared" si="28"/>
        <v>105.54121836705316</v>
      </c>
      <c r="S367">
        <f t="shared" si="29"/>
        <v>0.63888625311985214</v>
      </c>
    </row>
    <row r="368" spans="1:19" x14ac:dyDescent="0.2">
      <c r="A368">
        <v>2679243</v>
      </c>
      <c r="B368">
        <v>2</v>
      </c>
      <c r="C368" t="s">
        <v>157</v>
      </c>
      <c r="D368">
        <v>-111.92515502390999</v>
      </c>
      <c r="E368">
        <v>33.4220239591493</v>
      </c>
      <c r="F368">
        <v>2</v>
      </c>
      <c r="G368" t="s">
        <v>158</v>
      </c>
      <c r="H368" t="s">
        <v>157</v>
      </c>
      <c r="I368" t="s">
        <v>154</v>
      </c>
      <c r="J368">
        <v>41220.795138888891</v>
      </c>
      <c r="K368" t="s">
        <v>155</v>
      </c>
      <c r="L368" t="s">
        <v>172</v>
      </c>
      <c r="M368">
        <v>117</v>
      </c>
      <c r="N368">
        <v>1.14416957305E-3</v>
      </c>
      <c r="O368">
        <f t="shared" si="25"/>
        <v>-111.926299</v>
      </c>
      <c r="P368">
        <f t="shared" si="26"/>
        <v>33.422044999999997</v>
      </c>
      <c r="Q368">
        <f t="shared" si="27"/>
        <v>106.44891143770489</v>
      </c>
      <c r="R368">
        <f t="shared" si="28"/>
        <v>106.42332785921313</v>
      </c>
      <c r="S368">
        <f t="shared" si="29"/>
        <v>2.3336738509846886</v>
      </c>
    </row>
    <row r="369" spans="1:19" x14ac:dyDescent="0.2">
      <c r="A369">
        <v>2540881</v>
      </c>
      <c r="B369">
        <v>2</v>
      </c>
      <c r="C369" t="s">
        <v>157</v>
      </c>
      <c r="D369">
        <v>-111.945973027338</v>
      </c>
      <c r="E369">
        <v>33.377099048976604</v>
      </c>
      <c r="F369">
        <v>3</v>
      </c>
      <c r="G369" t="s">
        <v>178</v>
      </c>
      <c r="H369" t="s">
        <v>157</v>
      </c>
      <c r="I369" t="s">
        <v>154</v>
      </c>
      <c r="J369">
        <v>40730.990972222222</v>
      </c>
      <c r="K369" t="s">
        <v>156</v>
      </c>
      <c r="L369" t="s">
        <v>165</v>
      </c>
      <c r="M369">
        <v>126</v>
      </c>
      <c r="N369">
        <v>1.00670281923E-3</v>
      </c>
      <c r="O369">
        <f t="shared" si="25"/>
        <v>-111.945448</v>
      </c>
      <c r="P369">
        <f t="shared" si="26"/>
        <v>33.377958</v>
      </c>
      <c r="Q369">
        <f t="shared" si="27"/>
        <v>107.05862994675566</v>
      </c>
      <c r="R369">
        <f t="shared" si="28"/>
        <v>48.84294087538624</v>
      </c>
      <c r="S369">
        <f t="shared" si="29"/>
        <v>95.2676092526725</v>
      </c>
    </row>
    <row r="370" spans="1:19" x14ac:dyDescent="0.2">
      <c r="A370">
        <v>2720648</v>
      </c>
      <c r="B370">
        <v>2</v>
      </c>
      <c r="C370" t="s">
        <v>157</v>
      </c>
      <c r="D370">
        <v>-111.926334688661</v>
      </c>
      <c r="E370">
        <v>33.391982554684503</v>
      </c>
      <c r="F370">
        <v>4</v>
      </c>
      <c r="G370" t="s">
        <v>178</v>
      </c>
      <c r="H370" t="s">
        <v>157</v>
      </c>
      <c r="I370" t="s">
        <v>154</v>
      </c>
      <c r="J370">
        <v>41388.338888888888</v>
      </c>
      <c r="K370" t="s">
        <v>156</v>
      </c>
      <c r="L370" t="s">
        <v>155</v>
      </c>
      <c r="M370">
        <v>142</v>
      </c>
      <c r="N370">
        <v>9.7309334906999997E-4</v>
      </c>
      <c r="O370">
        <f t="shared" si="25"/>
        <v>-111.926198</v>
      </c>
      <c r="P370">
        <f t="shared" si="26"/>
        <v>33.392946000000002</v>
      </c>
      <c r="Q370">
        <f t="shared" si="27"/>
        <v>107.61118359054073</v>
      </c>
      <c r="R370">
        <f t="shared" si="28"/>
        <v>12.71605439263992</v>
      </c>
      <c r="S370">
        <f t="shared" si="29"/>
        <v>106.85723557364042</v>
      </c>
    </row>
    <row r="371" spans="1:19" x14ac:dyDescent="0.2">
      <c r="A371">
        <v>2673855</v>
      </c>
      <c r="B371">
        <v>2</v>
      </c>
      <c r="C371" t="s">
        <v>157</v>
      </c>
      <c r="D371">
        <v>-111.907901102526</v>
      </c>
      <c r="E371">
        <v>33.407494818264396</v>
      </c>
      <c r="F371">
        <v>1</v>
      </c>
      <c r="G371" t="s">
        <v>158</v>
      </c>
      <c r="H371" t="s">
        <v>157</v>
      </c>
      <c r="I371" t="s">
        <v>154</v>
      </c>
      <c r="J371">
        <v>41234.743750000001</v>
      </c>
      <c r="K371" t="s">
        <v>159</v>
      </c>
      <c r="L371" t="s">
        <v>156</v>
      </c>
      <c r="M371">
        <v>159</v>
      </c>
      <c r="N371">
        <v>1.2074809380000001E-3</v>
      </c>
      <c r="O371">
        <f t="shared" si="25"/>
        <v>-111.90910700000001</v>
      </c>
      <c r="P371">
        <f t="shared" si="26"/>
        <v>33.407432999999997</v>
      </c>
      <c r="Q371">
        <f t="shared" si="27"/>
        <v>112.39315812975644</v>
      </c>
      <c r="R371">
        <f t="shared" si="28"/>
        <v>112.18383265364569</v>
      </c>
      <c r="S371">
        <f t="shared" si="29"/>
        <v>6.8563609531043364</v>
      </c>
    </row>
    <row r="372" spans="1:19" x14ac:dyDescent="0.2">
      <c r="A372">
        <v>2353239</v>
      </c>
      <c r="B372">
        <v>2</v>
      </c>
      <c r="C372" t="s">
        <v>157</v>
      </c>
      <c r="D372">
        <v>-111.92792819845199</v>
      </c>
      <c r="E372">
        <v>33.414764555298198</v>
      </c>
      <c r="F372">
        <v>2</v>
      </c>
      <c r="G372" t="s">
        <v>160</v>
      </c>
      <c r="H372" t="s">
        <v>157</v>
      </c>
      <c r="I372" t="s">
        <v>154</v>
      </c>
      <c r="J372">
        <v>40091.681944444441</v>
      </c>
      <c r="K372" t="s">
        <v>159</v>
      </c>
      <c r="L372" t="s">
        <v>156</v>
      </c>
      <c r="M372">
        <v>134</v>
      </c>
      <c r="N372">
        <v>1.21373918972E-3</v>
      </c>
      <c r="O372">
        <f t="shared" si="25"/>
        <v>-111.92914</v>
      </c>
      <c r="P372">
        <f t="shared" si="26"/>
        <v>33.414695999999999</v>
      </c>
      <c r="Q372">
        <f t="shared" si="27"/>
        <v>112.98921520424635</v>
      </c>
      <c r="R372">
        <f t="shared" si="28"/>
        <v>112.73308469538796</v>
      </c>
      <c r="S372">
        <f t="shared" si="29"/>
        <v>7.6035759701590493</v>
      </c>
    </row>
    <row r="373" spans="1:19" x14ac:dyDescent="0.2">
      <c r="A373">
        <v>2742994</v>
      </c>
      <c r="B373">
        <v>2</v>
      </c>
      <c r="C373" t="s">
        <v>157</v>
      </c>
      <c r="D373">
        <v>-111.938282729037</v>
      </c>
      <c r="E373">
        <v>33.392871328161199</v>
      </c>
      <c r="F373">
        <v>2</v>
      </c>
      <c r="G373" t="s">
        <v>158</v>
      </c>
      <c r="H373" t="s">
        <v>157</v>
      </c>
      <c r="I373" t="s">
        <v>154</v>
      </c>
      <c r="J373">
        <v>41453.461805555555</v>
      </c>
      <c r="K373" t="s">
        <v>159</v>
      </c>
      <c r="L373" t="s">
        <v>155</v>
      </c>
      <c r="M373">
        <v>144</v>
      </c>
      <c r="N373">
        <v>1.2165346568E-3</v>
      </c>
      <c r="O373">
        <f t="shared" si="25"/>
        <v>-111.939499</v>
      </c>
      <c r="P373">
        <f t="shared" si="26"/>
        <v>33.392845999999999</v>
      </c>
      <c r="Q373">
        <f t="shared" si="27"/>
        <v>113.18373831921392</v>
      </c>
      <c r="R373">
        <f t="shared" si="28"/>
        <v>113.14887137213027</v>
      </c>
      <c r="S373">
        <f t="shared" si="29"/>
        <v>2.809186203406687</v>
      </c>
    </row>
    <row r="374" spans="1:19" x14ac:dyDescent="0.2">
      <c r="A374">
        <v>2487650</v>
      </c>
      <c r="B374">
        <v>2</v>
      </c>
      <c r="C374" t="s">
        <v>157</v>
      </c>
      <c r="D374">
        <v>-111.934920842686</v>
      </c>
      <c r="E374">
        <v>33.413536377499902</v>
      </c>
      <c r="F374">
        <v>2</v>
      </c>
      <c r="G374" t="s">
        <v>153</v>
      </c>
      <c r="H374" t="s">
        <v>157</v>
      </c>
      <c r="I374" t="s">
        <v>154</v>
      </c>
      <c r="J374">
        <v>40561.368750000001</v>
      </c>
      <c r="K374" t="s">
        <v>156</v>
      </c>
      <c r="L374" t="s">
        <v>164</v>
      </c>
      <c r="M374">
        <v>133</v>
      </c>
      <c r="N374">
        <v>1.0327311000600001E-3</v>
      </c>
      <c r="O374">
        <f t="shared" si="25"/>
        <v>-111.93469899999999</v>
      </c>
      <c r="P374">
        <f t="shared" si="26"/>
        <v>33.414544999999997</v>
      </c>
      <c r="Q374">
        <f t="shared" si="27"/>
        <v>113.75566278491516</v>
      </c>
      <c r="R374">
        <f t="shared" si="28"/>
        <v>20.637876186288203</v>
      </c>
      <c r="S374">
        <f t="shared" si="29"/>
        <v>111.86790818708809</v>
      </c>
    </row>
    <row r="375" spans="1:19" x14ac:dyDescent="0.2">
      <c r="A375">
        <v>2662980</v>
      </c>
      <c r="B375">
        <v>2</v>
      </c>
      <c r="C375" t="s">
        <v>157</v>
      </c>
      <c r="D375">
        <v>-111.926284683281</v>
      </c>
      <c r="E375">
        <v>33.415718781075</v>
      </c>
      <c r="F375">
        <v>1</v>
      </c>
      <c r="G375" t="s">
        <v>158</v>
      </c>
      <c r="H375" t="s">
        <v>157</v>
      </c>
      <c r="I375" t="s">
        <v>154</v>
      </c>
      <c r="J375">
        <v>41210.783333333333</v>
      </c>
      <c r="K375" t="s">
        <v>156</v>
      </c>
      <c r="L375" t="s">
        <v>167</v>
      </c>
      <c r="M375">
        <v>135</v>
      </c>
      <c r="N375">
        <v>1.0298734258299999E-3</v>
      </c>
      <c r="O375">
        <f t="shared" si="25"/>
        <v>-111.926198</v>
      </c>
      <c r="P375">
        <f t="shared" si="26"/>
        <v>33.416744999999999</v>
      </c>
      <c r="Q375">
        <f t="shared" si="27"/>
        <v>114.10486706359093</v>
      </c>
      <c r="R375">
        <f t="shared" si="28"/>
        <v>8.0640874526233137</v>
      </c>
      <c r="S375">
        <f t="shared" si="29"/>
        <v>113.81955535476406</v>
      </c>
    </row>
    <row r="376" spans="1:19" x14ac:dyDescent="0.2">
      <c r="A376">
        <v>2510339</v>
      </c>
      <c r="B376">
        <v>2</v>
      </c>
      <c r="C376" t="s">
        <v>152</v>
      </c>
      <c r="D376">
        <v>-111.92752827470601</v>
      </c>
      <c r="E376">
        <v>33.422012946127197</v>
      </c>
      <c r="F376">
        <v>2</v>
      </c>
      <c r="G376" t="s">
        <v>158</v>
      </c>
      <c r="H376" t="s">
        <v>152</v>
      </c>
      <c r="I376" t="s">
        <v>154</v>
      </c>
      <c r="J376">
        <v>40603.710416666669</v>
      </c>
      <c r="K376" t="s">
        <v>156</v>
      </c>
      <c r="L376" t="s">
        <v>212</v>
      </c>
      <c r="M376">
        <v>117</v>
      </c>
      <c r="N376">
        <v>1.22969254433E-3</v>
      </c>
      <c r="O376">
        <f t="shared" si="25"/>
        <v>-111.926299</v>
      </c>
      <c r="P376">
        <f t="shared" si="26"/>
        <v>33.422044999999997</v>
      </c>
      <c r="Q376">
        <f t="shared" si="27"/>
        <v>114.41384815250136</v>
      </c>
      <c r="R376">
        <f t="shared" si="28"/>
        <v>114.35860085642915</v>
      </c>
      <c r="S376">
        <f t="shared" si="29"/>
        <v>3.5551454574406622</v>
      </c>
    </row>
    <row r="377" spans="1:19" x14ac:dyDescent="0.2">
      <c r="A377">
        <v>2481200</v>
      </c>
      <c r="B377">
        <v>2</v>
      </c>
      <c r="C377" t="s">
        <v>157</v>
      </c>
      <c r="D377">
        <v>-111.936035907522</v>
      </c>
      <c r="E377">
        <v>33.392892743584497</v>
      </c>
      <c r="F377">
        <v>3</v>
      </c>
      <c r="G377" t="s">
        <v>158</v>
      </c>
      <c r="H377" t="s">
        <v>157</v>
      </c>
      <c r="I377" t="s">
        <v>154</v>
      </c>
      <c r="J377">
        <v>40535.581944444442</v>
      </c>
      <c r="K377" t="s">
        <v>159</v>
      </c>
      <c r="L377" t="s">
        <v>156</v>
      </c>
      <c r="M377">
        <v>141</v>
      </c>
      <c r="N377">
        <v>1.23878973022E-3</v>
      </c>
      <c r="O377">
        <f t="shared" si="25"/>
        <v>-111.934798</v>
      </c>
      <c r="P377">
        <f t="shared" si="26"/>
        <v>33.392845999999999</v>
      </c>
      <c r="Q377">
        <f t="shared" si="27"/>
        <v>115.2783438619889</v>
      </c>
      <c r="R377">
        <f t="shared" si="28"/>
        <v>115.16170593404337</v>
      </c>
      <c r="S377">
        <f t="shared" si="29"/>
        <v>5.184404490766064</v>
      </c>
    </row>
    <row r="378" spans="1:19" x14ac:dyDescent="0.2">
      <c r="A378">
        <v>2722990</v>
      </c>
      <c r="B378">
        <v>2</v>
      </c>
      <c r="C378" t="s">
        <v>175</v>
      </c>
      <c r="D378">
        <v>-111.92505671000001</v>
      </c>
      <c r="E378">
        <v>33.4220238468587</v>
      </c>
      <c r="F378">
        <v>3</v>
      </c>
      <c r="G378" t="s">
        <v>153</v>
      </c>
      <c r="H378" t="s">
        <v>175</v>
      </c>
      <c r="I378" t="s">
        <v>154</v>
      </c>
      <c r="J378">
        <v>41404.314583333333</v>
      </c>
      <c r="K378" t="s">
        <v>156</v>
      </c>
      <c r="L378" t="s">
        <v>202</v>
      </c>
      <c r="M378">
        <v>117</v>
      </c>
      <c r="N378">
        <v>1.2424700799099999E-3</v>
      </c>
      <c r="O378">
        <f t="shared" si="25"/>
        <v>-111.926299</v>
      </c>
      <c r="P378">
        <f t="shared" si="26"/>
        <v>33.422044999999997</v>
      </c>
      <c r="Q378">
        <f t="shared" si="27"/>
        <v>115.59321637169354</v>
      </c>
      <c r="R378">
        <f t="shared" si="28"/>
        <v>115.56940492070218</v>
      </c>
      <c r="S378">
        <f t="shared" si="29"/>
        <v>2.3461281780713978</v>
      </c>
    </row>
    <row r="379" spans="1:19" x14ac:dyDescent="0.2">
      <c r="A379">
        <v>2594004</v>
      </c>
      <c r="B379">
        <v>2</v>
      </c>
      <c r="C379" t="s">
        <v>164</v>
      </c>
      <c r="D379">
        <v>-111.926296010455</v>
      </c>
      <c r="E379">
        <v>33.4209992576234</v>
      </c>
      <c r="F379">
        <v>1</v>
      </c>
      <c r="G379" t="s">
        <v>166</v>
      </c>
      <c r="H379" t="s">
        <v>164</v>
      </c>
      <c r="I379" t="s">
        <v>154</v>
      </c>
      <c r="J379">
        <v>40875.044444444444</v>
      </c>
      <c r="K379" t="s">
        <v>164</v>
      </c>
      <c r="L379" t="s">
        <v>156</v>
      </c>
      <c r="M379">
        <v>117</v>
      </c>
      <c r="N379">
        <v>1.04574664981E-3</v>
      </c>
      <c r="O379">
        <f t="shared" si="25"/>
        <v>-111.926299</v>
      </c>
      <c r="P379">
        <f t="shared" si="26"/>
        <v>33.422044999999997</v>
      </c>
      <c r="Q379">
        <f t="shared" si="27"/>
        <v>115.98526552467925</v>
      </c>
      <c r="R379">
        <f t="shared" si="28"/>
        <v>0.27811536446570417</v>
      </c>
      <c r="S379">
        <f t="shared" si="29"/>
        <v>115.98493208462209</v>
      </c>
    </row>
    <row r="380" spans="1:19" x14ac:dyDescent="0.2">
      <c r="A380">
        <v>2315091</v>
      </c>
      <c r="B380">
        <v>2</v>
      </c>
      <c r="C380" t="s">
        <v>157</v>
      </c>
      <c r="D380">
        <v>-111.926302897429</v>
      </c>
      <c r="E380">
        <v>33.4064083686158</v>
      </c>
      <c r="F380">
        <v>3</v>
      </c>
      <c r="G380" t="s">
        <v>166</v>
      </c>
      <c r="H380" t="s">
        <v>157</v>
      </c>
      <c r="I380" t="s">
        <v>154</v>
      </c>
      <c r="J380">
        <v>39984.538194444445</v>
      </c>
      <c r="K380" t="s">
        <v>210</v>
      </c>
      <c r="L380" t="s">
        <v>164</v>
      </c>
      <c r="M380">
        <v>138</v>
      </c>
      <c r="N380">
        <v>1.0566870790899999E-3</v>
      </c>
      <c r="O380">
        <f t="shared" si="25"/>
        <v>-111.926098</v>
      </c>
      <c r="P380">
        <f t="shared" si="26"/>
        <v>33.407445000000003</v>
      </c>
      <c r="Q380">
        <f t="shared" si="27"/>
        <v>116.54379584130122</v>
      </c>
      <c r="R380">
        <f t="shared" si="28"/>
        <v>19.061470300414143</v>
      </c>
      <c r="S380">
        <f t="shared" si="29"/>
        <v>114.97441758532777</v>
      </c>
    </row>
    <row r="381" spans="1:19" x14ac:dyDescent="0.2">
      <c r="A381">
        <v>2656439</v>
      </c>
      <c r="B381">
        <v>2</v>
      </c>
      <c r="C381" t="s">
        <v>175</v>
      </c>
      <c r="D381">
        <v>-111.924840873062</v>
      </c>
      <c r="E381">
        <v>33.414766184383097</v>
      </c>
      <c r="F381">
        <v>3</v>
      </c>
      <c r="G381" t="s">
        <v>160</v>
      </c>
      <c r="H381" t="s">
        <v>175</v>
      </c>
      <c r="I381" t="s">
        <v>154</v>
      </c>
      <c r="J381">
        <v>41161.006944444445</v>
      </c>
      <c r="K381" t="s">
        <v>156</v>
      </c>
      <c r="L381" t="s">
        <v>200</v>
      </c>
      <c r="M381">
        <v>131</v>
      </c>
      <c r="N381">
        <v>1.26295439069E-3</v>
      </c>
      <c r="O381">
        <f t="shared" si="25"/>
        <v>-111.926098</v>
      </c>
      <c r="P381">
        <f t="shared" si="26"/>
        <v>33.414645</v>
      </c>
      <c r="Q381">
        <f t="shared" si="27"/>
        <v>117.71949851201308</v>
      </c>
      <c r="R381">
        <f t="shared" si="28"/>
        <v>116.94967530550178</v>
      </c>
      <c r="S381">
        <f t="shared" si="29"/>
        <v>13.440750568980684</v>
      </c>
    </row>
    <row r="382" spans="1:19" x14ac:dyDescent="0.2">
      <c r="A382">
        <v>2670164</v>
      </c>
      <c r="B382">
        <v>2</v>
      </c>
      <c r="C382" t="s">
        <v>157</v>
      </c>
      <c r="D382">
        <v>-111.926213874929</v>
      </c>
      <c r="E382">
        <v>33.420981262906302</v>
      </c>
      <c r="F382">
        <v>3</v>
      </c>
      <c r="G382" t="s">
        <v>166</v>
      </c>
      <c r="H382" t="s">
        <v>157</v>
      </c>
      <c r="I382" t="s">
        <v>154</v>
      </c>
      <c r="J382">
        <v>41147.710416666669</v>
      </c>
      <c r="K382" t="s">
        <v>164</v>
      </c>
      <c r="L382" t="s">
        <v>156</v>
      </c>
      <c r="M382">
        <v>117</v>
      </c>
      <c r="N382">
        <v>1.0671377053699999E-3</v>
      </c>
      <c r="O382">
        <f t="shared" si="25"/>
        <v>-111.926299</v>
      </c>
      <c r="P382">
        <f t="shared" si="26"/>
        <v>33.422044999999997</v>
      </c>
      <c r="Q382">
        <f t="shared" si="27"/>
        <v>118.24623045232288</v>
      </c>
      <c r="R382">
        <f t="shared" si="28"/>
        <v>7.9191282219573305</v>
      </c>
      <c r="S382">
        <f t="shared" si="29"/>
        <v>117.98075446609099</v>
      </c>
    </row>
    <row r="383" spans="1:19" x14ac:dyDescent="0.2">
      <c r="A383">
        <v>2343800</v>
      </c>
      <c r="B383">
        <v>2</v>
      </c>
      <c r="C383" t="s">
        <v>157</v>
      </c>
      <c r="D383">
        <v>-111.93597025309499</v>
      </c>
      <c r="E383">
        <v>33.407434416509403</v>
      </c>
      <c r="F383">
        <v>1</v>
      </c>
      <c r="G383" t="s">
        <v>166</v>
      </c>
      <c r="H383" t="s">
        <v>157</v>
      </c>
      <c r="I383" t="s">
        <v>154</v>
      </c>
      <c r="J383">
        <v>40085.899305555555</v>
      </c>
      <c r="K383" t="s">
        <v>159</v>
      </c>
      <c r="L383" t="s">
        <v>156</v>
      </c>
      <c r="M383">
        <v>139</v>
      </c>
      <c r="N383">
        <v>1.2712971493000001E-3</v>
      </c>
      <c r="O383">
        <f t="shared" si="25"/>
        <v>-111.93469899999999</v>
      </c>
      <c r="P383">
        <f t="shared" si="26"/>
        <v>33.407445000000003</v>
      </c>
      <c r="Q383">
        <f t="shared" si="27"/>
        <v>118.26964751930379</v>
      </c>
      <c r="R383">
        <f t="shared" si="28"/>
        <v>118.2638222100688</v>
      </c>
      <c r="S383">
        <f t="shared" si="29"/>
        <v>1.1738315916687934</v>
      </c>
    </row>
    <row r="384" spans="1:19" x14ac:dyDescent="0.2">
      <c r="A384">
        <v>2650857</v>
      </c>
      <c r="B384">
        <v>2</v>
      </c>
      <c r="C384" t="s">
        <v>157</v>
      </c>
      <c r="D384">
        <v>-111.94555177029299</v>
      </c>
      <c r="E384">
        <v>33.421893366433302</v>
      </c>
      <c r="F384">
        <v>3</v>
      </c>
      <c r="G384" t="s">
        <v>158</v>
      </c>
      <c r="H384" t="s">
        <v>157</v>
      </c>
      <c r="I384" t="s">
        <v>154</v>
      </c>
      <c r="J384">
        <v>41096.53125</v>
      </c>
      <c r="K384" t="s">
        <v>164</v>
      </c>
      <c r="L384" t="s">
        <v>158</v>
      </c>
      <c r="M384">
        <v>163</v>
      </c>
      <c r="N384">
        <v>1.2857704490900001E-3</v>
      </c>
      <c r="O384">
        <f t="shared" si="25"/>
        <v>-111.944266</v>
      </c>
      <c r="P384">
        <f t="shared" si="26"/>
        <v>33.421894000000002</v>
      </c>
      <c r="Q384">
        <f t="shared" si="27"/>
        <v>119.61436803702468</v>
      </c>
      <c r="R384">
        <f t="shared" si="28"/>
        <v>119.61434739629209</v>
      </c>
      <c r="S384">
        <f t="shared" si="29"/>
        <v>7.0269879334249399E-2</v>
      </c>
    </row>
    <row r="385" spans="1:19" x14ac:dyDescent="0.2">
      <c r="A385">
        <v>2365905</v>
      </c>
      <c r="B385">
        <v>2</v>
      </c>
      <c r="C385" t="s">
        <v>157</v>
      </c>
      <c r="D385">
        <v>-111.911175753644</v>
      </c>
      <c r="E385">
        <v>33.350222958227199</v>
      </c>
      <c r="F385">
        <v>1</v>
      </c>
      <c r="G385" t="s">
        <v>166</v>
      </c>
      <c r="H385" t="s">
        <v>157</v>
      </c>
      <c r="I385" t="s">
        <v>154</v>
      </c>
      <c r="J385">
        <v>40164.792361111111</v>
      </c>
      <c r="K385" t="s">
        <v>159</v>
      </c>
      <c r="L385" t="s">
        <v>164</v>
      </c>
      <c r="M385">
        <v>127</v>
      </c>
      <c r="N385">
        <v>1.0827681125300001E-3</v>
      </c>
      <c r="O385">
        <f t="shared" si="25"/>
        <v>-111.911297</v>
      </c>
      <c r="P385">
        <f t="shared" si="26"/>
        <v>33.349147000000002</v>
      </c>
      <c r="Q385">
        <f t="shared" si="27"/>
        <v>119.86809287293359</v>
      </c>
      <c r="R385">
        <f t="shared" si="28"/>
        <v>11.279467122865897</v>
      </c>
      <c r="S385">
        <f t="shared" si="29"/>
        <v>119.33621960837547</v>
      </c>
    </row>
    <row r="386" spans="1:19" x14ac:dyDescent="0.2">
      <c r="A386">
        <v>2785936</v>
      </c>
      <c r="B386">
        <v>2</v>
      </c>
      <c r="C386" t="s">
        <v>157</v>
      </c>
      <c r="D386">
        <v>-111.90911290894</v>
      </c>
      <c r="E386">
        <v>33.406350412251001</v>
      </c>
      <c r="F386">
        <v>2</v>
      </c>
      <c r="G386" t="s">
        <v>160</v>
      </c>
      <c r="H386" t="s">
        <v>157</v>
      </c>
      <c r="I386" t="s">
        <v>154</v>
      </c>
      <c r="J386">
        <v>41604.5625</v>
      </c>
      <c r="K386" t="s">
        <v>158</v>
      </c>
      <c r="L386" t="s">
        <v>156</v>
      </c>
      <c r="M386">
        <v>159</v>
      </c>
      <c r="N386">
        <v>1.0826038748500001E-3</v>
      </c>
      <c r="O386">
        <f t="shared" ref="O386:O449" si="30">INDEX(GPS_,MATCH($M386,loc_ID,0),2)</f>
        <v>-111.90910700000001</v>
      </c>
      <c r="P386">
        <f t="shared" ref="P386:P449" si="31">INDEX(GPS_,MATCH($M386,loc_ID,0),1)</f>
        <v>33.407432999999997</v>
      </c>
      <c r="Q386">
        <f t="shared" ref="Q386:Q449" si="32">SQRT(SUMSQ(ABS(E386-P386)*lat_m,ABS(D386-O386)*long_m))</f>
        <v>120.07276860748536</v>
      </c>
      <c r="R386">
        <f t="shared" ref="R386:R449" si="33">ABS(D386-O386)*long_m</f>
        <v>0.54970472204765197</v>
      </c>
      <c r="S386">
        <f t="shared" ref="S386:S449" si="34">ABS(E386-P386)*lat_m</f>
        <v>120.07151030025932</v>
      </c>
    </row>
    <row r="387" spans="1:19" x14ac:dyDescent="0.2">
      <c r="A387">
        <v>2504851</v>
      </c>
      <c r="B387">
        <v>2</v>
      </c>
      <c r="C387" t="s">
        <v>157</v>
      </c>
      <c r="D387">
        <v>-111.926157011893</v>
      </c>
      <c r="E387">
        <v>33.420968804993201</v>
      </c>
      <c r="F387">
        <v>2</v>
      </c>
      <c r="G387" t="s">
        <v>166</v>
      </c>
      <c r="H387" t="s">
        <v>157</v>
      </c>
      <c r="I387" t="s">
        <v>154</v>
      </c>
      <c r="J387">
        <v>40625.401388888888</v>
      </c>
      <c r="K387" t="s">
        <v>159</v>
      </c>
      <c r="L387" t="s">
        <v>171</v>
      </c>
      <c r="M387">
        <v>117</v>
      </c>
      <c r="N387">
        <v>1.0855212182100001E-3</v>
      </c>
      <c r="O387">
        <f t="shared" si="30"/>
        <v>-111.926299</v>
      </c>
      <c r="P387">
        <f t="shared" si="31"/>
        <v>33.422044999999997</v>
      </c>
      <c r="Q387">
        <f t="shared" si="32"/>
        <v>120.09113681196997</v>
      </c>
      <c r="R387">
        <f t="shared" si="33"/>
        <v>13.209058297418174</v>
      </c>
      <c r="S387">
        <f t="shared" si="34"/>
        <v>119.36248120614241</v>
      </c>
    </row>
    <row r="388" spans="1:19" x14ac:dyDescent="0.2">
      <c r="A388">
        <v>2427468</v>
      </c>
      <c r="B388">
        <v>2</v>
      </c>
      <c r="C388" t="s">
        <v>157</v>
      </c>
      <c r="D388">
        <v>-111.92368558048901</v>
      </c>
      <c r="E388">
        <v>33.417895735967001</v>
      </c>
      <c r="F388">
        <v>2</v>
      </c>
      <c r="G388" t="s">
        <v>160</v>
      </c>
      <c r="H388" t="s">
        <v>157</v>
      </c>
      <c r="I388" t="s">
        <v>154</v>
      </c>
      <c r="J388">
        <v>40365.69027777778</v>
      </c>
      <c r="K388" t="s">
        <v>170</v>
      </c>
      <c r="L388" t="s">
        <v>156</v>
      </c>
      <c r="M388">
        <v>155</v>
      </c>
      <c r="N388">
        <v>1.2485910675399999E-3</v>
      </c>
      <c r="O388">
        <f t="shared" si="30"/>
        <v>-111.9091</v>
      </c>
      <c r="P388">
        <f t="shared" si="31"/>
        <v>33.421999999999997</v>
      </c>
      <c r="Q388">
        <f t="shared" si="32"/>
        <v>1431.2086429688131</v>
      </c>
      <c r="R388">
        <f t="shared" si="33"/>
        <v>1356.8867635955912</v>
      </c>
      <c r="S388">
        <f t="shared" si="34"/>
        <v>455.21038047007858</v>
      </c>
    </row>
    <row r="389" spans="1:19" x14ac:dyDescent="0.2">
      <c r="A389">
        <v>2274779</v>
      </c>
      <c r="B389">
        <v>2</v>
      </c>
      <c r="C389" t="s">
        <v>157</v>
      </c>
      <c r="D389">
        <v>-111.927385424736</v>
      </c>
      <c r="E389">
        <v>33.414765621820003</v>
      </c>
      <c r="F389">
        <v>3</v>
      </c>
      <c r="G389" t="s">
        <v>166</v>
      </c>
      <c r="H389" t="s">
        <v>157</v>
      </c>
      <c r="I389" t="s">
        <v>154</v>
      </c>
      <c r="J389">
        <v>39869.703472222223</v>
      </c>
      <c r="K389" t="s">
        <v>156</v>
      </c>
      <c r="L389" t="s">
        <v>179</v>
      </c>
      <c r="M389">
        <v>131</v>
      </c>
      <c r="N389">
        <v>1.2930630589200001E-3</v>
      </c>
      <c r="O389">
        <f t="shared" si="30"/>
        <v>-111.926098</v>
      </c>
      <c r="P389">
        <f t="shared" si="31"/>
        <v>33.414645</v>
      </c>
      <c r="Q389">
        <f t="shared" si="32"/>
        <v>120.51313744424523</v>
      </c>
      <c r="R389">
        <f t="shared" si="33"/>
        <v>119.76825911920822</v>
      </c>
      <c r="S389">
        <f t="shared" si="34"/>
        <v>13.37835581115028</v>
      </c>
    </row>
    <row r="390" spans="1:19" x14ac:dyDescent="0.2">
      <c r="A390">
        <v>2650778</v>
      </c>
      <c r="B390">
        <v>3</v>
      </c>
      <c r="C390" t="s">
        <v>157</v>
      </c>
      <c r="D390">
        <v>-111.926144375665</v>
      </c>
      <c r="E390">
        <v>33.4209660365646</v>
      </c>
      <c r="F390">
        <v>3</v>
      </c>
      <c r="G390" t="s">
        <v>166</v>
      </c>
      <c r="H390" t="s">
        <v>157</v>
      </c>
      <c r="I390" t="s">
        <v>154</v>
      </c>
      <c r="J390">
        <v>41107.339583333334</v>
      </c>
      <c r="K390" t="s">
        <v>190</v>
      </c>
      <c r="L390" t="s">
        <v>156</v>
      </c>
      <c r="M390">
        <v>117</v>
      </c>
      <c r="N390">
        <v>1.0899865962E-3</v>
      </c>
      <c r="O390">
        <f t="shared" si="30"/>
        <v>-111.926299</v>
      </c>
      <c r="P390">
        <f t="shared" si="31"/>
        <v>33.422044999999997</v>
      </c>
      <c r="Q390">
        <f t="shared" si="32"/>
        <v>120.53096509353669</v>
      </c>
      <c r="R390">
        <f t="shared" si="33"/>
        <v>14.384598106629126</v>
      </c>
      <c r="S390">
        <f t="shared" si="34"/>
        <v>119.66953197740068</v>
      </c>
    </row>
    <row r="391" spans="1:19" x14ac:dyDescent="0.2">
      <c r="A391">
        <v>2595142</v>
      </c>
      <c r="B391">
        <v>2</v>
      </c>
      <c r="C391" t="s">
        <v>164</v>
      </c>
      <c r="D391">
        <v>-111.926106466986</v>
      </c>
      <c r="E391">
        <v>33.420957731270903</v>
      </c>
      <c r="F391">
        <v>2</v>
      </c>
      <c r="G391" t="s">
        <v>166</v>
      </c>
      <c r="H391" t="s">
        <v>164</v>
      </c>
      <c r="I391" t="s">
        <v>154</v>
      </c>
      <c r="J391">
        <v>40961.76666666667</v>
      </c>
      <c r="K391" t="s">
        <v>156</v>
      </c>
      <c r="L391" t="s">
        <v>186</v>
      </c>
      <c r="M391">
        <v>117</v>
      </c>
      <c r="N391">
        <v>1.1041839750500001E-3</v>
      </c>
      <c r="O391">
        <f t="shared" si="30"/>
        <v>-111.926299</v>
      </c>
      <c r="P391">
        <f t="shared" si="31"/>
        <v>33.422044999999997</v>
      </c>
      <c r="Q391">
        <f t="shared" si="32"/>
        <v>121.91359664108296</v>
      </c>
      <c r="R391">
        <f t="shared" si="33"/>
        <v>17.911217071552784</v>
      </c>
      <c r="S391">
        <f t="shared" si="34"/>
        <v>120.59068516672583</v>
      </c>
    </row>
    <row r="392" spans="1:19" x14ac:dyDescent="0.2">
      <c r="A392">
        <v>2344079</v>
      </c>
      <c r="B392">
        <v>2</v>
      </c>
      <c r="C392" t="s">
        <v>152</v>
      </c>
      <c r="D392">
        <v>-111.940028633504</v>
      </c>
      <c r="E392">
        <v>33.424361300554899</v>
      </c>
      <c r="F392">
        <v>2</v>
      </c>
      <c r="G392" t="s">
        <v>153</v>
      </c>
      <c r="H392" t="s">
        <v>152</v>
      </c>
      <c r="I392" t="s">
        <v>154</v>
      </c>
      <c r="J392">
        <v>40085.65625</v>
      </c>
      <c r="K392" t="s">
        <v>155</v>
      </c>
      <c r="L392" t="s">
        <v>211</v>
      </c>
      <c r="M392">
        <v>106</v>
      </c>
      <c r="N392">
        <v>1.10776172234E-3</v>
      </c>
      <c r="O392">
        <f t="shared" si="30"/>
        <v>-111.93979899999999</v>
      </c>
      <c r="P392">
        <f t="shared" si="31"/>
        <v>33.425445000000003</v>
      </c>
      <c r="Q392">
        <f t="shared" si="32"/>
        <v>122.07847992921805</v>
      </c>
      <c r="R392">
        <f t="shared" si="33"/>
        <v>21.362650756217132</v>
      </c>
      <c r="S392">
        <f t="shared" si="34"/>
        <v>120.19481026440531</v>
      </c>
    </row>
    <row r="393" spans="1:19" x14ac:dyDescent="0.2">
      <c r="A393">
        <v>2621532</v>
      </c>
      <c r="B393">
        <v>2</v>
      </c>
      <c r="C393" t="s">
        <v>157</v>
      </c>
      <c r="D393">
        <v>-111.891960799145</v>
      </c>
      <c r="E393">
        <v>33.420906611989402</v>
      </c>
      <c r="F393">
        <v>2</v>
      </c>
      <c r="G393" t="s">
        <v>178</v>
      </c>
      <c r="H393" t="s">
        <v>157</v>
      </c>
      <c r="I393" t="s">
        <v>154</v>
      </c>
      <c r="J393">
        <v>41061.863888888889</v>
      </c>
      <c r="K393" t="s">
        <v>158</v>
      </c>
      <c r="L393" t="s">
        <v>158</v>
      </c>
      <c r="M393">
        <v>161</v>
      </c>
      <c r="N393">
        <v>1.1064089019699999E-3</v>
      </c>
      <c r="O393">
        <f t="shared" si="30"/>
        <v>-111.891954</v>
      </c>
      <c r="P393">
        <f t="shared" si="31"/>
        <v>33.422013</v>
      </c>
      <c r="Q393">
        <f t="shared" si="32"/>
        <v>122.71286491910085</v>
      </c>
      <c r="R393">
        <f t="shared" si="33"/>
        <v>0.63251989584337209</v>
      </c>
      <c r="S393">
        <f t="shared" si="34"/>
        <v>122.71123475556284</v>
      </c>
    </row>
    <row r="394" spans="1:19" x14ac:dyDescent="0.2">
      <c r="A394">
        <v>2630003</v>
      </c>
      <c r="B394">
        <v>2</v>
      </c>
      <c r="C394" t="s">
        <v>152</v>
      </c>
      <c r="D394">
        <v>-111.940003431612</v>
      </c>
      <c r="E394">
        <v>33.424342238283401</v>
      </c>
      <c r="F394">
        <v>3</v>
      </c>
      <c r="G394" t="s">
        <v>153</v>
      </c>
      <c r="H394" t="s">
        <v>152</v>
      </c>
      <c r="I394" t="s">
        <v>154</v>
      </c>
      <c r="J394">
        <v>41025.850694444445</v>
      </c>
      <c r="K394" t="s">
        <v>156</v>
      </c>
      <c r="L394" t="s">
        <v>170</v>
      </c>
      <c r="M394">
        <v>106</v>
      </c>
      <c r="N394">
        <v>1.1215505729100001E-3</v>
      </c>
      <c r="O394">
        <f t="shared" si="30"/>
        <v>-111.93979899999999</v>
      </c>
      <c r="P394">
        <f t="shared" si="31"/>
        <v>33.425445000000003</v>
      </c>
      <c r="Q394">
        <f t="shared" si="32"/>
        <v>123.77879447988616</v>
      </c>
      <c r="R394">
        <f t="shared" si="33"/>
        <v>19.01813565794847</v>
      </c>
      <c r="S394">
        <f t="shared" si="34"/>
        <v>122.30903678383608</v>
      </c>
    </row>
    <row r="395" spans="1:19" x14ac:dyDescent="0.2">
      <c r="A395">
        <v>2785840</v>
      </c>
      <c r="B395">
        <v>2</v>
      </c>
      <c r="C395" t="s">
        <v>158</v>
      </c>
      <c r="D395">
        <v>-111.940003431612</v>
      </c>
      <c r="E395">
        <v>33.424342238283401</v>
      </c>
      <c r="F395">
        <v>3</v>
      </c>
      <c r="G395" t="s">
        <v>160</v>
      </c>
      <c r="H395" t="s">
        <v>158</v>
      </c>
      <c r="I395" t="s">
        <v>154</v>
      </c>
      <c r="J395">
        <v>41450.770833333336</v>
      </c>
      <c r="K395" t="s">
        <v>156</v>
      </c>
      <c r="L395" t="s">
        <v>165</v>
      </c>
      <c r="M395">
        <v>106</v>
      </c>
      <c r="N395">
        <v>1.1215505729100001E-3</v>
      </c>
      <c r="O395">
        <f t="shared" si="30"/>
        <v>-111.93979899999999</v>
      </c>
      <c r="P395">
        <f t="shared" si="31"/>
        <v>33.425445000000003</v>
      </c>
      <c r="Q395">
        <f t="shared" si="32"/>
        <v>123.77879447988616</v>
      </c>
      <c r="R395">
        <f t="shared" si="33"/>
        <v>19.01813565794847</v>
      </c>
      <c r="S395">
        <f t="shared" si="34"/>
        <v>122.30903678383608</v>
      </c>
    </row>
    <row r="396" spans="1:19" x14ac:dyDescent="0.2">
      <c r="A396">
        <v>2517458</v>
      </c>
      <c r="B396">
        <v>2</v>
      </c>
      <c r="C396" t="s">
        <v>157</v>
      </c>
      <c r="D396">
        <v>-111.92627136178599</v>
      </c>
      <c r="E396">
        <v>33.408555575262298</v>
      </c>
      <c r="F396">
        <v>3</v>
      </c>
      <c r="G396" t="s">
        <v>158</v>
      </c>
      <c r="H396" t="s">
        <v>157</v>
      </c>
      <c r="I396" t="s">
        <v>154</v>
      </c>
      <c r="J396">
        <v>40641.486111111109</v>
      </c>
      <c r="K396" t="s">
        <v>164</v>
      </c>
      <c r="L396" t="s">
        <v>158</v>
      </c>
      <c r="M396">
        <v>138</v>
      </c>
      <c r="N396">
        <v>1.12402478712E-3</v>
      </c>
      <c r="O396">
        <f t="shared" si="30"/>
        <v>-111.926098</v>
      </c>
      <c r="P396">
        <f t="shared" si="31"/>
        <v>33.407445000000003</v>
      </c>
      <c r="Q396">
        <f t="shared" si="32"/>
        <v>124.22698702914006</v>
      </c>
      <c r="R396">
        <f t="shared" si="33"/>
        <v>16.127730597333642</v>
      </c>
      <c r="S396">
        <f t="shared" si="34"/>
        <v>123.17564942844004</v>
      </c>
    </row>
    <row r="397" spans="1:19" x14ac:dyDescent="0.2">
      <c r="A397">
        <v>2734403</v>
      </c>
      <c r="B397">
        <v>2</v>
      </c>
      <c r="C397" t="s">
        <v>157</v>
      </c>
      <c r="D397">
        <v>-111.91120951459401</v>
      </c>
      <c r="E397">
        <v>33.3578622750642</v>
      </c>
      <c r="F397">
        <v>3</v>
      </c>
      <c r="G397" t="s">
        <v>158</v>
      </c>
      <c r="H397" t="s">
        <v>157</v>
      </c>
      <c r="I397" t="s">
        <v>154</v>
      </c>
      <c r="J397">
        <v>41425.365277777775</v>
      </c>
      <c r="K397" t="s">
        <v>156</v>
      </c>
      <c r="L397" t="s">
        <v>168</v>
      </c>
      <c r="M397">
        <v>124</v>
      </c>
      <c r="N397">
        <v>1.13832144464E-3</v>
      </c>
      <c r="O397">
        <f t="shared" si="30"/>
        <v>-111.91153</v>
      </c>
      <c r="P397">
        <f t="shared" si="31"/>
        <v>33.356769999999997</v>
      </c>
      <c r="Q397">
        <f t="shared" si="32"/>
        <v>124.76075937562258</v>
      </c>
      <c r="R397">
        <f t="shared" si="33"/>
        <v>29.814542221692289</v>
      </c>
      <c r="S397">
        <f t="shared" si="34"/>
        <v>121.14594566923371</v>
      </c>
    </row>
    <row r="398" spans="1:19" x14ac:dyDescent="0.2">
      <c r="A398">
        <v>2682447</v>
      </c>
      <c r="B398">
        <v>2</v>
      </c>
      <c r="C398" t="s">
        <v>157</v>
      </c>
      <c r="D398">
        <v>-111.91904405728999</v>
      </c>
      <c r="E398">
        <v>33.414760572880901</v>
      </c>
      <c r="F398">
        <v>2</v>
      </c>
      <c r="G398" t="s">
        <v>160</v>
      </c>
      <c r="H398" t="s">
        <v>157</v>
      </c>
      <c r="I398" t="s">
        <v>154</v>
      </c>
      <c r="J398">
        <v>41278.691666666666</v>
      </c>
      <c r="K398" t="s">
        <v>164</v>
      </c>
      <c r="L398" t="s">
        <v>156</v>
      </c>
      <c r="M398">
        <v>132</v>
      </c>
      <c r="N398">
        <v>1.3461473703000001E-3</v>
      </c>
      <c r="O398">
        <f t="shared" si="30"/>
        <v>-111.917698</v>
      </c>
      <c r="P398">
        <f t="shared" si="31"/>
        <v>33.414745000000003</v>
      </c>
      <c r="Q398">
        <f t="shared" si="32"/>
        <v>125.23471752101413</v>
      </c>
      <c r="R398">
        <f t="shared" si="33"/>
        <v>125.22280626464479</v>
      </c>
      <c r="S398">
        <f t="shared" si="34"/>
        <v>1.7272127186431139</v>
      </c>
    </row>
    <row r="399" spans="1:19" x14ac:dyDescent="0.2">
      <c r="A399">
        <v>2496311</v>
      </c>
      <c r="B399">
        <v>2</v>
      </c>
      <c r="C399" t="s">
        <v>157</v>
      </c>
      <c r="D399">
        <v>-111.924945287569</v>
      </c>
      <c r="E399">
        <v>33.422023719501802</v>
      </c>
      <c r="F399">
        <v>3</v>
      </c>
      <c r="G399" t="s">
        <v>158</v>
      </c>
      <c r="H399" t="s">
        <v>157</v>
      </c>
      <c r="I399" t="s">
        <v>154</v>
      </c>
      <c r="J399">
        <v>40590.519444444442</v>
      </c>
      <c r="K399" t="s">
        <v>156</v>
      </c>
      <c r="L399" t="s">
        <v>164</v>
      </c>
      <c r="M399">
        <v>117</v>
      </c>
      <c r="N399">
        <v>1.3538796864700001E-3</v>
      </c>
      <c r="O399">
        <f t="shared" si="30"/>
        <v>-111.926299</v>
      </c>
      <c r="P399">
        <f t="shared" si="31"/>
        <v>33.422044999999997</v>
      </c>
      <c r="Q399">
        <f t="shared" si="32"/>
        <v>125.95707470597</v>
      </c>
      <c r="R399">
        <f t="shared" si="33"/>
        <v>125.93495889446227</v>
      </c>
      <c r="S399">
        <f t="shared" si="34"/>
        <v>2.3602535320184508</v>
      </c>
    </row>
    <row r="400" spans="1:19" x14ac:dyDescent="0.2">
      <c r="A400">
        <v>2678780</v>
      </c>
      <c r="B400">
        <v>2</v>
      </c>
      <c r="C400" t="s">
        <v>157</v>
      </c>
      <c r="D400">
        <v>-111.945636722988</v>
      </c>
      <c r="E400">
        <v>33.421893448191398</v>
      </c>
      <c r="F400">
        <v>1</v>
      </c>
      <c r="G400" t="s">
        <v>158</v>
      </c>
      <c r="H400" t="s">
        <v>157</v>
      </c>
      <c r="I400" t="s">
        <v>154</v>
      </c>
      <c r="J400">
        <v>41256.551388888889</v>
      </c>
      <c r="K400" t="s">
        <v>159</v>
      </c>
      <c r="L400" t="s">
        <v>156</v>
      </c>
      <c r="M400">
        <v>163</v>
      </c>
      <c r="N400">
        <v>1.3707230990699999E-3</v>
      </c>
      <c r="O400">
        <f t="shared" si="30"/>
        <v>-111.944266</v>
      </c>
      <c r="P400">
        <f t="shared" si="31"/>
        <v>33.421894000000002</v>
      </c>
      <c r="Q400">
        <f t="shared" si="32"/>
        <v>127.51745428244752</v>
      </c>
      <c r="R400">
        <f t="shared" si="33"/>
        <v>127.51743959551628</v>
      </c>
      <c r="S400">
        <f t="shared" si="34"/>
        <v>6.1201960356190639E-2</v>
      </c>
    </row>
    <row r="401" spans="1:19" x14ac:dyDescent="0.2">
      <c r="A401">
        <v>2707052</v>
      </c>
      <c r="B401">
        <v>2</v>
      </c>
      <c r="C401" t="s">
        <v>157</v>
      </c>
      <c r="D401">
        <v>-111.94117087900101</v>
      </c>
      <c r="E401">
        <v>33.425496138325798</v>
      </c>
      <c r="F401">
        <v>1</v>
      </c>
      <c r="G401" t="s">
        <v>166</v>
      </c>
      <c r="H401" t="s">
        <v>157</v>
      </c>
      <c r="I401" t="s">
        <v>154</v>
      </c>
      <c r="J401">
        <v>41352.697916666664</v>
      </c>
      <c r="K401" t="s">
        <v>156</v>
      </c>
      <c r="L401" t="s">
        <v>155</v>
      </c>
      <c r="M401">
        <v>106</v>
      </c>
      <c r="N401">
        <v>1.3728317893299999E-3</v>
      </c>
      <c r="O401">
        <f t="shared" si="30"/>
        <v>-111.93979899999999</v>
      </c>
      <c r="P401">
        <f t="shared" si="31"/>
        <v>33.425445000000003</v>
      </c>
      <c r="Q401">
        <f t="shared" si="32"/>
        <v>127.7509526064876</v>
      </c>
      <c r="R401">
        <f t="shared" si="33"/>
        <v>127.62498271027218</v>
      </c>
      <c r="S401">
        <f t="shared" si="34"/>
        <v>5.6718321614597444</v>
      </c>
    </row>
    <row r="402" spans="1:19" x14ac:dyDescent="0.2">
      <c r="A402">
        <v>2292035</v>
      </c>
      <c r="B402">
        <v>2</v>
      </c>
      <c r="C402" t="s">
        <v>157</v>
      </c>
      <c r="D402">
        <v>-111.950824088495</v>
      </c>
      <c r="E402">
        <v>33.421902688646298</v>
      </c>
      <c r="F402">
        <v>4</v>
      </c>
      <c r="G402" t="s">
        <v>160</v>
      </c>
      <c r="H402" t="s">
        <v>157</v>
      </c>
      <c r="I402" t="s">
        <v>154</v>
      </c>
      <c r="J402">
        <v>39912.660416666666</v>
      </c>
      <c r="K402" t="s">
        <v>164</v>
      </c>
      <c r="L402" t="s">
        <v>156</v>
      </c>
      <c r="M402">
        <v>121</v>
      </c>
      <c r="N402">
        <v>1.3761212252100001E-3</v>
      </c>
      <c r="O402">
        <f t="shared" si="30"/>
        <v>-111.95219899999999</v>
      </c>
      <c r="P402">
        <f t="shared" si="31"/>
        <v>33.421844999999998</v>
      </c>
      <c r="Q402">
        <f t="shared" si="32"/>
        <v>128.06702762386053</v>
      </c>
      <c r="R402">
        <f t="shared" si="33"/>
        <v>127.90709452051053</v>
      </c>
      <c r="S402">
        <f t="shared" si="34"/>
        <v>6.3983385133828969</v>
      </c>
    </row>
    <row r="403" spans="1:19" x14ac:dyDescent="0.2">
      <c r="A403">
        <v>2517385</v>
      </c>
      <c r="B403">
        <v>2</v>
      </c>
      <c r="C403" t="s">
        <v>157</v>
      </c>
      <c r="D403">
        <v>-111.924922347657</v>
      </c>
      <c r="E403">
        <v>33.422023693268898</v>
      </c>
      <c r="F403">
        <v>3</v>
      </c>
      <c r="G403" t="s">
        <v>158</v>
      </c>
      <c r="H403" t="s">
        <v>157</v>
      </c>
      <c r="I403" t="s">
        <v>154</v>
      </c>
      <c r="J403">
        <v>40659.621527777781</v>
      </c>
      <c r="K403" t="s">
        <v>156</v>
      </c>
      <c r="L403" t="s">
        <v>170</v>
      </c>
      <c r="M403">
        <v>117</v>
      </c>
      <c r="N403">
        <v>1.3768172174500001E-3</v>
      </c>
      <c r="O403">
        <f t="shared" si="30"/>
        <v>-111.926299</v>
      </c>
      <c r="P403">
        <f t="shared" si="31"/>
        <v>33.422044999999997</v>
      </c>
      <c r="Q403">
        <f t="shared" si="32"/>
        <v>128.0908445034311</v>
      </c>
      <c r="R403">
        <f t="shared" si="33"/>
        <v>128.06904351142796</v>
      </c>
      <c r="S403">
        <f t="shared" si="34"/>
        <v>2.3631630646523201</v>
      </c>
    </row>
    <row r="404" spans="1:19" x14ac:dyDescent="0.2">
      <c r="A404">
        <v>2517326</v>
      </c>
      <c r="B404">
        <v>2</v>
      </c>
      <c r="C404" t="s">
        <v>157</v>
      </c>
      <c r="D404">
        <v>-111.924917759674</v>
      </c>
      <c r="E404">
        <v>33.422023688021802</v>
      </c>
      <c r="F404">
        <v>2</v>
      </c>
      <c r="G404" t="s">
        <v>158</v>
      </c>
      <c r="H404" t="s">
        <v>157</v>
      </c>
      <c r="I404" t="s">
        <v>154</v>
      </c>
      <c r="J404">
        <v>40640.815972222219</v>
      </c>
      <c r="K404" t="s">
        <v>156</v>
      </c>
      <c r="L404" t="s">
        <v>165</v>
      </c>
      <c r="M404">
        <v>117</v>
      </c>
      <c r="N404">
        <v>1.3814047338000001E-3</v>
      </c>
      <c r="O404">
        <f t="shared" si="30"/>
        <v>-111.926299</v>
      </c>
      <c r="P404">
        <f t="shared" si="31"/>
        <v>33.422044999999997</v>
      </c>
      <c r="Q404">
        <f t="shared" si="32"/>
        <v>128.51759978221261</v>
      </c>
      <c r="R404">
        <f t="shared" si="33"/>
        <v>128.49586049061062</v>
      </c>
      <c r="S404">
        <f t="shared" si="34"/>
        <v>2.3637450282356607</v>
      </c>
    </row>
    <row r="405" spans="1:19" x14ac:dyDescent="0.2">
      <c r="A405">
        <v>2332930</v>
      </c>
      <c r="B405">
        <v>2</v>
      </c>
      <c r="C405" t="s">
        <v>157</v>
      </c>
      <c r="D405">
        <v>-111.911175716819</v>
      </c>
      <c r="E405">
        <v>33.350313654180503</v>
      </c>
      <c r="F405">
        <v>3</v>
      </c>
      <c r="G405" t="s">
        <v>160</v>
      </c>
      <c r="H405" t="s">
        <v>157</v>
      </c>
      <c r="I405" t="s">
        <v>154</v>
      </c>
      <c r="J405">
        <v>40040.620833333334</v>
      </c>
      <c r="K405" t="s">
        <v>159</v>
      </c>
      <c r="L405" t="s">
        <v>156</v>
      </c>
      <c r="M405">
        <v>127</v>
      </c>
      <c r="N405">
        <v>1.1729414251699999E-3</v>
      </c>
      <c r="O405">
        <f t="shared" si="30"/>
        <v>-111.911297</v>
      </c>
      <c r="P405">
        <f t="shared" si="31"/>
        <v>33.349147000000002</v>
      </c>
      <c r="Q405">
        <f t="shared" si="32"/>
        <v>129.88643606724929</v>
      </c>
      <c r="R405">
        <f t="shared" si="33"/>
        <v>11.282892927894592</v>
      </c>
      <c r="S405">
        <f t="shared" si="34"/>
        <v>129.39545046650326</v>
      </c>
    </row>
    <row r="406" spans="1:19" x14ac:dyDescent="0.2">
      <c r="A406">
        <v>2513417</v>
      </c>
      <c r="B406">
        <v>2</v>
      </c>
      <c r="C406" t="s">
        <v>157</v>
      </c>
      <c r="D406">
        <v>-111.94449951357601</v>
      </c>
      <c r="E406">
        <v>33.363671629647499</v>
      </c>
      <c r="F406">
        <v>2</v>
      </c>
      <c r="G406" t="s">
        <v>158</v>
      </c>
      <c r="H406" t="s">
        <v>157</v>
      </c>
      <c r="I406" t="s">
        <v>154</v>
      </c>
      <c r="J406">
        <v>40647.758333333331</v>
      </c>
      <c r="K406" t="s">
        <v>156</v>
      </c>
      <c r="L406" t="s">
        <v>165</v>
      </c>
      <c r="M406">
        <v>148</v>
      </c>
      <c r="N406">
        <v>1.40411790332E-3</v>
      </c>
      <c r="O406">
        <f t="shared" si="30"/>
        <v>-111.945898</v>
      </c>
      <c r="P406">
        <f t="shared" si="31"/>
        <v>33.363545999999999</v>
      </c>
      <c r="Q406">
        <f t="shared" si="32"/>
        <v>130.8442823138428</v>
      </c>
      <c r="R406">
        <f t="shared" si="33"/>
        <v>130.10025341231605</v>
      </c>
      <c r="S406">
        <f t="shared" si="34"/>
        <v>13.933781836807229</v>
      </c>
    </row>
    <row r="407" spans="1:19" x14ac:dyDescent="0.2">
      <c r="A407">
        <v>2696770</v>
      </c>
      <c r="B407">
        <v>2</v>
      </c>
      <c r="C407" t="s">
        <v>164</v>
      </c>
      <c r="D407">
        <v>-111.95930148428801</v>
      </c>
      <c r="E407">
        <v>33.392869700730003</v>
      </c>
      <c r="F407">
        <v>2</v>
      </c>
      <c r="G407" t="s">
        <v>178</v>
      </c>
      <c r="H407" t="s">
        <v>164</v>
      </c>
      <c r="I407" t="s">
        <v>154</v>
      </c>
      <c r="J407">
        <v>41313.65902777778</v>
      </c>
      <c r="K407" t="s">
        <v>155</v>
      </c>
      <c r="L407" t="s">
        <v>156</v>
      </c>
      <c r="M407">
        <v>140</v>
      </c>
      <c r="N407">
        <v>1.4077324339399999E-3</v>
      </c>
      <c r="O407">
        <f t="shared" si="30"/>
        <v>-111.96070899999999</v>
      </c>
      <c r="P407">
        <f t="shared" si="31"/>
        <v>33.392845000000001</v>
      </c>
      <c r="Q407">
        <f t="shared" si="32"/>
        <v>130.96889848174035</v>
      </c>
      <c r="R407">
        <f t="shared" si="33"/>
        <v>130.94024201433467</v>
      </c>
      <c r="S407">
        <f t="shared" si="34"/>
        <v>2.7395968221399056</v>
      </c>
    </row>
    <row r="408" spans="1:19" x14ac:dyDescent="0.2">
      <c r="A408">
        <v>2627630</v>
      </c>
      <c r="B408">
        <v>2</v>
      </c>
      <c r="C408" t="s">
        <v>157</v>
      </c>
      <c r="D408">
        <v>-111.944072708466</v>
      </c>
      <c r="E408">
        <v>33.378212204359301</v>
      </c>
      <c r="F408">
        <v>1</v>
      </c>
      <c r="G408" t="s">
        <v>158</v>
      </c>
      <c r="H408" t="s">
        <v>157</v>
      </c>
      <c r="I408" t="s">
        <v>154</v>
      </c>
      <c r="J408">
        <v>41037.755555555559</v>
      </c>
      <c r="K408" t="s">
        <v>159</v>
      </c>
      <c r="L408" t="s">
        <v>165</v>
      </c>
      <c r="M408">
        <v>126</v>
      </c>
      <c r="N408">
        <v>1.3985873801100001E-3</v>
      </c>
      <c r="O408">
        <f t="shared" si="30"/>
        <v>-111.945448</v>
      </c>
      <c r="P408">
        <f t="shared" si="31"/>
        <v>33.377958</v>
      </c>
      <c r="Q408">
        <f t="shared" si="32"/>
        <v>131.01214947805448</v>
      </c>
      <c r="R408">
        <f t="shared" si="33"/>
        <v>127.94244836400526</v>
      </c>
      <c r="S408">
        <f t="shared" si="34"/>
        <v>28.194205388411689</v>
      </c>
    </row>
    <row r="409" spans="1:19" x14ac:dyDescent="0.2">
      <c r="A409">
        <v>2459554</v>
      </c>
      <c r="B409">
        <v>2</v>
      </c>
      <c r="C409" t="s">
        <v>157</v>
      </c>
      <c r="D409">
        <v>-111.92487646783199</v>
      </c>
      <c r="E409">
        <v>33.4220236407903</v>
      </c>
      <c r="F409">
        <v>2</v>
      </c>
      <c r="G409" t="s">
        <v>158</v>
      </c>
      <c r="H409" t="s">
        <v>157</v>
      </c>
      <c r="I409" t="s">
        <v>154</v>
      </c>
      <c r="J409">
        <v>40457.744444444441</v>
      </c>
      <c r="K409" t="s">
        <v>164</v>
      </c>
      <c r="L409" t="s">
        <v>165</v>
      </c>
      <c r="M409">
        <v>117</v>
      </c>
      <c r="N409">
        <v>1.42269251241E-3</v>
      </c>
      <c r="O409">
        <f t="shared" si="30"/>
        <v>-111.926299</v>
      </c>
      <c r="P409">
        <f t="shared" si="31"/>
        <v>33.422044999999997</v>
      </c>
      <c r="Q409">
        <f t="shared" si="32"/>
        <v>132.35841486322929</v>
      </c>
      <c r="R409">
        <f t="shared" si="33"/>
        <v>132.33721283922324</v>
      </c>
      <c r="S409">
        <f t="shared" si="34"/>
        <v>2.3689835484534858</v>
      </c>
    </row>
    <row r="410" spans="1:19" x14ac:dyDescent="0.2">
      <c r="A410">
        <v>2456868</v>
      </c>
      <c r="B410">
        <v>2</v>
      </c>
      <c r="C410" t="s">
        <v>157</v>
      </c>
      <c r="D410">
        <v>-111.939836735013</v>
      </c>
      <c r="E410">
        <v>33.408533599572202</v>
      </c>
      <c r="F410">
        <v>3</v>
      </c>
      <c r="G410" t="s">
        <v>158</v>
      </c>
      <c r="H410" t="s">
        <v>157</v>
      </c>
      <c r="I410" t="s">
        <v>154</v>
      </c>
      <c r="J410">
        <v>40455.587500000001</v>
      </c>
      <c r="K410" t="s">
        <v>164</v>
      </c>
      <c r="L410" t="s">
        <v>156</v>
      </c>
      <c r="M410">
        <v>146</v>
      </c>
      <c r="N410">
        <v>1.1965533322199999E-3</v>
      </c>
      <c r="O410">
        <f t="shared" si="30"/>
        <v>-111.939699</v>
      </c>
      <c r="P410">
        <f t="shared" si="31"/>
        <v>33.407344999999999</v>
      </c>
      <c r="Q410">
        <f t="shared" si="32"/>
        <v>132.45069487689256</v>
      </c>
      <c r="R410">
        <f t="shared" si="33"/>
        <v>12.813395816652815</v>
      </c>
      <c r="S410">
        <f t="shared" si="34"/>
        <v>131.82944838319503</v>
      </c>
    </row>
    <row r="411" spans="1:19" x14ac:dyDescent="0.2">
      <c r="A411">
        <v>2459468</v>
      </c>
      <c r="B411">
        <v>2</v>
      </c>
      <c r="C411" t="s">
        <v>163</v>
      </c>
      <c r="D411">
        <v>-111.927725676337</v>
      </c>
      <c r="E411">
        <v>33.422010450926003</v>
      </c>
      <c r="F411">
        <v>2</v>
      </c>
      <c r="G411" t="s">
        <v>158</v>
      </c>
      <c r="H411" t="s">
        <v>163</v>
      </c>
      <c r="I411" t="s">
        <v>154</v>
      </c>
      <c r="J411">
        <v>40470.621527777781</v>
      </c>
      <c r="K411" t="s">
        <v>159</v>
      </c>
      <c r="L411" t="s">
        <v>156</v>
      </c>
      <c r="M411">
        <v>117</v>
      </c>
      <c r="N411">
        <v>1.4270946041099999E-3</v>
      </c>
      <c r="O411">
        <f t="shared" si="30"/>
        <v>-111.926299</v>
      </c>
      <c r="P411">
        <f t="shared" si="31"/>
        <v>33.422044999999997</v>
      </c>
      <c r="Q411">
        <f t="shared" si="32"/>
        <v>132.77804663374363</v>
      </c>
      <c r="R411">
        <f t="shared" si="33"/>
        <v>132.72274209963052</v>
      </c>
      <c r="S411">
        <f t="shared" si="34"/>
        <v>3.8318921471730421</v>
      </c>
    </row>
    <row r="412" spans="1:19" x14ac:dyDescent="0.2">
      <c r="A412">
        <v>2289728</v>
      </c>
      <c r="B412">
        <v>2</v>
      </c>
      <c r="C412" t="s">
        <v>175</v>
      </c>
      <c r="D412">
        <v>-111.940028246569</v>
      </c>
      <c r="E412">
        <v>33.4242623847205</v>
      </c>
      <c r="F412">
        <v>1</v>
      </c>
      <c r="G412" t="s">
        <v>153</v>
      </c>
      <c r="H412" t="s">
        <v>175</v>
      </c>
      <c r="I412" t="s">
        <v>154</v>
      </c>
      <c r="J412">
        <v>39907.092361111114</v>
      </c>
      <c r="K412" t="s">
        <v>165</v>
      </c>
      <c r="L412" t="s">
        <v>156</v>
      </c>
      <c r="M412">
        <v>106</v>
      </c>
      <c r="N412">
        <v>1.2046297724700001E-3</v>
      </c>
      <c r="O412">
        <f t="shared" si="30"/>
        <v>-111.93979899999999</v>
      </c>
      <c r="P412">
        <f t="shared" si="31"/>
        <v>33.425445000000003</v>
      </c>
      <c r="Q412">
        <f t="shared" si="32"/>
        <v>132.88819576201016</v>
      </c>
      <c r="R412">
        <f t="shared" si="33"/>
        <v>21.326654452900986</v>
      </c>
      <c r="S412">
        <f t="shared" si="34"/>
        <v>131.16572106586725</v>
      </c>
    </row>
    <row r="413" spans="1:19" x14ac:dyDescent="0.2">
      <c r="A413">
        <v>2487693</v>
      </c>
      <c r="B413">
        <v>2</v>
      </c>
      <c r="C413" t="s">
        <v>157</v>
      </c>
      <c r="D413">
        <v>-111.926277417489</v>
      </c>
      <c r="E413">
        <v>33.406254560632902</v>
      </c>
      <c r="F413">
        <v>1</v>
      </c>
      <c r="G413" t="s">
        <v>158</v>
      </c>
      <c r="H413" t="s">
        <v>157</v>
      </c>
      <c r="I413" t="s">
        <v>154</v>
      </c>
      <c r="J413">
        <v>40557.680555555555</v>
      </c>
      <c r="K413" t="s">
        <v>156</v>
      </c>
      <c r="L413" t="s">
        <v>165</v>
      </c>
      <c r="M413">
        <v>138</v>
      </c>
      <c r="N413">
        <v>1.20388393216E-3</v>
      </c>
      <c r="O413">
        <f t="shared" si="30"/>
        <v>-111.926098</v>
      </c>
      <c r="P413">
        <f t="shared" si="31"/>
        <v>33.407445000000003</v>
      </c>
      <c r="Q413">
        <f t="shared" si="32"/>
        <v>133.08432790517028</v>
      </c>
      <c r="R413">
        <f t="shared" si="33"/>
        <v>16.691088584089162</v>
      </c>
      <c r="S413">
        <f t="shared" si="34"/>
        <v>132.03350292955562</v>
      </c>
    </row>
    <row r="414" spans="1:19" x14ac:dyDescent="0.2">
      <c r="A414">
        <v>2734589</v>
      </c>
      <c r="B414">
        <v>2</v>
      </c>
      <c r="C414" t="s">
        <v>157</v>
      </c>
      <c r="D414">
        <v>-111.924827310878</v>
      </c>
      <c r="E414">
        <v>33.422023584544299</v>
      </c>
      <c r="F414">
        <v>1</v>
      </c>
      <c r="G414" t="s">
        <v>166</v>
      </c>
      <c r="H414" t="s">
        <v>157</v>
      </c>
      <c r="I414" t="s">
        <v>154</v>
      </c>
      <c r="J414">
        <v>41428.595138888886</v>
      </c>
      <c r="K414" t="s">
        <v>164</v>
      </c>
      <c r="L414" t="s">
        <v>156</v>
      </c>
      <c r="M414">
        <v>117</v>
      </c>
      <c r="N414">
        <v>1.4718449284999999E-3</v>
      </c>
      <c r="O414">
        <f t="shared" si="30"/>
        <v>-111.926299</v>
      </c>
      <c r="P414">
        <f t="shared" si="31"/>
        <v>33.422044999999997</v>
      </c>
      <c r="Q414">
        <f t="shared" si="32"/>
        <v>136.93085329337134</v>
      </c>
      <c r="R414">
        <f t="shared" si="33"/>
        <v>136.91025127676491</v>
      </c>
      <c r="S414">
        <f t="shared" si="34"/>
        <v>2.3752218809773917</v>
      </c>
    </row>
    <row r="415" spans="1:19" x14ac:dyDescent="0.2">
      <c r="A415">
        <v>2756464</v>
      </c>
      <c r="B415">
        <v>2</v>
      </c>
      <c r="C415" t="s">
        <v>157</v>
      </c>
      <c r="D415">
        <v>-111.924827310878</v>
      </c>
      <c r="E415">
        <v>33.422023584544299</v>
      </c>
      <c r="F415">
        <v>3</v>
      </c>
      <c r="G415" t="s">
        <v>178</v>
      </c>
      <c r="H415" t="s">
        <v>157</v>
      </c>
      <c r="I415" t="s">
        <v>154</v>
      </c>
      <c r="J415">
        <v>41500.57708333333</v>
      </c>
      <c r="K415" t="s">
        <v>164</v>
      </c>
      <c r="L415" t="s">
        <v>171</v>
      </c>
      <c r="M415">
        <v>117</v>
      </c>
      <c r="N415">
        <v>1.4718449284999999E-3</v>
      </c>
      <c r="O415">
        <f t="shared" si="30"/>
        <v>-111.926299</v>
      </c>
      <c r="P415">
        <f t="shared" si="31"/>
        <v>33.422044999999997</v>
      </c>
      <c r="Q415">
        <f t="shared" si="32"/>
        <v>136.93085329337134</v>
      </c>
      <c r="R415">
        <f t="shared" si="33"/>
        <v>136.91025127676491</v>
      </c>
      <c r="S415">
        <f t="shared" si="34"/>
        <v>2.3752218809773917</v>
      </c>
    </row>
    <row r="416" spans="1:19" x14ac:dyDescent="0.2">
      <c r="A416">
        <v>2599594</v>
      </c>
      <c r="B416">
        <v>2</v>
      </c>
      <c r="C416" t="s">
        <v>157</v>
      </c>
      <c r="D416">
        <v>-111.94126518944501</v>
      </c>
      <c r="E416">
        <v>33.425615998418998</v>
      </c>
      <c r="F416">
        <v>3</v>
      </c>
      <c r="G416" t="s">
        <v>166</v>
      </c>
      <c r="H416" t="s">
        <v>157</v>
      </c>
      <c r="I416" t="s">
        <v>154</v>
      </c>
      <c r="J416">
        <v>40959.580555555556</v>
      </c>
      <c r="K416" t="s">
        <v>164</v>
      </c>
      <c r="L416" t="s">
        <v>171</v>
      </c>
      <c r="M416">
        <v>106</v>
      </c>
      <c r="N416">
        <v>1.47612734815E-3</v>
      </c>
      <c r="O416">
        <f t="shared" si="30"/>
        <v>-111.93979899999999</v>
      </c>
      <c r="P416">
        <f t="shared" si="31"/>
        <v>33.425445000000003</v>
      </c>
      <c r="Q416">
        <f t="shared" si="32"/>
        <v>137.71086180063008</v>
      </c>
      <c r="R416">
        <f t="shared" si="33"/>
        <v>136.39862001778667</v>
      </c>
      <c r="S416">
        <f t="shared" si="34"/>
        <v>18.965703654641441</v>
      </c>
    </row>
    <row r="417" spans="1:19" x14ac:dyDescent="0.2">
      <c r="A417">
        <v>2467269</v>
      </c>
      <c r="B417">
        <v>2</v>
      </c>
      <c r="C417" t="s">
        <v>157</v>
      </c>
      <c r="D417">
        <v>-111.959221218614</v>
      </c>
      <c r="E417">
        <v>33.392867892683597</v>
      </c>
      <c r="F417">
        <v>3</v>
      </c>
      <c r="G417" t="s">
        <v>158</v>
      </c>
      <c r="H417" t="s">
        <v>157</v>
      </c>
      <c r="I417" t="s">
        <v>154</v>
      </c>
      <c r="J417">
        <v>40484.753472222219</v>
      </c>
      <c r="K417" t="s">
        <v>156</v>
      </c>
      <c r="L417" t="s">
        <v>165</v>
      </c>
      <c r="M417">
        <v>140</v>
      </c>
      <c r="N417">
        <v>1.4879575018999999E-3</v>
      </c>
      <c r="O417">
        <f t="shared" si="30"/>
        <v>-111.96070899999999</v>
      </c>
      <c r="P417">
        <f t="shared" si="31"/>
        <v>33.392845000000001</v>
      </c>
      <c r="Q417">
        <f t="shared" si="32"/>
        <v>138.43059122750975</v>
      </c>
      <c r="R417">
        <f t="shared" si="33"/>
        <v>138.40730379529151</v>
      </c>
      <c r="S417">
        <f t="shared" si="34"/>
        <v>2.5390635509534998</v>
      </c>
    </row>
    <row r="418" spans="1:19" x14ac:dyDescent="0.2">
      <c r="A418">
        <v>2388930</v>
      </c>
      <c r="B418">
        <v>2</v>
      </c>
      <c r="C418" t="s">
        <v>157</v>
      </c>
      <c r="D418">
        <v>-111.945776777738</v>
      </c>
      <c r="E418">
        <v>33.421900267623997</v>
      </c>
      <c r="F418">
        <v>4</v>
      </c>
      <c r="G418" t="s">
        <v>166</v>
      </c>
      <c r="H418" t="s">
        <v>157</v>
      </c>
      <c r="I418" t="s">
        <v>154</v>
      </c>
      <c r="J418">
        <v>40228.502083333333</v>
      </c>
      <c r="K418" t="s">
        <v>159</v>
      </c>
      <c r="L418" t="s">
        <v>156</v>
      </c>
      <c r="M418">
        <v>120</v>
      </c>
      <c r="N418">
        <v>1.32337682478E-3</v>
      </c>
      <c r="O418">
        <f t="shared" si="30"/>
        <v>-111.94727</v>
      </c>
      <c r="P418">
        <f t="shared" si="31"/>
        <v>33.421900000000001</v>
      </c>
      <c r="Q418">
        <f t="shared" si="32"/>
        <v>138.91346800996547</v>
      </c>
      <c r="R418">
        <f t="shared" si="33"/>
        <v>138.91346483872272</v>
      </c>
      <c r="S418">
        <f t="shared" si="34"/>
        <v>2.9682598389347371E-2</v>
      </c>
    </row>
    <row r="419" spans="1:19" x14ac:dyDescent="0.2">
      <c r="A419">
        <v>2380386</v>
      </c>
      <c r="B419">
        <v>2</v>
      </c>
      <c r="C419" t="s">
        <v>157</v>
      </c>
      <c r="D419">
        <v>-111.924797810342</v>
      </c>
      <c r="E419">
        <v>33.422039797908901</v>
      </c>
      <c r="F419">
        <v>2</v>
      </c>
      <c r="G419" t="s">
        <v>160</v>
      </c>
      <c r="H419" t="s">
        <v>157</v>
      </c>
      <c r="I419" t="s">
        <v>154</v>
      </c>
      <c r="J419">
        <v>40206.761111111111</v>
      </c>
      <c r="K419" t="s">
        <v>164</v>
      </c>
      <c r="L419" t="s">
        <v>156</v>
      </c>
      <c r="M419">
        <v>117</v>
      </c>
      <c r="N419">
        <v>1.5011986714099999E-3</v>
      </c>
      <c r="O419">
        <f t="shared" si="30"/>
        <v>-111.926299</v>
      </c>
      <c r="P419">
        <f t="shared" si="31"/>
        <v>33.422044999999997</v>
      </c>
      <c r="Q419">
        <f t="shared" si="32"/>
        <v>139.65585819335234</v>
      </c>
      <c r="R419">
        <f t="shared" si="33"/>
        <v>139.65466634133446</v>
      </c>
      <c r="S419">
        <f t="shared" si="34"/>
        <v>0.57697210702365931</v>
      </c>
    </row>
    <row r="420" spans="1:19" x14ac:dyDescent="0.2">
      <c r="A420">
        <v>2718143</v>
      </c>
      <c r="B420">
        <v>2</v>
      </c>
      <c r="C420" t="s">
        <v>164</v>
      </c>
      <c r="D420">
        <v>-111.926271422729</v>
      </c>
      <c r="E420">
        <v>33.408695740605602</v>
      </c>
      <c r="F420">
        <v>2</v>
      </c>
      <c r="G420" t="s">
        <v>178</v>
      </c>
      <c r="H420" t="s">
        <v>164</v>
      </c>
      <c r="I420" t="s">
        <v>154</v>
      </c>
      <c r="J420">
        <v>41389.537499999999</v>
      </c>
      <c r="K420" t="s">
        <v>164</v>
      </c>
      <c r="L420" t="s">
        <v>156</v>
      </c>
      <c r="M420">
        <v>138</v>
      </c>
      <c r="N420">
        <v>1.26270642092E-3</v>
      </c>
      <c r="O420">
        <f t="shared" si="30"/>
        <v>-111.926098</v>
      </c>
      <c r="P420">
        <f t="shared" si="31"/>
        <v>33.407445000000003</v>
      </c>
      <c r="Q420">
        <f t="shared" si="32"/>
        <v>139.6566187725997</v>
      </c>
      <c r="R420">
        <f t="shared" si="33"/>
        <v>16.133400084545364</v>
      </c>
      <c r="S420">
        <f t="shared" si="34"/>
        <v>138.72160815355062</v>
      </c>
    </row>
    <row r="421" spans="1:19" x14ac:dyDescent="0.2">
      <c r="A421">
        <v>2440197</v>
      </c>
      <c r="B421">
        <v>2</v>
      </c>
      <c r="C421" t="s">
        <v>157</v>
      </c>
      <c r="D421">
        <v>-111.94576468912101</v>
      </c>
      <c r="E421">
        <v>33.4218921970362</v>
      </c>
      <c r="F421">
        <v>1</v>
      </c>
      <c r="G421" t="s">
        <v>166</v>
      </c>
      <c r="H421" t="s">
        <v>157</v>
      </c>
      <c r="I421" t="s">
        <v>154</v>
      </c>
      <c r="J421">
        <v>40409.564583333333</v>
      </c>
      <c r="K421" t="s">
        <v>164</v>
      </c>
      <c r="L421" t="s">
        <v>156</v>
      </c>
      <c r="M421">
        <v>120</v>
      </c>
      <c r="N421">
        <v>1.33514534116E-3</v>
      </c>
      <c r="O421">
        <f t="shared" si="30"/>
        <v>-111.94727</v>
      </c>
      <c r="P421">
        <f t="shared" si="31"/>
        <v>33.421900000000001</v>
      </c>
      <c r="Q421">
        <f t="shared" si="32"/>
        <v>140.0407349572364</v>
      </c>
      <c r="R421">
        <f t="shared" si="33"/>
        <v>140.03806076462607</v>
      </c>
      <c r="S421">
        <f t="shared" si="34"/>
        <v>0.86543899023833581</v>
      </c>
    </row>
    <row r="422" spans="1:19" x14ac:dyDescent="0.2">
      <c r="A422">
        <v>2470446</v>
      </c>
      <c r="B422">
        <v>2</v>
      </c>
      <c r="C422" t="s">
        <v>201</v>
      </c>
      <c r="D422">
        <v>-111.94253821307601</v>
      </c>
      <c r="E422">
        <v>33.423204403285801</v>
      </c>
      <c r="F422">
        <v>1</v>
      </c>
      <c r="G422" t="s">
        <v>158</v>
      </c>
      <c r="H422" t="s">
        <v>201</v>
      </c>
      <c r="I422" t="s">
        <v>154</v>
      </c>
      <c r="J422">
        <v>40504.71875</v>
      </c>
      <c r="K422" t="s">
        <v>159</v>
      </c>
      <c r="L422" t="s">
        <v>156</v>
      </c>
      <c r="M422">
        <v>119</v>
      </c>
      <c r="N422">
        <v>1.30428606801E-3</v>
      </c>
      <c r="O422">
        <f t="shared" si="30"/>
        <v>-111.942199</v>
      </c>
      <c r="P422">
        <f t="shared" si="31"/>
        <v>33.421945000000001</v>
      </c>
      <c r="Q422">
        <f t="shared" si="32"/>
        <v>143.20266119754368</v>
      </c>
      <c r="R422">
        <f t="shared" si="33"/>
        <v>31.556764793439417</v>
      </c>
      <c r="S422">
        <f t="shared" si="34"/>
        <v>139.68239964229574</v>
      </c>
    </row>
    <row r="423" spans="1:19" x14ac:dyDescent="0.2">
      <c r="A423">
        <v>2405711</v>
      </c>
      <c r="B423">
        <v>2</v>
      </c>
      <c r="C423" t="s">
        <v>157</v>
      </c>
      <c r="D423">
        <v>-111.926304253954</v>
      </c>
      <c r="E423">
        <v>33.398966176469102</v>
      </c>
      <c r="F423">
        <v>2</v>
      </c>
      <c r="G423" t="s">
        <v>160</v>
      </c>
      <c r="H423" t="s">
        <v>157</v>
      </c>
      <c r="I423" t="s">
        <v>154</v>
      </c>
      <c r="J423">
        <v>40288.363194444442</v>
      </c>
      <c r="K423" t="s">
        <v>156</v>
      </c>
      <c r="L423" t="s">
        <v>155</v>
      </c>
      <c r="M423">
        <v>129</v>
      </c>
      <c r="N423">
        <v>1.2963367478399999E-3</v>
      </c>
      <c r="O423">
        <f t="shared" si="30"/>
        <v>-111.926098</v>
      </c>
      <c r="P423">
        <f t="shared" si="31"/>
        <v>33.400246000000003</v>
      </c>
      <c r="Q423">
        <f t="shared" si="32"/>
        <v>143.23821358717896</v>
      </c>
      <c r="R423">
        <f t="shared" si="33"/>
        <v>19.187666911117617</v>
      </c>
      <c r="S423">
        <f t="shared" si="34"/>
        <v>141.94724115020446</v>
      </c>
    </row>
    <row r="424" spans="1:19" x14ac:dyDescent="0.2">
      <c r="A424">
        <v>2502035</v>
      </c>
      <c r="B424">
        <v>2</v>
      </c>
      <c r="C424" t="s">
        <v>157</v>
      </c>
      <c r="D424">
        <v>-111.939879625953</v>
      </c>
      <c r="E424">
        <v>33.413351453172197</v>
      </c>
      <c r="F424">
        <v>3</v>
      </c>
      <c r="G424" t="s">
        <v>160</v>
      </c>
      <c r="H424" t="s">
        <v>157</v>
      </c>
      <c r="I424" t="s">
        <v>154</v>
      </c>
      <c r="J424">
        <v>40610.79791666667</v>
      </c>
      <c r="K424" t="s">
        <v>173</v>
      </c>
      <c r="L424" t="s">
        <v>164</v>
      </c>
      <c r="M424">
        <v>113</v>
      </c>
      <c r="N424">
        <v>1.2960570743699999E-3</v>
      </c>
      <c r="O424">
        <f t="shared" si="30"/>
        <v>-111.93979899999999</v>
      </c>
      <c r="P424">
        <f t="shared" si="31"/>
        <v>33.414645</v>
      </c>
      <c r="Q424">
        <f t="shared" si="32"/>
        <v>143.66524499376371</v>
      </c>
      <c r="R424">
        <f t="shared" si="33"/>
        <v>7.5005782948071422</v>
      </c>
      <c r="S424">
        <f t="shared" si="34"/>
        <v>143.46931359828002</v>
      </c>
    </row>
    <row r="425" spans="1:19" x14ac:dyDescent="0.2">
      <c r="A425">
        <v>2588985</v>
      </c>
      <c r="B425">
        <v>2</v>
      </c>
      <c r="C425" t="s">
        <v>157</v>
      </c>
      <c r="D425">
        <v>-111.93993281194901</v>
      </c>
      <c r="E425">
        <v>33.417633406939402</v>
      </c>
      <c r="F425">
        <v>1</v>
      </c>
      <c r="G425" t="s">
        <v>158</v>
      </c>
      <c r="H425" t="s">
        <v>157</v>
      </c>
      <c r="I425" t="s">
        <v>154</v>
      </c>
      <c r="J425">
        <v>40841.663194444445</v>
      </c>
      <c r="K425" t="s">
        <v>156</v>
      </c>
      <c r="L425" t="s">
        <v>155</v>
      </c>
      <c r="M425">
        <v>111</v>
      </c>
      <c r="N425">
        <v>1.31840130245E-3</v>
      </c>
      <c r="O425">
        <f t="shared" si="30"/>
        <v>-111.93979899999999</v>
      </c>
      <c r="P425">
        <f t="shared" si="31"/>
        <v>33.418945000000001</v>
      </c>
      <c r="Q425">
        <f t="shared" si="32"/>
        <v>146.00250565264929</v>
      </c>
      <c r="R425">
        <f t="shared" si="33"/>
        <v>12.448435807080333</v>
      </c>
      <c r="S425">
        <f t="shared" si="34"/>
        <v>145.47084966689681</v>
      </c>
    </row>
    <row r="426" spans="1:19" x14ac:dyDescent="0.2">
      <c r="A426">
        <v>2378804</v>
      </c>
      <c r="B426">
        <v>2</v>
      </c>
      <c r="C426" t="s">
        <v>157</v>
      </c>
      <c r="D426">
        <v>-111.93323501529601</v>
      </c>
      <c r="E426">
        <v>33.422011004970102</v>
      </c>
      <c r="F426">
        <v>1</v>
      </c>
      <c r="G426" t="s">
        <v>160</v>
      </c>
      <c r="H426" t="s">
        <v>157</v>
      </c>
      <c r="I426" t="s">
        <v>154</v>
      </c>
      <c r="J426">
        <v>40197.640277777777</v>
      </c>
      <c r="K426" t="s">
        <v>156</v>
      </c>
      <c r="L426" t="s">
        <v>155</v>
      </c>
      <c r="M426">
        <v>115</v>
      </c>
      <c r="N426">
        <v>1.5727701053899999E-3</v>
      </c>
      <c r="O426">
        <f t="shared" si="30"/>
        <v>-111.934799</v>
      </c>
      <c r="P426">
        <f t="shared" si="31"/>
        <v>33.421844999999998</v>
      </c>
      <c r="Q426">
        <f t="shared" si="32"/>
        <v>146.65678718905741</v>
      </c>
      <c r="R426">
        <f t="shared" si="33"/>
        <v>145.49644732423215</v>
      </c>
      <c r="S426">
        <f t="shared" si="34"/>
        <v>18.41187238287862</v>
      </c>
    </row>
    <row r="427" spans="1:19" x14ac:dyDescent="0.2">
      <c r="A427">
        <v>2397499</v>
      </c>
      <c r="B427">
        <v>2</v>
      </c>
      <c r="C427" t="s">
        <v>152</v>
      </c>
      <c r="D427">
        <v>-111.93993276038999</v>
      </c>
      <c r="E427">
        <v>33.417622416910497</v>
      </c>
      <c r="F427">
        <v>3</v>
      </c>
      <c r="G427" t="s">
        <v>166</v>
      </c>
      <c r="H427" t="s">
        <v>152</v>
      </c>
      <c r="I427" t="s">
        <v>154</v>
      </c>
      <c r="J427">
        <v>40250.411805555559</v>
      </c>
      <c r="K427" t="s">
        <v>156</v>
      </c>
      <c r="L427" t="s">
        <v>168</v>
      </c>
      <c r="M427">
        <v>111</v>
      </c>
      <c r="N427">
        <v>1.3293298577E-3</v>
      </c>
      <c r="O427">
        <f t="shared" si="30"/>
        <v>-111.93979899999999</v>
      </c>
      <c r="P427">
        <f t="shared" si="31"/>
        <v>33.418945000000001</v>
      </c>
      <c r="Q427">
        <f t="shared" si="32"/>
        <v>147.21661962320158</v>
      </c>
      <c r="R427">
        <f t="shared" si="33"/>
        <v>12.443639306699941</v>
      </c>
      <c r="S427">
        <f t="shared" si="34"/>
        <v>146.68977106154054</v>
      </c>
    </row>
    <row r="428" spans="1:19" x14ac:dyDescent="0.2">
      <c r="A428">
        <v>2233314</v>
      </c>
      <c r="B428">
        <v>2</v>
      </c>
      <c r="C428" t="s">
        <v>175</v>
      </c>
      <c r="D428">
        <v>-111.938077833478</v>
      </c>
      <c r="E428">
        <v>33.421952197961303</v>
      </c>
      <c r="F428">
        <v>2</v>
      </c>
      <c r="G428" t="s">
        <v>153</v>
      </c>
      <c r="H428" t="s">
        <v>175</v>
      </c>
      <c r="I428" t="s">
        <v>154</v>
      </c>
      <c r="J428">
        <v>39821.365277777775</v>
      </c>
      <c r="K428" t="s">
        <v>156</v>
      </c>
      <c r="L428" t="s">
        <v>155</v>
      </c>
      <c r="M428">
        <v>151</v>
      </c>
      <c r="N428">
        <v>1.58246850022E-3</v>
      </c>
      <c r="O428">
        <f t="shared" si="30"/>
        <v>-111.936499</v>
      </c>
      <c r="P428">
        <f t="shared" si="31"/>
        <v>33.421844999999998</v>
      </c>
      <c r="Q428">
        <f t="shared" si="32"/>
        <v>147.35824963996399</v>
      </c>
      <c r="R428">
        <f t="shared" si="33"/>
        <v>146.87781880488694</v>
      </c>
      <c r="S428">
        <f t="shared" si="34"/>
        <v>11.889494525535865</v>
      </c>
    </row>
    <row r="429" spans="1:19" x14ac:dyDescent="0.2">
      <c r="A429">
        <v>2362453</v>
      </c>
      <c r="B429">
        <v>2</v>
      </c>
      <c r="C429" t="s">
        <v>175</v>
      </c>
      <c r="D429">
        <v>-111.941284096535</v>
      </c>
      <c r="E429">
        <v>33.425946666355898</v>
      </c>
      <c r="F429">
        <v>3</v>
      </c>
      <c r="G429" t="s">
        <v>160</v>
      </c>
      <c r="H429" t="s">
        <v>175</v>
      </c>
      <c r="I429" t="s">
        <v>154</v>
      </c>
      <c r="J429">
        <v>40133.802777777775</v>
      </c>
      <c r="K429" t="s">
        <v>156</v>
      </c>
      <c r="L429" t="s">
        <v>158</v>
      </c>
      <c r="M429">
        <v>106</v>
      </c>
      <c r="N429">
        <v>1.5675397446099999E-3</v>
      </c>
      <c r="O429">
        <f t="shared" si="30"/>
        <v>-111.93979899999999</v>
      </c>
      <c r="P429">
        <f t="shared" si="31"/>
        <v>33.425445000000003</v>
      </c>
      <c r="Q429">
        <f t="shared" si="32"/>
        <v>148.94086433895473</v>
      </c>
      <c r="R429">
        <f t="shared" si="33"/>
        <v>138.15753391028554</v>
      </c>
      <c r="S429">
        <f t="shared" si="34"/>
        <v>55.640604722299834</v>
      </c>
    </row>
    <row r="430" spans="1:19" x14ac:dyDescent="0.2">
      <c r="A430">
        <v>2406026</v>
      </c>
      <c r="B430">
        <v>2</v>
      </c>
      <c r="C430" t="s">
        <v>157</v>
      </c>
      <c r="D430">
        <v>-111.943876320531</v>
      </c>
      <c r="E430">
        <v>33.378214904371603</v>
      </c>
      <c r="F430">
        <v>2</v>
      </c>
      <c r="G430" t="s">
        <v>166</v>
      </c>
      <c r="H430" t="s">
        <v>157</v>
      </c>
      <c r="I430" t="s">
        <v>154</v>
      </c>
      <c r="J430">
        <v>40284.00277777778</v>
      </c>
      <c r="K430" t="s">
        <v>168</v>
      </c>
      <c r="L430" t="s">
        <v>156</v>
      </c>
      <c r="M430">
        <v>126</v>
      </c>
      <c r="N430">
        <v>1.5925376634199999E-3</v>
      </c>
      <c r="O430">
        <f t="shared" si="30"/>
        <v>-111.945448</v>
      </c>
      <c r="P430">
        <f t="shared" si="31"/>
        <v>33.377958</v>
      </c>
      <c r="Q430">
        <f t="shared" si="32"/>
        <v>148.96281998118198</v>
      </c>
      <c r="R430">
        <f t="shared" si="33"/>
        <v>146.21228614801777</v>
      </c>
      <c r="S430">
        <f t="shared" si="34"/>
        <v>28.4936680003857</v>
      </c>
    </row>
    <row r="431" spans="1:19" x14ac:dyDescent="0.2">
      <c r="A431">
        <v>2650785</v>
      </c>
      <c r="B431">
        <v>2</v>
      </c>
      <c r="C431" t="s">
        <v>157</v>
      </c>
      <c r="D431">
        <v>-111.943876320531</v>
      </c>
      <c r="E431">
        <v>33.378214904371603</v>
      </c>
      <c r="F431">
        <v>3</v>
      </c>
      <c r="G431" t="s">
        <v>166</v>
      </c>
      <c r="H431" t="s">
        <v>157</v>
      </c>
      <c r="I431" t="s">
        <v>154</v>
      </c>
      <c r="J431">
        <v>41103.780555555553</v>
      </c>
      <c r="K431" t="s">
        <v>159</v>
      </c>
      <c r="L431" t="s">
        <v>156</v>
      </c>
      <c r="M431">
        <v>126</v>
      </c>
      <c r="N431">
        <v>1.5925376634199999E-3</v>
      </c>
      <c r="O431">
        <f t="shared" si="30"/>
        <v>-111.945448</v>
      </c>
      <c r="P431">
        <f t="shared" si="31"/>
        <v>33.377958</v>
      </c>
      <c r="Q431">
        <f t="shared" si="32"/>
        <v>148.96281998118198</v>
      </c>
      <c r="R431">
        <f t="shared" si="33"/>
        <v>146.21228614801777</v>
      </c>
      <c r="S431">
        <f t="shared" si="34"/>
        <v>28.4936680003857</v>
      </c>
    </row>
    <row r="432" spans="1:19" x14ac:dyDescent="0.2">
      <c r="A432">
        <v>2675668</v>
      </c>
      <c r="B432">
        <v>2</v>
      </c>
      <c r="C432" t="s">
        <v>157</v>
      </c>
      <c r="D432">
        <v>-111.943876320531</v>
      </c>
      <c r="E432">
        <v>33.378214904371603</v>
      </c>
      <c r="F432">
        <v>1</v>
      </c>
      <c r="G432" t="s">
        <v>166</v>
      </c>
      <c r="H432" t="s">
        <v>157</v>
      </c>
      <c r="I432" t="s">
        <v>154</v>
      </c>
      <c r="J432">
        <v>41208.761111111111</v>
      </c>
      <c r="K432" t="s">
        <v>155</v>
      </c>
      <c r="L432" t="s">
        <v>156</v>
      </c>
      <c r="M432">
        <v>126</v>
      </c>
      <c r="N432">
        <v>1.5925376634199999E-3</v>
      </c>
      <c r="O432">
        <f t="shared" si="30"/>
        <v>-111.945448</v>
      </c>
      <c r="P432">
        <f t="shared" si="31"/>
        <v>33.377958</v>
      </c>
      <c r="Q432">
        <f t="shared" si="32"/>
        <v>148.96281998118198</v>
      </c>
      <c r="R432">
        <f t="shared" si="33"/>
        <v>146.21228614801777</v>
      </c>
      <c r="S432">
        <f t="shared" si="34"/>
        <v>28.4936680003857</v>
      </c>
    </row>
    <row r="433" spans="1:19" x14ac:dyDescent="0.2">
      <c r="A433">
        <v>2719235</v>
      </c>
      <c r="B433">
        <v>2</v>
      </c>
      <c r="C433" t="s">
        <v>157</v>
      </c>
      <c r="D433">
        <v>-111.943876320531</v>
      </c>
      <c r="E433">
        <v>33.378214904371603</v>
      </c>
      <c r="F433">
        <v>2</v>
      </c>
      <c r="G433" t="s">
        <v>166</v>
      </c>
      <c r="H433" t="s">
        <v>157</v>
      </c>
      <c r="I433" t="s">
        <v>154</v>
      </c>
      <c r="J433">
        <v>41388.734027777777</v>
      </c>
      <c r="K433" t="s">
        <v>159</v>
      </c>
      <c r="L433" t="s">
        <v>156</v>
      </c>
      <c r="M433">
        <v>126</v>
      </c>
      <c r="N433">
        <v>1.5925376634199999E-3</v>
      </c>
      <c r="O433">
        <f t="shared" si="30"/>
        <v>-111.945448</v>
      </c>
      <c r="P433">
        <f t="shared" si="31"/>
        <v>33.377958</v>
      </c>
      <c r="Q433">
        <f t="shared" si="32"/>
        <v>148.96281998118198</v>
      </c>
      <c r="R433">
        <f t="shared" si="33"/>
        <v>146.21228614801777</v>
      </c>
      <c r="S433">
        <f t="shared" si="34"/>
        <v>28.4936680003857</v>
      </c>
    </row>
    <row r="434" spans="1:19" x14ac:dyDescent="0.2">
      <c r="A434">
        <v>2742926</v>
      </c>
      <c r="B434">
        <v>2</v>
      </c>
      <c r="C434" t="s">
        <v>157</v>
      </c>
      <c r="D434">
        <v>-111.943876320531</v>
      </c>
      <c r="E434">
        <v>33.378214904371603</v>
      </c>
      <c r="F434">
        <v>3</v>
      </c>
      <c r="G434" t="s">
        <v>153</v>
      </c>
      <c r="H434" t="s">
        <v>157</v>
      </c>
      <c r="I434" t="s">
        <v>154</v>
      </c>
      <c r="J434">
        <v>41468.54583333333</v>
      </c>
      <c r="K434" t="s">
        <v>168</v>
      </c>
      <c r="L434" t="s">
        <v>156</v>
      </c>
      <c r="M434">
        <v>126</v>
      </c>
      <c r="N434">
        <v>1.5925376634199999E-3</v>
      </c>
      <c r="O434">
        <f t="shared" si="30"/>
        <v>-111.945448</v>
      </c>
      <c r="P434">
        <f t="shared" si="31"/>
        <v>33.377958</v>
      </c>
      <c r="Q434">
        <f t="shared" si="32"/>
        <v>148.96281998118198</v>
      </c>
      <c r="R434">
        <f t="shared" si="33"/>
        <v>146.21228614801777</v>
      </c>
      <c r="S434">
        <f t="shared" si="34"/>
        <v>28.4936680003857</v>
      </c>
    </row>
    <row r="435" spans="1:19" x14ac:dyDescent="0.2">
      <c r="A435">
        <v>2757244</v>
      </c>
      <c r="B435">
        <v>2</v>
      </c>
      <c r="C435" t="s">
        <v>163</v>
      </c>
      <c r="D435">
        <v>-111.943876320531</v>
      </c>
      <c r="E435">
        <v>33.378214904371603</v>
      </c>
      <c r="F435">
        <v>3</v>
      </c>
      <c r="G435" t="s">
        <v>166</v>
      </c>
      <c r="H435" t="s">
        <v>163</v>
      </c>
      <c r="I435" t="s">
        <v>154</v>
      </c>
      <c r="J435">
        <v>41506.825694444444</v>
      </c>
      <c r="K435" t="s">
        <v>168</v>
      </c>
      <c r="L435" t="s">
        <v>156</v>
      </c>
      <c r="M435">
        <v>126</v>
      </c>
      <c r="N435">
        <v>1.5925376634199999E-3</v>
      </c>
      <c r="O435">
        <f t="shared" si="30"/>
        <v>-111.945448</v>
      </c>
      <c r="P435">
        <f t="shared" si="31"/>
        <v>33.377958</v>
      </c>
      <c r="Q435">
        <f t="shared" si="32"/>
        <v>148.96281998118198</v>
      </c>
      <c r="R435">
        <f t="shared" si="33"/>
        <v>146.21228614801777</v>
      </c>
      <c r="S435">
        <f t="shared" si="34"/>
        <v>28.4936680003857</v>
      </c>
    </row>
    <row r="436" spans="1:19" x14ac:dyDescent="0.2">
      <c r="A436">
        <v>2450474</v>
      </c>
      <c r="B436">
        <v>2</v>
      </c>
      <c r="C436" t="s">
        <v>157</v>
      </c>
      <c r="D436">
        <v>-111.930102886982</v>
      </c>
      <c r="E436">
        <v>33.415955766397403</v>
      </c>
      <c r="F436">
        <v>1</v>
      </c>
      <c r="G436" t="s">
        <v>158</v>
      </c>
      <c r="H436" t="s">
        <v>157</v>
      </c>
      <c r="I436" t="s">
        <v>154</v>
      </c>
      <c r="J436">
        <v>40443.463888888888</v>
      </c>
      <c r="K436" t="s">
        <v>165</v>
      </c>
      <c r="L436" t="s">
        <v>165</v>
      </c>
      <c r="M436">
        <v>153</v>
      </c>
      <c r="N436">
        <v>1.37069876084E-3</v>
      </c>
      <c r="O436">
        <f t="shared" si="30"/>
        <v>-111.930599</v>
      </c>
      <c r="P436">
        <f t="shared" si="31"/>
        <v>33.414678000000002</v>
      </c>
      <c r="Q436">
        <f t="shared" si="32"/>
        <v>149.04496984132149</v>
      </c>
      <c r="R436">
        <f t="shared" si="33"/>
        <v>46.1530610921983</v>
      </c>
      <c r="S436">
        <f t="shared" si="34"/>
        <v>141.71908123756745</v>
      </c>
    </row>
    <row r="437" spans="1:19" x14ac:dyDescent="0.2">
      <c r="A437">
        <v>2233422</v>
      </c>
      <c r="B437">
        <v>2</v>
      </c>
      <c r="C437" t="s">
        <v>157</v>
      </c>
      <c r="D437">
        <v>-111.94387488716499</v>
      </c>
      <c r="E437">
        <v>33.378214389357296</v>
      </c>
      <c r="F437">
        <v>1</v>
      </c>
      <c r="G437" t="s">
        <v>166</v>
      </c>
      <c r="H437" t="s">
        <v>157</v>
      </c>
      <c r="I437" t="s">
        <v>154</v>
      </c>
      <c r="J437">
        <v>39822.480555555558</v>
      </c>
      <c r="K437" t="s">
        <v>165</v>
      </c>
      <c r="L437" t="s">
        <v>156</v>
      </c>
      <c r="M437">
        <v>126</v>
      </c>
      <c r="N437">
        <v>1.5938693466500001E-3</v>
      </c>
      <c r="O437">
        <f t="shared" si="30"/>
        <v>-111.945448</v>
      </c>
      <c r="P437">
        <f t="shared" si="31"/>
        <v>33.377958</v>
      </c>
      <c r="Q437">
        <f t="shared" si="32"/>
        <v>149.08279907996277</v>
      </c>
      <c r="R437">
        <f t="shared" si="33"/>
        <v>146.34563122581292</v>
      </c>
      <c r="S437">
        <f t="shared" si="34"/>
        <v>28.436546953435144</v>
      </c>
    </row>
    <row r="438" spans="1:19" x14ac:dyDescent="0.2">
      <c r="A438">
        <v>2289660</v>
      </c>
      <c r="B438">
        <v>2</v>
      </c>
      <c r="C438" t="s">
        <v>157</v>
      </c>
      <c r="D438">
        <v>-111.907492501249</v>
      </c>
      <c r="E438">
        <v>33.407502065222999</v>
      </c>
      <c r="F438">
        <v>3</v>
      </c>
      <c r="G438" t="s">
        <v>160</v>
      </c>
      <c r="H438" t="s">
        <v>157</v>
      </c>
      <c r="I438" t="s">
        <v>154</v>
      </c>
      <c r="J438">
        <v>39920.498611111114</v>
      </c>
      <c r="K438" t="s">
        <v>159</v>
      </c>
      <c r="L438" t="s">
        <v>156</v>
      </c>
      <c r="M438">
        <v>159</v>
      </c>
      <c r="N438">
        <v>1.6159753160399999E-3</v>
      </c>
      <c r="O438">
        <f t="shared" si="30"/>
        <v>-111.90910700000001</v>
      </c>
      <c r="P438">
        <f t="shared" si="31"/>
        <v>33.407432999999997</v>
      </c>
      <c r="Q438">
        <f t="shared" si="32"/>
        <v>150.39094556269853</v>
      </c>
      <c r="R438">
        <f t="shared" si="33"/>
        <v>150.19573521518959</v>
      </c>
      <c r="S438">
        <f t="shared" si="34"/>
        <v>7.6601325322223062</v>
      </c>
    </row>
    <row r="439" spans="1:19" x14ac:dyDescent="0.2">
      <c r="A439">
        <v>2757302</v>
      </c>
      <c r="B439">
        <v>2</v>
      </c>
      <c r="C439" t="s">
        <v>157</v>
      </c>
      <c r="D439">
        <v>-111.939932618602</v>
      </c>
      <c r="E439">
        <v>33.417592194331</v>
      </c>
      <c r="F439">
        <v>2</v>
      </c>
      <c r="G439" t="s">
        <v>166</v>
      </c>
      <c r="H439" t="s">
        <v>157</v>
      </c>
      <c r="I439" t="s">
        <v>154</v>
      </c>
      <c r="J439">
        <v>41513.665277777778</v>
      </c>
      <c r="K439" t="s">
        <v>168</v>
      </c>
      <c r="L439" t="s">
        <v>156</v>
      </c>
      <c r="M439">
        <v>111</v>
      </c>
      <c r="N439">
        <v>1.3593885054999999E-3</v>
      </c>
      <c r="O439">
        <f t="shared" si="30"/>
        <v>-111.93979899999999</v>
      </c>
      <c r="P439">
        <f t="shared" si="31"/>
        <v>33.418945000000001</v>
      </c>
      <c r="Q439">
        <f t="shared" si="32"/>
        <v>150.55583441358465</v>
      </c>
      <c r="R439">
        <f t="shared" si="33"/>
        <v>12.430448864883058</v>
      </c>
      <c r="S439">
        <f t="shared" si="34"/>
        <v>150.04180489779588</v>
      </c>
    </row>
    <row r="440" spans="1:19" x14ac:dyDescent="0.2">
      <c r="A440">
        <v>2517479</v>
      </c>
      <c r="B440">
        <v>2</v>
      </c>
      <c r="C440" t="s">
        <v>201</v>
      </c>
      <c r="D440">
        <v>-111.943874252877</v>
      </c>
      <c r="E440">
        <v>33.378275216896</v>
      </c>
      <c r="F440">
        <v>3</v>
      </c>
      <c r="G440" t="s">
        <v>166</v>
      </c>
      <c r="H440" t="s">
        <v>201</v>
      </c>
      <c r="I440" t="s">
        <v>154</v>
      </c>
      <c r="J440">
        <v>40651.714583333334</v>
      </c>
      <c r="K440" t="s">
        <v>159</v>
      </c>
      <c r="L440" t="s">
        <v>156</v>
      </c>
      <c r="M440">
        <v>126</v>
      </c>
      <c r="N440">
        <v>1.60539919219E-3</v>
      </c>
      <c r="O440">
        <f t="shared" si="30"/>
        <v>-111.945448</v>
      </c>
      <c r="P440">
        <f t="shared" si="31"/>
        <v>33.377958</v>
      </c>
      <c r="Q440">
        <f t="shared" si="32"/>
        <v>150.57278456859518</v>
      </c>
      <c r="R440">
        <f t="shared" si="33"/>
        <v>146.40463861273327</v>
      </c>
      <c r="S440">
        <f t="shared" si="34"/>
        <v>35.18302496113072</v>
      </c>
    </row>
    <row r="441" spans="1:19" x14ac:dyDescent="0.2">
      <c r="A441">
        <v>2648405</v>
      </c>
      <c r="B441">
        <v>2</v>
      </c>
      <c r="C441" t="s">
        <v>157</v>
      </c>
      <c r="D441">
        <v>-111.93496219522901</v>
      </c>
      <c r="E441">
        <v>33.423197001919398</v>
      </c>
      <c r="F441">
        <v>1</v>
      </c>
      <c r="G441" t="s">
        <v>166</v>
      </c>
      <c r="H441" t="s">
        <v>157</v>
      </c>
      <c r="I441" t="s">
        <v>154</v>
      </c>
      <c r="J441">
        <v>41012.536111111112</v>
      </c>
      <c r="K441" t="s">
        <v>156</v>
      </c>
      <c r="L441" t="s">
        <v>164</v>
      </c>
      <c r="M441">
        <v>115</v>
      </c>
      <c r="N441">
        <v>1.36181565303E-3</v>
      </c>
      <c r="O441">
        <f t="shared" si="30"/>
        <v>-111.934799</v>
      </c>
      <c r="P441">
        <f t="shared" si="31"/>
        <v>33.421844999999998</v>
      </c>
      <c r="Q441">
        <f t="shared" si="32"/>
        <v>150.71924745202134</v>
      </c>
      <c r="R441">
        <f t="shared" si="33"/>
        <v>15.181942623963469</v>
      </c>
      <c r="S441">
        <f t="shared" si="34"/>
        <v>149.9526597652283</v>
      </c>
    </row>
    <row r="442" spans="1:19" x14ac:dyDescent="0.2">
      <c r="A442">
        <v>2566497</v>
      </c>
      <c r="B442">
        <v>2</v>
      </c>
      <c r="C442" t="s">
        <v>163</v>
      </c>
      <c r="D442">
        <v>-111.943873782955</v>
      </c>
      <c r="E442">
        <v>33.378288924287801</v>
      </c>
      <c r="F442">
        <v>3</v>
      </c>
      <c r="G442" t="s">
        <v>166</v>
      </c>
      <c r="H442" t="s">
        <v>163</v>
      </c>
      <c r="I442" t="s">
        <v>154</v>
      </c>
      <c r="J442">
        <v>40759.754861111112</v>
      </c>
      <c r="K442" t="s">
        <v>164</v>
      </c>
      <c r="L442" t="s">
        <v>156</v>
      </c>
      <c r="M442">
        <v>126</v>
      </c>
      <c r="N442">
        <v>1.6086236940399999E-3</v>
      </c>
      <c r="O442">
        <f t="shared" si="30"/>
        <v>-111.945448</v>
      </c>
      <c r="P442">
        <f t="shared" si="31"/>
        <v>33.377958</v>
      </c>
      <c r="Q442">
        <f t="shared" si="32"/>
        <v>150.97766524377496</v>
      </c>
      <c r="R442">
        <f t="shared" si="33"/>
        <v>146.44835514099725</v>
      </c>
      <c r="S442">
        <f t="shared" si="34"/>
        <v>36.703333349407288</v>
      </c>
    </row>
    <row r="443" spans="1:19" x14ac:dyDescent="0.2">
      <c r="A443">
        <v>2670197</v>
      </c>
      <c r="B443">
        <v>2</v>
      </c>
      <c r="C443" t="s">
        <v>152</v>
      </c>
      <c r="D443">
        <v>-111.939968798387</v>
      </c>
      <c r="E443">
        <v>33.420582090759503</v>
      </c>
      <c r="F443">
        <v>3</v>
      </c>
      <c r="G443" t="s">
        <v>166</v>
      </c>
      <c r="H443" t="s">
        <v>152</v>
      </c>
      <c r="I443" t="s">
        <v>154</v>
      </c>
      <c r="J443">
        <v>41158.822222222225</v>
      </c>
      <c r="K443" t="s">
        <v>173</v>
      </c>
      <c r="L443" t="s">
        <v>164</v>
      </c>
      <c r="M443">
        <v>118</v>
      </c>
      <c r="N443">
        <v>1.3734456997100001E-3</v>
      </c>
      <c r="O443">
        <f t="shared" si="30"/>
        <v>-111.93979899999999</v>
      </c>
      <c r="P443">
        <f t="shared" si="31"/>
        <v>33.421945000000001</v>
      </c>
      <c r="Q443">
        <f t="shared" si="32"/>
        <v>151.98550735455319</v>
      </c>
      <c r="R443">
        <f t="shared" si="33"/>
        <v>15.796229980822126</v>
      </c>
      <c r="S443">
        <f t="shared" si="34"/>
        <v>151.16240790690628</v>
      </c>
    </row>
    <row r="444" spans="1:19" x14ac:dyDescent="0.2">
      <c r="A444">
        <v>2372307</v>
      </c>
      <c r="B444">
        <v>2</v>
      </c>
      <c r="C444" t="s">
        <v>175</v>
      </c>
      <c r="D444">
        <v>-111.94002769947799</v>
      </c>
      <c r="E444">
        <v>33.424086523988798</v>
      </c>
      <c r="F444">
        <v>3</v>
      </c>
      <c r="G444" t="s">
        <v>153</v>
      </c>
      <c r="H444" t="s">
        <v>175</v>
      </c>
      <c r="I444" t="s">
        <v>154</v>
      </c>
      <c r="J444">
        <v>40166.853472222225</v>
      </c>
      <c r="K444" t="s">
        <v>156</v>
      </c>
      <c r="L444" t="s">
        <v>213</v>
      </c>
      <c r="M444">
        <v>106</v>
      </c>
      <c r="N444">
        <v>1.37759229246E-3</v>
      </c>
      <c r="O444">
        <f t="shared" si="30"/>
        <v>-111.93979899999999</v>
      </c>
      <c r="P444">
        <f t="shared" si="31"/>
        <v>33.425445000000003</v>
      </c>
      <c r="Q444">
        <f t="shared" si="32"/>
        <v>152.1654402750448</v>
      </c>
      <c r="R444">
        <f t="shared" si="33"/>
        <v>21.275758943856864</v>
      </c>
      <c r="S444">
        <f t="shared" si="34"/>
        <v>150.67071147194176</v>
      </c>
    </row>
    <row r="445" spans="1:19" x14ac:dyDescent="0.2">
      <c r="A445">
        <v>2629618</v>
      </c>
      <c r="B445">
        <v>2</v>
      </c>
      <c r="C445" t="s">
        <v>157</v>
      </c>
      <c r="D445">
        <v>-111.933167462336</v>
      </c>
      <c r="E445">
        <v>33.421968940541603</v>
      </c>
      <c r="F445">
        <v>3</v>
      </c>
      <c r="G445" t="s">
        <v>158</v>
      </c>
      <c r="H445" t="s">
        <v>157</v>
      </c>
      <c r="I445" t="s">
        <v>154</v>
      </c>
      <c r="J445">
        <v>41072.555555555555</v>
      </c>
      <c r="K445" t="s">
        <v>164</v>
      </c>
      <c r="L445" t="s">
        <v>156</v>
      </c>
      <c r="M445">
        <v>115</v>
      </c>
      <c r="N445">
        <v>1.6362384932799999E-3</v>
      </c>
      <c r="O445">
        <f t="shared" si="30"/>
        <v>-111.934799</v>
      </c>
      <c r="P445">
        <f t="shared" si="31"/>
        <v>33.421844999999998</v>
      </c>
      <c r="Q445">
        <f t="shared" si="32"/>
        <v>152.40207420401327</v>
      </c>
      <c r="R445">
        <f t="shared" si="33"/>
        <v>151.78085385442481</v>
      </c>
      <c r="S445">
        <f t="shared" si="34"/>
        <v>13.746440444977504</v>
      </c>
    </row>
    <row r="446" spans="1:19" x14ac:dyDescent="0.2">
      <c r="A446">
        <v>2522893</v>
      </c>
      <c r="B446">
        <v>2</v>
      </c>
      <c r="C446" t="s">
        <v>157</v>
      </c>
      <c r="D446">
        <v>-111.93814442423199</v>
      </c>
      <c r="E446">
        <v>33.421943221637498</v>
      </c>
      <c r="F446">
        <v>2</v>
      </c>
      <c r="G446" t="s">
        <v>153</v>
      </c>
      <c r="H446" t="s">
        <v>157</v>
      </c>
      <c r="I446" t="s">
        <v>154</v>
      </c>
      <c r="J446">
        <v>40671.671527777777</v>
      </c>
      <c r="K446" t="s">
        <v>158</v>
      </c>
      <c r="L446" t="s">
        <v>158</v>
      </c>
      <c r="M446">
        <v>151</v>
      </c>
      <c r="N446">
        <v>1.64835323681E-3</v>
      </c>
      <c r="O446">
        <f t="shared" si="30"/>
        <v>-111.936499</v>
      </c>
      <c r="P446">
        <f t="shared" si="31"/>
        <v>33.421844999999998</v>
      </c>
      <c r="Q446">
        <f t="shared" si="32"/>
        <v>153.45987279530172</v>
      </c>
      <c r="R446">
        <f t="shared" si="33"/>
        <v>153.0727119551895</v>
      </c>
      <c r="S446">
        <f t="shared" si="34"/>
        <v>10.893916331318451</v>
      </c>
    </row>
    <row r="447" spans="1:19" x14ac:dyDescent="0.2">
      <c r="A447">
        <v>2331810</v>
      </c>
      <c r="B447">
        <v>2</v>
      </c>
      <c r="C447" t="s">
        <v>175</v>
      </c>
      <c r="D447">
        <v>-111.92635943715401</v>
      </c>
      <c r="E447">
        <v>33.394324259132098</v>
      </c>
      <c r="F447">
        <v>3</v>
      </c>
      <c r="G447" t="s">
        <v>160</v>
      </c>
      <c r="H447" t="s">
        <v>175</v>
      </c>
      <c r="I447" t="s">
        <v>154</v>
      </c>
      <c r="J447">
        <v>40028.432638888888</v>
      </c>
      <c r="K447" t="s">
        <v>164</v>
      </c>
      <c r="L447" t="s">
        <v>156</v>
      </c>
      <c r="M447">
        <v>142</v>
      </c>
      <c r="N447">
        <v>1.38768158808E-3</v>
      </c>
      <c r="O447">
        <f t="shared" si="30"/>
        <v>-111.926198</v>
      </c>
      <c r="P447">
        <f t="shared" si="31"/>
        <v>33.392946000000002</v>
      </c>
      <c r="Q447">
        <f t="shared" si="32"/>
        <v>153.60086649020258</v>
      </c>
      <c r="R447">
        <f t="shared" si="33"/>
        <v>15.018390086562215</v>
      </c>
      <c r="S447">
        <f t="shared" si="34"/>
        <v>152.86488853150317</v>
      </c>
    </row>
    <row r="448" spans="1:19" x14ac:dyDescent="0.2">
      <c r="A448">
        <v>2295168</v>
      </c>
      <c r="B448">
        <v>2</v>
      </c>
      <c r="C448" t="s">
        <v>157</v>
      </c>
      <c r="D448">
        <v>-111.916273868318</v>
      </c>
      <c r="E448">
        <v>33.422002453032498</v>
      </c>
      <c r="F448">
        <v>2</v>
      </c>
      <c r="G448" t="s">
        <v>160</v>
      </c>
      <c r="H448" t="s">
        <v>157</v>
      </c>
      <c r="I448" t="s">
        <v>154</v>
      </c>
      <c r="J448">
        <v>39925.614583333336</v>
      </c>
      <c r="K448" t="s">
        <v>164</v>
      </c>
      <c r="L448" t="s">
        <v>156</v>
      </c>
      <c r="M448">
        <v>116</v>
      </c>
      <c r="N448">
        <v>1.6511850994100001E-3</v>
      </c>
      <c r="O448">
        <f t="shared" si="30"/>
        <v>-111.91768</v>
      </c>
      <c r="P448">
        <f t="shared" si="31"/>
        <v>33.422020000000003</v>
      </c>
      <c r="Q448">
        <f t="shared" si="32"/>
        <v>130.82596294675463</v>
      </c>
      <c r="R448">
        <f t="shared" si="33"/>
        <v>130.81148663367154</v>
      </c>
      <c r="S448">
        <f t="shared" si="34"/>
        <v>1.9461617698409126</v>
      </c>
    </row>
    <row r="449" spans="1:19" x14ac:dyDescent="0.2">
      <c r="A449">
        <v>2373836</v>
      </c>
      <c r="B449">
        <v>2</v>
      </c>
      <c r="C449" t="s">
        <v>157</v>
      </c>
      <c r="D449">
        <v>-111.939996166719</v>
      </c>
      <c r="E449">
        <v>33.420559986152099</v>
      </c>
      <c r="F449">
        <v>4</v>
      </c>
      <c r="G449" t="s">
        <v>166</v>
      </c>
      <c r="H449" t="s">
        <v>157</v>
      </c>
      <c r="I449" t="s">
        <v>154</v>
      </c>
      <c r="J449">
        <v>40150.531944444447</v>
      </c>
      <c r="K449" t="s">
        <v>156</v>
      </c>
      <c r="L449" t="s">
        <v>214</v>
      </c>
      <c r="M449">
        <v>118</v>
      </c>
      <c r="N449">
        <v>1.39897751017E-3</v>
      </c>
      <c r="O449">
        <f t="shared" si="30"/>
        <v>-111.93979899999999</v>
      </c>
      <c r="P449">
        <f t="shared" si="31"/>
        <v>33.421945000000001</v>
      </c>
      <c r="Q449">
        <f t="shared" si="32"/>
        <v>154.70526940594644</v>
      </c>
      <c r="R449">
        <f t="shared" si="33"/>
        <v>18.342287538076992</v>
      </c>
      <c r="S449">
        <f t="shared" si="34"/>
        <v>153.61406468757011</v>
      </c>
    </row>
    <row r="450" spans="1:19" x14ac:dyDescent="0.2">
      <c r="A450">
        <v>2655764</v>
      </c>
      <c r="B450">
        <v>2</v>
      </c>
      <c r="C450" t="s">
        <v>157</v>
      </c>
      <c r="D450">
        <v>-111.939656730964</v>
      </c>
      <c r="E450">
        <v>33.405947182893598</v>
      </c>
      <c r="F450">
        <v>2</v>
      </c>
      <c r="G450" t="s">
        <v>166</v>
      </c>
      <c r="H450" t="s">
        <v>157</v>
      </c>
      <c r="I450" t="s">
        <v>154</v>
      </c>
      <c r="J450">
        <v>41086.318749999999</v>
      </c>
      <c r="K450" t="s">
        <v>164</v>
      </c>
      <c r="L450" t="s">
        <v>156</v>
      </c>
      <c r="M450">
        <v>146</v>
      </c>
      <c r="N450">
        <v>1.3984560537799999E-3</v>
      </c>
      <c r="O450">
        <f t="shared" ref="O450:O513" si="35">INDEX(GPS_,MATCH($M450,loc_ID,0),2)</f>
        <v>-111.939699</v>
      </c>
      <c r="P450">
        <f t="shared" ref="P450:P513" si="36">INDEX(GPS_,MATCH($M450,loc_ID,0),1)</f>
        <v>33.407344999999999</v>
      </c>
      <c r="Q450">
        <f t="shared" ref="Q450:Q513" si="37">SQRT(SUMSQ(ABS(E450-P450)*lat_m,ABS(D450-O450)*long_m))</f>
        <v>155.08395481970246</v>
      </c>
      <c r="R450">
        <f t="shared" ref="R450:R513" si="38">ABS(D450-O450)*long_m</f>
        <v>3.9322600497859828</v>
      </c>
      <c r="S450">
        <f t="shared" ref="S450:S513" si="39">ABS(E450-P450)*lat_m</f>
        <v>155.03409422904488</v>
      </c>
    </row>
    <row r="451" spans="1:19" x14ac:dyDescent="0.2">
      <c r="A451">
        <v>2784826</v>
      </c>
      <c r="B451">
        <v>2</v>
      </c>
      <c r="C451" t="s">
        <v>157</v>
      </c>
      <c r="D451">
        <v>-111.924429385449</v>
      </c>
      <c r="E451">
        <v>33.407507003731098</v>
      </c>
      <c r="F451">
        <v>2</v>
      </c>
      <c r="G451" t="s">
        <v>160</v>
      </c>
      <c r="H451" t="s">
        <v>157</v>
      </c>
      <c r="I451" t="s">
        <v>154</v>
      </c>
      <c r="J451">
        <v>41582.461111111108</v>
      </c>
      <c r="K451" t="s">
        <v>164</v>
      </c>
      <c r="L451" t="s">
        <v>156</v>
      </c>
      <c r="M451">
        <v>138</v>
      </c>
      <c r="N451">
        <v>1.66976614604E-3</v>
      </c>
      <c r="O451">
        <f t="shared" si="35"/>
        <v>-111.926098</v>
      </c>
      <c r="P451">
        <f t="shared" si="36"/>
        <v>33.407445000000003</v>
      </c>
      <c r="Q451">
        <f t="shared" si="37"/>
        <v>155.38234640689191</v>
      </c>
      <c r="R451">
        <f t="shared" si="38"/>
        <v>155.23009176713836</v>
      </c>
      <c r="S451">
        <f t="shared" si="39"/>
        <v>6.8769313561470016</v>
      </c>
    </row>
    <row r="452" spans="1:19" x14ac:dyDescent="0.2">
      <c r="A452">
        <v>2718210</v>
      </c>
      <c r="B452">
        <v>2</v>
      </c>
      <c r="C452" t="s">
        <v>152</v>
      </c>
      <c r="D452">
        <v>-111.95220561143699</v>
      </c>
      <c r="E452">
        <v>33.423248166049497</v>
      </c>
      <c r="F452">
        <v>2</v>
      </c>
      <c r="G452" t="s">
        <v>166</v>
      </c>
      <c r="H452" t="s">
        <v>152</v>
      </c>
      <c r="I452" t="s">
        <v>154</v>
      </c>
      <c r="J452">
        <v>41381.740277777775</v>
      </c>
      <c r="K452" t="s">
        <v>156</v>
      </c>
      <c r="L452" t="s">
        <v>215</v>
      </c>
      <c r="M452">
        <v>121</v>
      </c>
      <c r="N452">
        <v>1.4031816253E-3</v>
      </c>
      <c r="O452">
        <f t="shared" si="35"/>
        <v>-111.95219899999999</v>
      </c>
      <c r="P452">
        <f t="shared" si="36"/>
        <v>33.421844999999998</v>
      </c>
      <c r="Q452">
        <f t="shared" si="37"/>
        <v>155.62856930770909</v>
      </c>
      <c r="R452">
        <f t="shared" si="38"/>
        <v>0.61505754689281855</v>
      </c>
      <c r="S452">
        <f t="shared" si="39"/>
        <v>155.62735392269065</v>
      </c>
    </row>
    <row r="453" spans="1:19" x14ac:dyDescent="0.2">
      <c r="A453">
        <v>2624775</v>
      </c>
      <c r="B453">
        <v>2</v>
      </c>
      <c r="C453" t="s">
        <v>164</v>
      </c>
      <c r="D453">
        <v>-111.9262785329</v>
      </c>
      <c r="E453">
        <v>33.406048513551703</v>
      </c>
      <c r="F453">
        <v>3</v>
      </c>
      <c r="G453" t="s">
        <v>178</v>
      </c>
      <c r="H453" t="s">
        <v>164</v>
      </c>
      <c r="I453" t="s">
        <v>154</v>
      </c>
      <c r="J453">
        <v>41057.84097222222</v>
      </c>
      <c r="K453" t="s">
        <v>156</v>
      </c>
      <c r="L453" t="s">
        <v>165</v>
      </c>
      <c r="M453">
        <v>138</v>
      </c>
      <c r="N453">
        <v>1.4081074278199999E-3</v>
      </c>
      <c r="O453">
        <f t="shared" si="35"/>
        <v>-111.926098</v>
      </c>
      <c r="P453">
        <f t="shared" si="36"/>
        <v>33.407445000000003</v>
      </c>
      <c r="Q453">
        <f t="shared" si="37"/>
        <v>155.79440863132965</v>
      </c>
      <c r="R453">
        <f t="shared" si="38"/>
        <v>16.794854520384526</v>
      </c>
      <c r="S453">
        <f t="shared" si="39"/>
        <v>154.8865088457508</v>
      </c>
    </row>
    <row r="454" spans="1:19" x14ac:dyDescent="0.2">
      <c r="A454">
        <v>2363294</v>
      </c>
      <c r="B454">
        <v>2</v>
      </c>
      <c r="C454" t="s">
        <v>157</v>
      </c>
      <c r="D454">
        <v>-111.92440984512299</v>
      </c>
      <c r="E454">
        <v>33.407517013531702</v>
      </c>
      <c r="F454">
        <v>2</v>
      </c>
      <c r="G454" t="s">
        <v>160</v>
      </c>
      <c r="H454" t="s">
        <v>157</v>
      </c>
      <c r="I454" t="s">
        <v>154</v>
      </c>
      <c r="J454">
        <v>40135.6875</v>
      </c>
      <c r="K454" t="s">
        <v>164</v>
      </c>
      <c r="L454" t="s">
        <v>156</v>
      </c>
      <c r="M454">
        <v>138</v>
      </c>
      <c r="N454">
        <v>1.6896901602E-3</v>
      </c>
      <c r="O454">
        <f t="shared" si="35"/>
        <v>-111.926098</v>
      </c>
      <c r="P454">
        <f t="shared" si="36"/>
        <v>33.407445000000003</v>
      </c>
      <c r="Q454">
        <f t="shared" si="37"/>
        <v>157.25088862582675</v>
      </c>
      <c r="R454">
        <f t="shared" si="38"/>
        <v>157.04791518091844</v>
      </c>
      <c r="S454">
        <f t="shared" si="39"/>
        <v>7.9871340879700803</v>
      </c>
    </row>
    <row r="455" spans="1:19" x14ac:dyDescent="0.2">
      <c r="A455">
        <v>2490561</v>
      </c>
      <c r="B455">
        <v>2</v>
      </c>
      <c r="C455" t="s">
        <v>157</v>
      </c>
      <c r="D455">
        <v>-111.939956174252</v>
      </c>
      <c r="E455">
        <v>33.4203682236571</v>
      </c>
      <c r="F455">
        <v>3</v>
      </c>
      <c r="G455" t="s">
        <v>158</v>
      </c>
      <c r="H455" t="s">
        <v>157</v>
      </c>
      <c r="I455" t="s">
        <v>154</v>
      </c>
      <c r="J455">
        <v>40574.78402777778</v>
      </c>
      <c r="K455" t="s">
        <v>158</v>
      </c>
      <c r="L455" t="s">
        <v>158</v>
      </c>
      <c r="M455">
        <v>111</v>
      </c>
      <c r="N455">
        <v>1.4318761551300001E-3</v>
      </c>
      <c r="O455">
        <f t="shared" si="35"/>
        <v>-111.93979899999999</v>
      </c>
      <c r="P455">
        <f t="shared" si="36"/>
        <v>33.418945000000001</v>
      </c>
      <c r="Q455">
        <f t="shared" si="37"/>
        <v>158.52773702646726</v>
      </c>
      <c r="R455">
        <f t="shared" si="38"/>
        <v>14.621815174989543</v>
      </c>
      <c r="S455">
        <f t="shared" si="39"/>
        <v>157.85197473494338</v>
      </c>
    </row>
    <row r="456" spans="1:19" x14ac:dyDescent="0.2">
      <c r="A456">
        <v>2675705</v>
      </c>
      <c r="B456">
        <v>2</v>
      </c>
      <c r="C456" t="s">
        <v>175</v>
      </c>
      <c r="D456">
        <v>-111.924388261865</v>
      </c>
      <c r="E456">
        <v>33.407506327527997</v>
      </c>
      <c r="F456">
        <v>3</v>
      </c>
      <c r="G456" t="s">
        <v>158</v>
      </c>
      <c r="H456" t="s">
        <v>175</v>
      </c>
      <c r="I456" t="s">
        <v>154</v>
      </c>
      <c r="J456">
        <v>41240.361805555556</v>
      </c>
      <c r="K456" t="s">
        <v>156</v>
      </c>
      <c r="L456" t="s">
        <v>165</v>
      </c>
      <c r="M456">
        <v>138</v>
      </c>
      <c r="N456">
        <v>1.71083767668E-3</v>
      </c>
      <c r="O456">
        <f t="shared" si="35"/>
        <v>-111.926098</v>
      </c>
      <c r="P456">
        <f t="shared" si="36"/>
        <v>33.407445000000003</v>
      </c>
      <c r="Q456">
        <f t="shared" si="37"/>
        <v>159.20116518710674</v>
      </c>
      <c r="R456">
        <f t="shared" si="38"/>
        <v>159.05579118582614</v>
      </c>
      <c r="S456">
        <f t="shared" si="39"/>
        <v>6.8019326064964618</v>
      </c>
    </row>
    <row r="457" spans="1:19" x14ac:dyDescent="0.2">
      <c r="A457">
        <v>2673819</v>
      </c>
      <c r="B457">
        <v>2</v>
      </c>
      <c r="C457" t="s">
        <v>157</v>
      </c>
      <c r="D457">
        <v>-111.93778516938799</v>
      </c>
      <c r="E457">
        <v>33.392875819744802</v>
      </c>
      <c r="F457">
        <v>4</v>
      </c>
      <c r="G457" t="s">
        <v>160</v>
      </c>
      <c r="H457" t="s">
        <v>157</v>
      </c>
      <c r="I457" t="s">
        <v>154</v>
      </c>
      <c r="J457">
        <v>41168.724999999999</v>
      </c>
      <c r="K457" t="s">
        <v>159</v>
      </c>
      <c r="L457" t="s">
        <v>156</v>
      </c>
      <c r="M457">
        <v>144</v>
      </c>
      <c r="N457">
        <v>1.71409001625E-3</v>
      </c>
      <c r="O457">
        <f t="shared" si="35"/>
        <v>-111.939499</v>
      </c>
      <c r="P457">
        <f t="shared" si="36"/>
        <v>33.392845999999999</v>
      </c>
      <c r="Q457">
        <f t="shared" si="37"/>
        <v>159.47081180965563</v>
      </c>
      <c r="R457">
        <f t="shared" si="38"/>
        <v>159.43651157565313</v>
      </c>
      <c r="S457">
        <f t="shared" si="39"/>
        <v>3.3073548066736427</v>
      </c>
    </row>
    <row r="458" spans="1:19" x14ac:dyDescent="0.2">
      <c r="A458">
        <v>2698604</v>
      </c>
      <c r="B458">
        <v>2</v>
      </c>
      <c r="C458" t="s">
        <v>164</v>
      </c>
      <c r="D458">
        <v>-111.924388618853</v>
      </c>
      <c r="E458">
        <v>33.414766301471303</v>
      </c>
      <c r="F458">
        <v>3</v>
      </c>
      <c r="G458" t="s">
        <v>178</v>
      </c>
      <c r="H458" t="s">
        <v>164</v>
      </c>
      <c r="I458" t="s">
        <v>154</v>
      </c>
      <c r="J458">
        <v>41324.563194444447</v>
      </c>
      <c r="K458" t="s">
        <v>156</v>
      </c>
      <c r="L458" t="s">
        <v>219</v>
      </c>
      <c r="M458">
        <v>131</v>
      </c>
      <c r="N458">
        <v>1.7136796528600001E-3</v>
      </c>
      <c r="O458">
        <f t="shared" si="35"/>
        <v>-111.926098</v>
      </c>
      <c r="P458">
        <f t="shared" si="36"/>
        <v>33.414645</v>
      </c>
      <c r="Q458">
        <f t="shared" si="37"/>
        <v>159.59067721497223</v>
      </c>
      <c r="R458">
        <f t="shared" si="38"/>
        <v>159.02258083210901</v>
      </c>
      <c r="S458">
        <f t="shared" si="39"/>
        <v>13.453737006081521</v>
      </c>
    </row>
    <row r="459" spans="1:19" x14ac:dyDescent="0.2">
      <c r="A459">
        <v>2767982</v>
      </c>
      <c r="B459">
        <v>2</v>
      </c>
      <c r="C459" t="s">
        <v>157</v>
      </c>
      <c r="D459">
        <v>-111.924370442312</v>
      </c>
      <c r="E459">
        <v>33.407506596419601</v>
      </c>
      <c r="F459">
        <v>2</v>
      </c>
      <c r="G459" t="s">
        <v>160</v>
      </c>
      <c r="H459" t="s">
        <v>157</v>
      </c>
      <c r="I459" t="s">
        <v>154</v>
      </c>
      <c r="J459">
        <v>41532.540972222225</v>
      </c>
      <c r="K459" t="s">
        <v>164</v>
      </c>
      <c r="L459" t="s">
        <v>156</v>
      </c>
      <c r="M459">
        <v>138</v>
      </c>
      <c r="N459">
        <v>1.72865545563E-3</v>
      </c>
      <c r="O459">
        <f t="shared" si="35"/>
        <v>-111.926098</v>
      </c>
      <c r="P459">
        <f t="shared" si="36"/>
        <v>33.407445000000003</v>
      </c>
      <c r="Q459">
        <f t="shared" si="37"/>
        <v>160.8586719238121</v>
      </c>
      <c r="R459">
        <f t="shared" si="38"/>
        <v>160.71353224236762</v>
      </c>
      <c r="S459">
        <f t="shared" si="39"/>
        <v>6.8317557973098957</v>
      </c>
    </row>
    <row r="460" spans="1:19" x14ac:dyDescent="0.2">
      <c r="A460">
        <v>2350840</v>
      </c>
      <c r="B460">
        <v>2</v>
      </c>
      <c r="C460" t="s">
        <v>157</v>
      </c>
      <c r="D460">
        <v>-111.93962272974299</v>
      </c>
      <c r="E460">
        <v>33.394302568390899</v>
      </c>
      <c r="F460">
        <v>3</v>
      </c>
      <c r="G460" t="s">
        <v>160</v>
      </c>
      <c r="H460" t="s">
        <v>157</v>
      </c>
      <c r="I460" t="s">
        <v>154</v>
      </c>
      <c r="J460">
        <v>40091.73333333333</v>
      </c>
      <c r="K460" t="s">
        <v>156</v>
      </c>
      <c r="L460" t="s">
        <v>155</v>
      </c>
      <c r="M460">
        <v>144</v>
      </c>
      <c r="N460">
        <v>1.46181412179E-3</v>
      </c>
      <c r="O460">
        <f t="shared" si="35"/>
        <v>-111.939499</v>
      </c>
      <c r="P460">
        <f t="shared" si="36"/>
        <v>33.392845999999999</v>
      </c>
      <c r="Q460">
        <f t="shared" si="37"/>
        <v>161.95983519183901</v>
      </c>
      <c r="R460">
        <f t="shared" si="38"/>
        <v>11.510494948062016</v>
      </c>
      <c r="S460">
        <f t="shared" si="39"/>
        <v>161.55029161663029</v>
      </c>
    </row>
    <row r="461" spans="1:19" x14ac:dyDescent="0.2">
      <c r="A461">
        <v>2587327</v>
      </c>
      <c r="B461">
        <v>2</v>
      </c>
      <c r="C461" t="s">
        <v>157</v>
      </c>
      <c r="D461">
        <v>-111.938136266493</v>
      </c>
      <c r="E461">
        <v>33.421327175177602</v>
      </c>
      <c r="F461">
        <v>2</v>
      </c>
      <c r="G461" t="s">
        <v>166</v>
      </c>
      <c r="H461" t="s">
        <v>157</v>
      </c>
      <c r="I461" t="s">
        <v>154</v>
      </c>
      <c r="J461">
        <v>40863.85833333333</v>
      </c>
      <c r="K461" t="s">
        <v>156</v>
      </c>
      <c r="L461" t="s">
        <v>193</v>
      </c>
      <c r="M461">
        <v>151</v>
      </c>
      <c r="N461">
        <v>1.7172024096799999E-3</v>
      </c>
      <c r="O461">
        <f t="shared" si="35"/>
        <v>-111.936499</v>
      </c>
      <c r="P461">
        <f t="shared" si="36"/>
        <v>33.421844999999998</v>
      </c>
      <c r="Q461">
        <f t="shared" si="37"/>
        <v>162.78211556362183</v>
      </c>
      <c r="R461">
        <f t="shared" si="38"/>
        <v>152.31380297219303</v>
      </c>
      <c r="S461">
        <f t="shared" si="39"/>
        <v>57.432765661391372</v>
      </c>
    </row>
    <row r="462" spans="1:19" x14ac:dyDescent="0.2">
      <c r="A462">
        <v>2630879</v>
      </c>
      <c r="B462">
        <v>3</v>
      </c>
      <c r="C462" t="s">
        <v>157</v>
      </c>
      <c r="D462">
        <v>-111.926315994823</v>
      </c>
      <c r="E462">
        <v>33.394411219240503</v>
      </c>
      <c r="F462">
        <v>2</v>
      </c>
      <c r="G462" t="s">
        <v>158</v>
      </c>
      <c r="H462" t="s">
        <v>157</v>
      </c>
      <c r="I462" t="s">
        <v>154</v>
      </c>
      <c r="J462">
        <v>41005.619444444441</v>
      </c>
      <c r="K462" t="s">
        <v>156</v>
      </c>
      <c r="L462" t="s">
        <v>216</v>
      </c>
      <c r="M462">
        <v>142</v>
      </c>
      <c r="N462">
        <v>1.46996265292E-3</v>
      </c>
      <c r="O462">
        <f t="shared" si="35"/>
        <v>-111.926198</v>
      </c>
      <c r="P462">
        <f t="shared" si="36"/>
        <v>33.392946000000002</v>
      </c>
      <c r="Q462">
        <f t="shared" si="37"/>
        <v>162.88007775028754</v>
      </c>
      <c r="R462">
        <f t="shared" si="38"/>
        <v>10.976979190001343</v>
      </c>
      <c r="S462">
        <f t="shared" si="39"/>
        <v>162.50977095486286</v>
      </c>
    </row>
    <row r="463" spans="1:19" x14ac:dyDescent="0.2">
      <c r="A463">
        <v>2458292</v>
      </c>
      <c r="B463">
        <v>2</v>
      </c>
      <c r="C463" t="s">
        <v>157</v>
      </c>
      <c r="D463">
        <v>-111.92451580745799</v>
      </c>
      <c r="E463">
        <v>33.422023042657898</v>
      </c>
      <c r="F463">
        <v>3</v>
      </c>
      <c r="G463" t="s">
        <v>158</v>
      </c>
      <c r="H463" t="s">
        <v>157</v>
      </c>
      <c r="I463" t="s">
        <v>154</v>
      </c>
      <c r="J463">
        <v>40464.393750000003</v>
      </c>
      <c r="K463" t="s">
        <v>159</v>
      </c>
      <c r="L463" t="s">
        <v>156</v>
      </c>
      <c r="M463">
        <v>117</v>
      </c>
      <c r="N463">
        <v>1.78332772275E-3</v>
      </c>
      <c r="O463">
        <f t="shared" si="35"/>
        <v>-111.926299</v>
      </c>
      <c r="P463">
        <f t="shared" si="36"/>
        <v>33.422044999999997</v>
      </c>
      <c r="Q463">
        <f t="shared" si="37"/>
        <v>165.90708019351516</v>
      </c>
      <c r="R463">
        <f t="shared" si="38"/>
        <v>165.88920537062765</v>
      </c>
      <c r="S463">
        <f t="shared" si="39"/>
        <v>2.4353233541340478</v>
      </c>
    </row>
    <row r="464" spans="1:19" x14ac:dyDescent="0.2">
      <c r="A464">
        <v>2680029</v>
      </c>
      <c r="B464">
        <v>2</v>
      </c>
      <c r="C464" t="s">
        <v>175</v>
      </c>
      <c r="D464">
        <v>-111.93878384956299</v>
      </c>
      <c r="E464">
        <v>33.4231854823975</v>
      </c>
      <c r="F464">
        <v>3</v>
      </c>
      <c r="G464" t="s">
        <v>158</v>
      </c>
      <c r="H464" t="s">
        <v>175</v>
      </c>
      <c r="I464" t="s">
        <v>154</v>
      </c>
      <c r="J464">
        <v>41232.446527777778</v>
      </c>
      <c r="K464" t="s">
        <v>156</v>
      </c>
      <c r="L464" t="s">
        <v>155</v>
      </c>
      <c r="M464">
        <v>118</v>
      </c>
      <c r="N464">
        <v>1.60291203384E-3</v>
      </c>
      <c r="O464">
        <f t="shared" si="35"/>
        <v>-111.93979899999999</v>
      </c>
      <c r="P464">
        <f t="shared" si="36"/>
        <v>33.421945000000001</v>
      </c>
      <c r="Q464">
        <f t="shared" si="37"/>
        <v>166.87719148138436</v>
      </c>
      <c r="R464">
        <f t="shared" si="38"/>
        <v>94.438763822901919</v>
      </c>
      <c r="S464">
        <f t="shared" si="39"/>
        <v>137.58385415562674</v>
      </c>
    </row>
    <row r="465" spans="1:19" x14ac:dyDescent="0.2">
      <c r="A465">
        <v>2291813</v>
      </c>
      <c r="B465">
        <v>2</v>
      </c>
      <c r="C465" t="s">
        <v>175</v>
      </c>
      <c r="D465">
        <v>-111.93659387028301</v>
      </c>
      <c r="E465">
        <v>33.392878440155897</v>
      </c>
      <c r="F465">
        <v>4</v>
      </c>
      <c r="G465" t="s">
        <v>160</v>
      </c>
      <c r="H465" t="s">
        <v>175</v>
      </c>
      <c r="I465" t="s">
        <v>154</v>
      </c>
      <c r="J465">
        <v>39921.569444444445</v>
      </c>
      <c r="K465" t="s">
        <v>156</v>
      </c>
      <c r="L465" t="s">
        <v>158</v>
      </c>
      <c r="M465">
        <v>141</v>
      </c>
      <c r="N465">
        <v>1.79616325458E-3</v>
      </c>
      <c r="O465">
        <f t="shared" si="35"/>
        <v>-111.934798</v>
      </c>
      <c r="P465">
        <f t="shared" si="36"/>
        <v>33.392845999999999</v>
      </c>
      <c r="Q465">
        <f t="shared" si="37"/>
        <v>167.10734574954705</v>
      </c>
      <c r="R465">
        <f t="shared" si="38"/>
        <v>167.06860710679356</v>
      </c>
      <c r="S465">
        <f t="shared" si="39"/>
        <v>3.597988723510928</v>
      </c>
    </row>
    <row r="466" spans="1:19" x14ac:dyDescent="0.2">
      <c r="A466">
        <v>2514648</v>
      </c>
      <c r="B466">
        <v>2</v>
      </c>
      <c r="C466" t="s">
        <v>157</v>
      </c>
      <c r="D466">
        <v>-111.926271532667</v>
      </c>
      <c r="E466">
        <v>33.4089485878836</v>
      </c>
      <c r="F466">
        <v>1</v>
      </c>
      <c r="G466" t="s">
        <v>158</v>
      </c>
      <c r="H466" t="s">
        <v>157</v>
      </c>
      <c r="I466" t="s">
        <v>154</v>
      </c>
      <c r="J466">
        <v>40641.541666666664</v>
      </c>
      <c r="K466" t="s">
        <v>165</v>
      </c>
      <c r="L466" t="s">
        <v>156</v>
      </c>
      <c r="M466">
        <v>138</v>
      </c>
      <c r="N466">
        <v>1.5135686671600001E-3</v>
      </c>
      <c r="O466">
        <f t="shared" si="35"/>
        <v>-111.926098</v>
      </c>
      <c r="P466">
        <f t="shared" si="36"/>
        <v>33.407445000000003</v>
      </c>
      <c r="Q466">
        <f t="shared" si="37"/>
        <v>167.54486314752364</v>
      </c>
      <c r="R466">
        <f t="shared" si="38"/>
        <v>16.143627542902514</v>
      </c>
      <c r="S466">
        <f t="shared" si="39"/>
        <v>166.76529751983313</v>
      </c>
    </row>
    <row r="467" spans="1:19" x14ac:dyDescent="0.2">
      <c r="A467">
        <v>2641852</v>
      </c>
      <c r="B467">
        <v>2</v>
      </c>
      <c r="C467" t="s">
        <v>157</v>
      </c>
      <c r="D467">
        <v>-111.96094843131399</v>
      </c>
      <c r="E467">
        <v>33.427123454226198</v>
      </c>
      <c r="F467">
        <v>3</v>
      </c>
      <c r="G467" t="s">
        <v>160</v>
      </c>
      <c r="H467" t="s">
        <v>157</v>
      </c>
      <c r="I467" t="s">
        <v>154</v>
      </c>
      <c r="J467">
        <v>41104.875</v>
      </c>
      <c r="K467" t="s">
        <v>156</v>
      </c>
      <c r="L467" t="s">
        <v>217</v>
      </c>
      <c r="M467">
        <v>110</v>
      </c>
      <c r="N467">
        <v>1.5286594342000001E-3</v>
      </c>
      <c r="O467">
        <f t="shared" si="35"/>
        <v>-111.96095</v>
      </c>
      <c r="P467">
        <f t="shared" si="36"/>
        <v>33.425600000000003</v>
      </c>
      <c r="Q467">
        <f t="shared" si="37"/>
        <v>168.9687678493959</v>
      </c>
      <c r="R467">
        <f t="shared" si="38"/>
        <v>0.14593380596246894</v>
      </c>
      <c r="S467">
        <f t="shared" si="39"/>
        <v>168.96870482982143</v>
      </c>
    </row>
    <row r="468" spans="1:19" x14ac:dyDescent="0.2">
      <c r="A468">
        <v>2451045</v>
      </c>
      <c r="B468">
        <v>2</v>
      </c>
      <c r="C468" t="s">
        <v>175</v>
      </c>
      <c r="D468">
        <v>-111.939613428342</v>
      </c>
      <c r="E468">
        <v>33.394369794419497</v>
      </c>
      <c r="F468">
        <v>3</v>
      </c>
      <c r="G468" t="s">
        <v>178</v>
      </c>
      <c r="H468" t="s">
        <v>175</v>
      </c>
      <c r="I468" t="s">
        <v>154</v>
      </c>
      <c r="J468">
        <v>40445.747916666667</v>
      </c>
      <c r="K468" t="s">
        <v>156</v>
      </c>
      <c r="L468" t="s">
        <v>170</v>
      </c>
      <c r="M468">
        <v>144</v>
      </c>
      <c r="N468">
        <v>1.5280848400400001E-3</v>
      </c>
      <c r="O468">
        <f t="shared" si="35"/>
        <v>-111.939499</v>
      </c>
      <c r="P468">
        <f t="shared" si="36"/>
        <v>33.392845999999999</v>
      </c>
      <c r="Q468">
        <f t="shared" si="37"/>
        <v>169.34135817368437</v>
      </c>
      <c r="R468">
        <f t="shared" si="38"/>
        <v>10.645191856397091</v>
      </c>
      <c r="S468">
        <f t="shared" si="39"/>
        <v>169.00643620421252</v>
      </c>
    </row>
    <row r="469" spans="1:19" x14ac:dyDescent="0.2">
      <c r="A469">
        <v>2691315</v>
      </c>
      <c r="B469">
        <v>2</v>
      </c>
      <c r="C469" t="s">
        <v>157</v>
      </c>
      <c r="D469">
        <v>-111.92438217733699</v>
      </c>
      <c r="E469">
        <v>33.418515548305002</v>
      </c>
      <c r="F469">
        <v>3</v>
      </c>
      <c r="G469" t="s">
        <v>166</v>
      </c>
      <c r="H469" t="s">
        <v>157</v>
      </c>
      <c r="I469" t="s">
        <v>154</v>
      </c>
      <c r="J469">
        <v>41304.779166666667</v>
      </c>
      <c r="K469" t="s">
        <v>159</v>
      </c>
      <c r="L469" t="s">
        <v>156</v>
      </c>
      <c r="M469">
        <v>154</v>
      </c>
      <c r="N469">
        <v>1.83026228279E-3</v>
      </c>
      <c r="O469">
        <f t="shared" si="35"/>
        <v>-111.92627</v>
      </c>
      <c r="P469">
        <f t="shared" si="36"/>
        <v>33.420180000000002</v>
      </c>
      <c r="Q469">
        <f t="shared" si="37"/>
        <v>254.80016188722453</v>
      </c>
      <c r="R469">
        <f t="shared" si="38"/>
        <v>175.62287530352251</v>
      </c>
      <c r="S469">
        <f t="shared" si="39"/>
        <v>184.6069559032899</v>
      </c>
    </row>
    <row r="470" spans="1:19" x14ac:dyDescent="0.2">
      <c r="A470">
        <v>2790335</v>
      </c>
      <c r="B470">
        <v>2</v>
      </c>
      <c r="C470" t="s">
        <v>183</v>
      </c>
      <c r="D470">
        <v>-111.940002964165</v>
      </c>
      <c r="E470">
        <v>33.417408333321298</v>
      </c>
      <c r="F470">
        <v>3</v>
      </c>
      <c r="G470" t="s">
        <v>153</v>
      </c>
      <c r="H470" t="s">
        <v>183</v>
      </c>
      <c r="I470" t="s">
        <v>154</v>
      </c>
      <c r="J470">
        <v>41603.377083333333</v>
      </c>
      <c r="K470" t="s">
        <v>202</v>
      </c>
      <c r="L470" t="s">
        <v>156</v>
      </c>
      <c r="M470">
        <v>111</v>
      </c>
      <c r="N470">
        <v>1.5501438197899999E-3</v>
      </c>
      <c r="O470">
        <f t="shared" si="35"/>
        <v>-111.93979899999999</v>
      </c>
      <c r="P470">
        <f t="shared" si="36"/>
        <v>33.418945000000001</v>
      </c>
      <c r="Q470">
        <f t="shared" si="37"/>
        <v>171.48710197481623</v>
      </c>
      <c r="R470">
        <f t="shared" si="38"/>
        <v>18.974649377746868</v>
      </c>
      <c r="S470">
        <f t="shared" si="39"/>
        <v>170.43411872249229</v>
      </c>
    </row>
    <row r="471" spans="1:19" x14ac:dyDescent="0.2">
      <c r="A471">
        <v>2314047</v>
      </c>
      <c r="B471">
        <v>2</v>
      </c>
      <c r="C471" t="s">
        <v>157</v>
      </c>
      <c r="D471">
        <v>-111.927955113352</v>
      </c>
      <c r="E471">
        <v>33.407457592158103</v>
      </c>
      <c r="F471">
        <v>1</v>
      </c>
      <c r="G471" t="s">
        <v>166</v>
      </c>
      <c r="H471" t="s">
        <v>157</v>
      </c>
      <c r="I471" t="s">
        <v>154</v>
      </c>
      <c r="J471">
        <v>39971.45416666667</v>
      </c>
      <c r="K471" t="s">
        <v>156</v>
      </c>
      <c r="L471" t="s">
        <v>155</v>
      </c>
      <c r="M471">
        <v>138</v>
      </c>
      <c r="N471">
        <v>1.8571560420800001E-3</v>
      </c>
      <c r="O471">
        <f t="shared" si="35"/>
        <v>-111.926098</v>
      </c>
      <c r="P471">
        <f t="shared" si="36"/>
        <v>33.407445000000003</v>
      </c>
      <c r="Q471">
        <f t="shared" si="37"/>
        <v>172.7716536431362</v>
      </c>
      <c r="R471">
        <f t="shared" si="38"/>
        <v>172.76600871164834</v>
      </c>
      <c r="S471">
        <f t="shared" si="39"/>
        <v>1.3966160640892971</v>
      </c>
    </row>
    <row r="472" spans="1:19" x14ac:dyDescent="0.2">
      <c r="A472">
        <v>2273472</v>
      </c>
      <c r="B472">
        <v>2</v>
      </c>
      <c r="C472" t="s">
        <v>157</v>
      </c>
      <c r="D472">
        <v>-111.92649771977101</v>
      </c>
      <c r="E472">
        <v>33.420288192218301</v>
      </c>
      <c r="F472">
        <v>3</v>
      </c>
      <c r="G472" t="s">
        <v>153</v>
      </c>
      <c r="H472" t="s">
        <v>157</v>
      </c>
      <c r="I472" t="s">
        <v>154</v>
      </c>
      <c r="J472">
        <v>39995.265277777777</v>
      </c>
      <c r="K472" t="s">
        <v>168</v>
      </c>
      <c r="L472" t="s">
        <v>218</v>
      </c>
      <c r="M472">
        <v>154</v>
      </c>
      <c r="N472">
        <v>1.5720286777799999E-3</v>
      </c>
      <c r="O472">
        <f t="shared" si="35"/>
        <v>-111.92627</v>
      </c>
      <c r="P472">
        <f t="shared" si="36"/>
        <v>33.420180000000002</v>
      </c>
      <c r="Q472">
        <f t="shared" si="37"/>
        <v>24.347124597078697</v>
      </c>
      <c r="R472">
        <f t="shared" si="38"/>
        <v>21.184617459522872</v>
      </c>
      <c r="S472">
        <f t="shared" si="39"/>
        <v>11.999769132752228</v>
      </c>
    </row>
    <row r="473" spans="1:19" x14ac:dyDescent="0.2">
      <c r="A473">
        <v>2657940</v>
      </c>
      <c r="B473">
        <v>2</v>
      </c>
      <c r="C473" t="s">
        <v>163</v>
      </c>
      <c r="D473">
        <v>-111.93483319745999</v>
      </c>
      <c r="E473">
        <v>33.4161101185543</v>
      </c>
      <c r="F473">
        <v>3</v>
      </c>
      <c r="G473" t="s">
        <v>166</v>
      </c>
      <c r="H473" t="s">
        <v>163</v>
      </c>
      <c r="I473" t="s">
        <v>154</v>
      </c>
      <c r="J473">
        <v>41005.736111111109</v>
      </c>
      <c r="K473" t="s">
        <v>159</v>
      </c>
      <c r="L473" t="s">
        <v>165</v>
      </c>
      <c r="M473">
        <v>133</v>
      </c>
      <c r="N473">
        <v>1.57086124381E-3</v>
      </c>
      <c r="O473">
        <f t="shared" si="35"/>
        <v>-111.93469899999999</v>
      </c>
      <c r="P473">
        <f t="shared" si="36"/>
        <v>33.414544999999997</v>
      </c>
      <c r="Q473">
        <f t="shared" si="37"/>
        <v>174.03810750185218</v>
      </c>
      <c r="R473">
        <f t="shared" si="38"/>
        <v>12.48429963543143</v>
      </c>
      <c r="S473">
        <f t="shared" si="39"/>
        <v>173.58976100403797</v>
      </c>
    </row>
    <row r="474" spans="1:19" x14ac:dyDescent="0.2">
      <c r="A474">
        <v>2646283</v>
      </c>
      <c r="B474">
        <v>2</v>
      </c>
      <c r="C474" t="s">
        <v>157</v>
      </c>
      <c r="D474">
        <v>-111.96087009045399</v>
      </c>
      <c r="E474">
        <v>33.420365120648299</v>
      </c>
      <c r="F474">
        <v>3</v>
      </c>
      <c r="G474" t="s">
        <v>166</v>
      </c>
      <c r="H474" t="s">
        <v>157</v>
      </c>
      <c r="I474" t="s">
        <v>154</v>
      </c>
      <c r="J474">
        <v>40999.522222222222</v>
      </c>
      <c r="K474" t="s">
        <v>159</v>
      </c>
      <c r="L474" t="s">
        <v>169</v>
      </c>
      <c r="M474">
        <v>165</v>
      </c>
      <c r="N474">
        <v>1.5713367148E-3</v>
      </c>
      <c r="O474">
        <f t="shared" si="35"/>
        <v>-111.960908</v>
      </c>
      <c r="P474">
        <f t="shared" si="36"/>
        <v>33.421936000000002</v>
      </c>
      <c r="Q474">
        <f t="shared" si="37"/>
        <v>174.26438979584179</v>
      </c>
      <c r="R474">
        <f t="shared" si="38"/>
        <v>3.5266996217467774</v>
      </c>
      <c r="S474">
        <f t="shared" si="39"/>
        <v>174.22870010619678</v>
      </c>
    </row>
    <row r="475" spans="1:19" x14ac:dyDescent="0.2">
      <c r="A475">
        <v>2733030</v>
      </c>
      <c r="B475">
        <v>2</v>
      </c>
      <c r="C475" t="s">
        <v>157</v>
      </c>
      <c r="D475">
        <v>-111.91604025775899</v>
      </c>
      <c r="E475">
        <v>33.422008896064199</v>
      </c>
      <c r="F475">
        <v>2</v>
      </c>
      <c r="G475" t="s">
        <v>158</v>
      </c>
      <c r="H475" t="s">
        <v>157</v>
      </c>
      <c r="I475" t="s">
        <v>154</v>
      </c>
      <c r="J475">
        <v>41407.847222222219</v>
      </c>
      <c r="K475" t="s">
        <v>156</v>
      </c>
      <c r="L475" t="s">
        <v>155</v>
      </c>
      <c r="M475">
        <v>116</v>
      </c>
      <c r="N475">
        <v>1.88370099964E-3</v>
      </c>
      <c r="O475">
        <f t="shared" si="35"/>
        <v>-111.91768</v>
      </c>
      <c r="P475">
        <f t="shared" si="36"/>
        <v>33.422020000000003</v>
      </c>
      <c r="Q475">
        <f t="shared" si="37"/>
        <v>152.54909150581369</v>
      </c>
      <c r="R475">
        <f t="shared" si="38"/>
        <v>152.54412014745239</v>
      </c>
      <c r="S475">
        <f t="shared" si="39"/>
        <v>1.2315549881041823</v>
      </c>
    </row>
    <row r="476" spans="1:19" x14ac:dyDescent="0.2">
      <c r="A476">
        <v>2343691</v>
      </c>
      <c r="B476">
        <v>2</v>
      </c>
      <c r="C476" t="s">
        <v>175</v>
      </c>
      <c r="D476">
        <v>-111.932910831735</v>
      </c>
      <c r="E476">
        <v>33.422013853182001</v>
      </c>
      <c r="F476">
        <v>2</v>
      </c>
      <c r="G476" t="s">
        <v>160</v>
      </c>
      <c r="H476" t="s">
        <v>175</v>
      </c>
      <c r="I476" t="s">
        <v>154</v>
      </c>
      <c r="J476">
        <v>40085.576388888891</v>
      </c>
      <c r="K476" t="s">
        <v>156</v>
      </c>
      <c r="L476" t="s">
        <v>155</v>
      </c>
      <c r="M476">
        <v>115</v>
      </c>
      <c r="N476">
        <v>1.8957032452400001E-3</v>
      </c>
      <c r="O476">
        <f t="shared" si="35"/>
        <v>-111.934799</v>
      </c>
      <c r="P476">
        <f t="shared" si="36"/>
        <v>33.421844999999998</v>
      </c>
      <c r="Q476">
        <f t="shared" si="37"/>
        <v>176.65055265701776</v>
      </c>
      <c r="R476">
        <f t="shared" si="38"/>
        <v>175.65502642466848</v>
      </c>
      <c r="S476">
        <f t="shared" si="39"/>
        <v>18.727772045249242</v>
      </c>
    </row>
    <row r="477" spans="1:19" x14ac:dyDescent="0.2">
      <c r="A477">
        <v>2709650</v>
      </c>
      <c r="B477">
        <v>2</v>
      </c>
      <c r="C477" t="s">
        <v>157</v>
      </c>
      <c r="D477">
        <v>-111.936588075676</v>
      </c>
      <c r="E477">
        <v>33.414800310895998</v>
      </c>
      <c r="F477">
        <v>3</v>
      </c>
      <c r="G477" t="s">
        <v>153</v>
      </c>
      <c r="H477" t="s">
        <v>157</v>
      </c>
      <c r="I477" t="s">
        <v>154</v>
      </c>
      <c r="J477">
        <v>41355.366666666669</v>
      </c>
      <c r="K477" t="s">
        <v>155</v>
      </c>
      <c r="L477" t="s">
        <v>156</v>
      </c>
      <c r="M477">
        <v>133</v>
      </c>
      <c r="N477">
        <v>1.9062503936499999E-3</v>
      </c>
      <c r="O477">
        <f t="shared" si="35"/>
        <v>-111.93469899999999</v>
      </c>
      <c r="P477">
        <f t="shared" si="36"/>
        <v>33.414544999999997</v>
      </c>
      <c r="Q477">
        <f t="shared" si="37"/>
        <v>178.00618041921427</v>
      </c>
      <c r="R477">
        <f t="shared" si="38"/>
        <v>175.7394422616087</v>
      </c>
      <c r="S477">
        <f t="shared" si="39"/>
        <v>28.316933114597127</v>
      </c>
    </row>
    <row r="478" spans="1:19" x14ac:dyDescent="0.2">
      <c r="A478">
        <v>2675306</v>
      </c>
      <c r="B478">
        <v>2</v>
      </c>
      <c r="C478" t="s">
        <v>157</v>
      </c>
      <c r="D478">
        <v>-111.932771996768</v>
      </c>
      <c r="E478">
        <v>33.414578481923499</v>
      </c>
      <c r="F478">
        <v>2</v>
      </c>
      <c r="G478" t="s">
        <v>158</v>
      </c>
      <c r="H478" t="s">
        <v>157</v>
      </c>
      <c r="I478" t="s">
        <v>154</v>
      </c>
      <c r="J478">
        <v>41184.556250000001</v>
      </c>
      <c r="K478" t="s">
        <v>164</v>
      </c>
      <c r="L478" t="s">
        <v>156</v>
      </c>
      <c r="M478">
        <v>133</v>
      </c>
      <c r="N478">
        <v>1.9272940863600001E-3</v>
      </c>
      <c r="O478">
        <f t="shared" si="35"/>
        <v>-111.93469899999999</v>
      </c>
      <c r="P478">
        <f t="shared" si="36"/>
        <v>33.414544999999997</v>
      </c>
      <c r="Q478">
        <f t="shared" si="37"/>
        <v>179.30627613055643</v>
      </c>
      <c r="R478">
        <f t="shared" si="38"/>
        <v>179.26781734013656</v>
      </c>
      <c r="S478">
        <f t="shared" si="39"/>
        <v>3.7135328072848628</v>
      </c>
    </row>
    <row r="479" spans="1:19" x14ac:dyDescent="0.2">
      <c r="A479">
        <v>2456083</v>
      </c>
      <c r="B479">
        <v>2</v>
      </c>
      <c r="C479" t="s">
        <v>157</v>
      </c>
      <c r="D479">
        <v>-111.93277775284901</v>
      </c>
      <c r="E479">
        <v>33.414701997258398</v>
      </c>
      <c r="F479">
        <v>2</v>
      </c>
      <c r="G479" t="s">
        <v>153</v>
      </c>
      <c r="H479" t="s">
        <v>157</v>
      </c>
      <c r="I479" t="s">
        <v>154</v>
      </c>
      <c r="J479">
        <v>40426.965277777781</v>
      </c>
      <c r="K479" t="s">
        <v>165</v>
      </c>
      <c r="L479" t="s">
        <v>156</v>
      </c>
      <c r="M479">
        <v>133</v>
      </c>
      <c r="N479">
        <v>1.9276510976599999E-3</v>
      </c>
      <c r="O479">
        <f t="shared" si="35"/>
        <v>-111.93469899999999</v>
      </c>
      <c r="P479">
        <f t="shared" si="36"/>
        <v>33.414544999999997</v>
      </c>
      <c r="Q479">
        <f t="shared" si="37"/>
        <v>179.57854244972901</v>
      </c>
      <c r="R479">
        <f t="shared" si="38"/>
        <v>178.73233298712043</v>
      </c>
      <c r="S479">
        <f t="shared" si="39"/>
        <v>17.412812907460818</v>
      </c>
    </row>
    <row r="480" spans="1:19" x14ac:dyDescent="0.2">
      <c r="A480">
        <v>2457393</v>
      </c>
      <c r="B480">
        <v>2</v>
      </c>
      <c r="C480" t="s">
        <v>183</v>
      </c>
      <c r="D480">
        <v>-111.94603133204301</v>
      </c>
      <c r="E480">
        <v>33.425470956971999</v>
      </c>
      <c r="F480">
        <v>3</v>
      </c>
      <c r="G480" t="s">
        <v>158</v>
      </c>
      <c r="H480" t="s">
        <v>183</v>
      </c>
      <c r="I480" t="s">
        <v>154</v>
      </c>
      <c r="J480">
        <v>40459.498611111114</v>
      </c>
      <c r="K480" t="s">
        <v>156</v>
      </c>
      <c r="L480" t="s">
        <v>156</v>
      </c>
      <c r="M480">
        <v>108</v>
      </c>
      <c r="N480">
        <v>1.9325063748500001E-3</v>
      </c>
      <c r="O480">
        <f t="shared" si="35"/>
        <v>-111.94409899999999</v>
      </c>
      <c r="P480">
        <f t="shared" si="36"/>
        <v>33.425445000000003</v>
      </c>
      <c r="Q480">
        <f t="shared" si="37"/>
        <v>179.78660471748447</v>
      </c>
      <c r="R480">
        <f t="shared" si="38"/>
        <v>179.76355305224973</v>
      </c>
      <c r="S480">
        <f t="shared" si="39"/>
        <v>2.878928597933855</v>
      </c>
    </row>
    <row r="481" spans="1:19" x14ac:dyDescent="0.2">
      <c r="A481">
        <v>2268482</v>
      </c>
      <c r="B481">
        <v>2</v>
      </c>
      <c r="C481" t="s">
        <v>183</v>
      </c>
      <c r="D481">
        <v>-111.93492292473201</v>
      </c>
      <c r="E481">
        <v>33.405832290061298</v>
      </c>
      <c r="F481">
        <v>2</v>
      </c>
      <c r="G481" t="s">
        <v>160</v>
      </c>
      <c r="H481" t="s">
        <v>183</v>
      </c>
      <c r="I481" t="s">
        <v>154</v>
      </c>
      <c r="J481">
        <v>39867.720833333333</v>
      </c>
      <c r="K481" t="s">
        <v>167</v>
      </c>
      <c r="L481" t="s">
        <v>156</v>
      </c>
      <c r="M481">
        <v>139</v>
      </c>
      <c r="N481">
        <v>1.6281816950199999E-3</v>
      </c>
      <c r="O481">
        <f t="shared" si="35"/>
        <v>-111.93469899999999</v>
      </c>
      <c r="P481">
        <f t="shared" si="36"/>
        <v>33.407445000000003</v>
      </c>
      <c r="Q481">
        <f t="shared" si="37"/>
        <v>180.07716640090268</v>
      </c>
      <c r="R481">
        <f t="shared" si="38"/>
        <v>20.831567529149012</v>
      </c>
      <c r="S481">
        <f t="shared" si="39"/>
        <v>178.86819631577018</v>
      </c>
    </row>
    <row r="482" spans="1:19" x14ac:dyDescent="0.2">
      <c r="A482">
        <v>2682407</v>
      </c>
      <c r="B482">
        <v>2</v>
      </c>
      <c r="C482" t="s">
        <v>152</v>
      </c>
      <c r="D482">
        <v>-111.94783612110101</v>
      </c>
      <c r="E482">
        <v>33.405743360586598</v>
      </c>
      <c r="F482">
        <v>3</v>
      </c>
      <c r="G482" t="s">
        <v>160</v>
      </c>
      <c r="H482" t="s">
        <v>152</v>
      </c>
      <c r="I482" t="s">
        <v>154</v>
      </c>
      <c r="J482">
        <v>41283.757638888892</v>
      </c>
      <c r="K482" t="s">
        <v>156</v>
      </c>
      <c r="L482" t="s">
        <v>155</v>
      </c>
      <c r="M482">
        <v>162</v>
      </c>
      <c r="N482">
        <v>1.6417413491400001E-3</v>
      </c>
      <c r="O482">
        <f t="shared" si="35"/>
        <v>-111.94783</v>
      </c>
      <c r="P482">
        <f t="shared" si="36"/>
        <v>33.407380000000003</v>
      </c>
      <c r="Q482">
        <f t="shared" si="37"/>
        <v>181.52314517696749</v>
      </c>
      <c r="R482">
        <f t="shared" si="38"/>
        <v>0.56944191862867388</v>
      </c>
      <c r="S482">
        <f t="shared" si="39"/>
        <v>181.52225199914119</v>
      </c>
    </row>
    <row r="483" spans="1:19" x14ac:dyDescent="0.2">
      <c r="A483">
        <v>2734582</v>
      </c>
      <c r="B483">
        <v>2</v>
      </c>
      <c r="C483" t="s">
        <v>175</v>
      </c>
      <c r="D483">
        <v>-111.939723723128</v>
      </c>
      <c r="E483">
        <v>33.401901702639101</v>
      </c>
      <c r="F483">
        <v>3</v>
      </c>
      <c r="G483" t="s">
        <v>166</v>
      </c>
      <c r="H483" t="s">
        <v>175</v>
      </c>
      <c r="I483" t="s">
        <v>154</v>
      </c>
      <c r="J483">
        <v>41415.910416666666</v>
      </c>
      <c r="K483" t="s">
        <v>156</v>
      </c>
      <c r="L483" t="s">
        <v>158</v>
      </c>
      <c r="M483">
        <v>145</v>
      </c>
      <c r="N483">
        <v>1.6613908309199999E-3</v>
      </c>
      <c r="O483">
        <f t="shared" si="35"/>
        <v>-111.9397</v>
      </c>
      <c r="P483">
        <f t="shared" si="36"/>
        <v>33.400100000000002</v>
      </c>
      <c r="Q483">
        <f t="shared" si="37"/>
        <v>199.84186056917548</v>
      </c>
      <c r="R483">
        <f t="shared" si="38"/>
        <v>2.2069466753310647</v>
      </c>
      <c r="S483">
        <f t="shared" si="39"/>
        <v>199.82967402796316</v>
      </c>
    </row>
    <row r="484" spans="1:19" x14ac:dyDescent="0.2">
      <c r="A484">
        <v>2740128</v>
      </c>
      <c r="B484">
        <v>2</v>
      </c>
      <c r="C484" t="s">
        <v>157</v>
      </c>
      <c r="D484">
        <v>-111.93961523700899</v>
      </c>
      <c r="E484">
        <v>33.394518078452002</v>
      </c>
      <c r="F484">
        <v>3</v>
      </c>
      <c r="G484" t="s">
        <v>158</v>
      </c>
      <c r="H484" t="s">
        <v>157</v>
      </c>
      <c r="I484" t="s">
        <v>154</v>
      </c>
      <c r="J484">
        <v>41444.73541666667</v>
      </c>
      <c r="K484" t="s">
        <v>156</v>
      </c>
      <c r="L484" t="s">
        <v>155</v>
      </c>
      <c r="M484">
        <v>144</v>
      </c>
      <c r="N484">
        <v>1.67611377654E-3</v>
      </c>
      <c r="O484">
        <f t="shared" si="35"/>
        <v>-111.939499</v>
      </c>
      <c r="P484">
        <f t="shared" si="36"/>
        <v>33.392845999999999</v>
      </c>
      <c r="Q484">
        <f t="shared" si="37"/>
        <v>185.7678412916683</v>
      </c>
      <c r="R484">
        <f t="shared" si="38"/>
        <v>10.813450932934682</v>
      </c>
      <c r="S484">
        <f t="shared" si="39"/>
        <v>185.45285152050772</v>
      </c>
    </row>
    <row r="485" spans="1:19" x14ac:dyDescent="0.2">
      <c r="A485">
        <v>2330272</v>
      </c>
      <c r="B485">
        <v>2</v>
      </c>
      <c r="C485" t="s">
        <v>157</v>
      </c>
      <c r="D485">
        <v>-111.909041302348</v>
      </c>
      <c r="E485">
        <v>33.427463453251001</v>
      </c>
      <c r="F485">
        <v>2</v>
      </c>
      <c r="G485" t="s">
        <v>160</v>
      </c>
      <c r="H485" t="s">
        <v>157</v>
      </c>
      <c r="I485" t="s">
        <v>154</v>
      </c>
      <c r="J485">
        <v>40008.209027777775</v>
      </c>
      <c r="K485" t="s">
        <v>159</v>
      </c>
      <c r="L485" t="s">
        <v>165</v>
      </c>
      <c r="M485">
        <v>104</v>
      </c>
      <c r="N485">
        <v>1.68764185537E-3</v>
      </c>
      <c r="O485">
        <f t="shared" si="35"/>
        <v>-111.90889799999999</v>
      </c>
      <c r="P485">
        <f t="shared" si="36"/>
        <v>33.429144999999998</v>
      </c>
      <c r="Q485">
        <f t="shared" si="37"/>
        <v>186.9788527028926</v>
      </c>
      <c r="R485">
        <f t="shared" si="38"/>
        <v>13.331321255953075</v>
      </c>
      <c r="S485">
        <f t="shared" si="39"/>
        <v>186.50299523509153</v>
      </c>
    </row>
    <row r="486" spans="1:19" x14ac:dyDescent="0.2">
      <c r="A486">
        <v>2675587</v>
      </c>
      <c r="B486">
        <v>2</v>
      </c>
      <c r="C486" t="s">
        <v>175</v>
      </c>
      <c r="D486">
        <v>-111.924070711805</v>
      </c>
      <c r="E486">
        <v>33.414766379246799</v>
      </c>
      <c r="F486">
        <v>1</v>
      </c>
      <c r="G486" t="s">
        <v>158</v>
      </c>
      <c r="H486" t="s">
        <v>175</v>
      </c>
      <c r="I486" t="s">
        <v>154</v>
      </c>
      <c r="J486">
        <v>41197.779166666667</v>
      </c>
      <c r="K486" t="s">
        <v>164</v>
      </c>
      <c r="L486" t="s">
        <v>155</v>
      </c>
      <c r="M486">
        <v>131</v>
      </c>
      <c r="N486">
        <v>2.0309185968700001E-3</v>
      </c>
      <c r="O486">
        <f t="shared" si="35"/>
        <v>-111.926098</v>
      </c>
      <c r="P486">
        <f t="shared" si="36"/>
        <v>33.414645</v>
      </c>
      <c r="Q486">
        <f t="shared" si="37"/>
        <v>189.07713176257363</v>
      </c>
      <c r="R486">
        <f t="shared" si="38"/>
        <v>188.59726014022056</v>
      </c>
      <c r="S486">
        <f t="shared" si="39"/>
        <v>13.462363208723858</v>
      </c>
    </row>
    <row r="487" spans="1:19" x14ac:dyDescent="0.2">
      <c r="A487">
        <v>2525163</v>
      </c>
      <c r="B487">
        <v>2</v>
      </c>
      <c r="C487" t="s">
        <v>157</v>
      </c>
      <c r="D487">
        <v>-111.919744881482</v>
      </c>
      <c r="E487">
        <v>33.414765464815403</v>
      </c>
      <c r="F487">
        <v>2</v>
      </c>
      <c r="G487" t="s">
        <v>160</v>
      </c>
      <c r="H487" t="s">
        <v>157</v>
      </c>
      <c r="I487" t="s">
        <v>154</v>
      </c>
      <c r="J487">
        <v>40666.645138888889</v>
      </c>
      <c r="K487" t="s">
        <v>164</v>
      </c>
      <c r="L487" t="s">
        <v>156</v>
      </c>
      <c r="M487">
        <v>132</v>
      </c>
      <c r="N487">
        <v>2.04698378353E-3</v>
      </c>
      <c r="O487">
        <f t="shared" si="35"/>
        <v>-111.917698</v>
      </c>
      <c r="P487">
        <f t="shared" si="36"/>
        <v>33.414745000000003</v>
      </c>
      <c r="Q487">
        <f t="shared" si="37"/>
        <v>190.43353778848225</v>
      </c>
      <c r="R487">
        <f t="shared" si="38"/>
        <v>190.42001048020532</v>
      </c>
      <c r="S487">
        <f t="shared" si="39"/>
        <v>2.2697848699360428</v>
      </c>
    </row>
    <row r="488" spans="1:19" x14ac:dyDescent="0.2">
      <c r="A488">
        <v>2270249</v>
      </c>
      <c r="B488">
        <v>2</v>
      </c>
      <c r="C488" t="s">
        <v>175</v>
      </c>
      <c r="D488">
        <v>-111.93994786123299</v>
      </c>
      <c r="E488">
        <v>33.417226468894697</v>
      </c>
      <c r="F488">
        <v>3</v>
      </c>
      <c r="G488" t="s">
        <v>166</v>
      </c>
      <c r="H488" t="s">
        <v>175</v>
      </c>
      <c r="I488" t="s">
        <v>154</v>
      </c>
      <c r="J488">
        <v>39860.38958333333</v>
      </c>
      <c r="K488" t="s">
        <v>156</v>
      </c>
      <c r="L488" t="s">
        <v>155</v>
      </c>
      <c r="M488">
        <v>111</v>
      </c>
      <c r="N488">
        <v>1.7249663262200001E-3</v>
      </c>
      <c r="O488">
        <f t="shared" si="35"/>
        <v>-111.93979899999999</v>
      </c>
      <c r="P488">
        <f t="shared" si="36"/>
        <v>33.418945000000001</v>
      </c>
      <c r="Q488">
        <f t="shared" si="37"/>
        <v>191.10740816127759</v>
      </c>
      <c r="R488">
        <f t="shared" si="38"/>
        <v>13.848460595954963</v>
      </c>
      <c r="S488">
        <f t="shared" si="39"/>
        <v>190.60498837450041</v>
      </c>
    </row>
    <row r="489" spans="1:19" x14ac:dyDescent="0.2">
      <c r="A489">
        <v>2678352</v>
      </c>
      <c r="B489">
        <v>2</v>
      </c>
      <c r="C489" t="s">
        <v>157</v>
      </c>
      <c r="D489">
        <v>-111.89886235574301</v>
      </c>
      <c r="E489">
        <v>33.393075152558403</v>
      </c>
      <c r="F489">
        <v>1</v>
      </c>
      <c r="G489" t="s">
        <v>153</v>
      </c>
      <c r="H489" t="s">
        <v>157</v>
      </c>
      <c r="I489" t="s">
        <v>154</v>
      </c>
      <c r="J489">
        <v>41255.434027777781</v>
      </c>
      <c r="K489" t="s">
        <v>156</v>
      </c>
      <c r="L489" t="s">
        <v>155</v>
      </c>
      <c r="M489">
        <v>149</v>
      </c>
      <c r="N489">
        <v>2.0391763796900001E-3</v>
      </c>
      <c r="O489">
        <f t="shared" si="35"/>
        <v>-111.90260000000001</v>
      </c>
      <c r="P489">
        <f t="shared" si="36"/>
        <v>33.363799999999998</v>
      </c>
      <c r="Q489">
        <f t="shared" si="37"/>
        <v>3265.5180074068135</v>
      </c>
      <c r="R489">
        <f t="shared" si="38"/>
        <v>347.710536661471</v>
      </c>
      <c r="S489">
        <f t="shared" si="39"/>
        <v>3246.9532240845047</v>
      </c>
    </row>
    <row r="490" spans="1:19" x14ac:dyDescent="0.2">
      <c r="A490">
        <v>2656723</v>
      </c>
      <c r="B490">
        <v>2</v>
      </c>
      <c r="C490" t="s">
        <v>157</v>
      </c>
      <c r="D490">
        <v>-111.934965430085</v>
      </c>
      <c r="E490">
        <v>33.424252406000598</v>
      </c>
      <c r="F490">
        <v>3</v>
      </c>
      <c r="G490" t="s">
        <v>153</v>
      </c>
      <c r="H490" t="s">
        <v>157</v>
      </c>
      <c r="I490" t="s">
        <v>154</v>
      </c>
      <c r="J490">
        <v>41151.804166666669</v>
      </c>
      <c r="K490" t="s">
        <v>159</v>
      </c>
      <c r="L490" t="s">
        <v>156</v>
      </c>
      <c r="M490">
        <v>107</v>
      </c>
      <c r="N490">
        <v>1.94270870992E-3</v>
      </c>
      <c r="O490">
        <f t="shared" si="35"/>
        <v>-111.936499</v>
      </c>
      <c r="P490">
        <f t="shared" si="36"/>
        <v>33.425445000000003</v>
      </c>
      <c r="Q490">
        <f t="shared" si="37"/>
        <v>194.55044389944558</v>
      </c>
      <c r="R490">
        <f t="shared" si="38"/>
        <v>142.66697991730734</v>
      </c>
      <c r="S490">
        <f t="shared" si="39"/>
        <v>132.2724765880867</v>
      </c>
    </row>
    <row r="491" spans="1:19" x14ac:dyDescent="0.2">
      <c r="A491">
        <v>2566601</v>
      </c>
      <c r="B491">
        <v>2</v>
      </c>
      <c r="C491" t="s">
        <v>157</v>
      </c>
      <c r="D491">
        <v>-111.939836846521</v>
      </c>
      <c r="E491">
        <v>33.402019229257</v>
      </c>
      <c r="F491">
        <v>3</v>
      </c>
      <c r="G491" t="s">
        <v>166</v>
      </c>
      <c r="H491" t="s">
        <v>157</v>
      </c>
      <c r="I491" t="s">
        <v>154</v>
      </c>
      <c r="J491">
        <v>40773.34652777778</v>
      </c>
      <c r="K491" t="s">
        <v>164</v>
      </c>
      <c r="L491" t="s">
        <v>172</v>
      </c>
      <c r="M491">
        <v>145</v>
      </c>
      <c r="N491">
        <v>1.79010067425E-3</v>
      </c>
      <c r="O491">
        <f t="shared" si="35"/>
        <v>-111.9397</v>
      </c>
      <c r="P491">
        <f t="shared" si="36"/>
        <v>33.400100000000002</v>
      </c>
      <c r="Q491">
        <f t="shared" si="37"/>
        <v>213.24508814485895</v>
      </c>
      <c r="R491">
        <f t="shared" si="38"/>
        <v>12.730740002548501</v>
      </c>
      <c r="S491">
        <f t="shared" si="39"/>
        <v>212.86473610463565</v>
      </c>
    </row>
    <row r="492" spans="1:19" x14ac:dyDescent="0.2">
      <c r="A492">
        <v>2517515</v>
      </c>
      <c r="B492">
        <v>2</v>
      </c>
      <c r="C492" t="s">
        <v>152</v>
      </c>
      <c r="D492">
        <v>-111.92842913626799</v>
      </c>
      <c r="E492">
        <v>33.422011583062897</v>
      </c>
      <c r="F492">
        <v>3</v>
      </c>
      <c r="G492" t="s">
        <v>166</v>
      </c>
      <c r="H492" t="s">
        <v>152</v>
      </c>
      <c r="I492" t="s">
        <v>154</v>
      </c>
      <c r="J492">
        <v>40654.502083333333</v>
      </c>
      <c r="K492" t="s">
        <v>156</v>
      </c>
      <c r="L492" t="s">
        <v>170</v>
      </c>
      <c r="M492">
        <v>117</v>
      </c>
      <c r="N492">
        <v>2.1303983692999998E-3</v>
      </c>
      <c r="O492">
        <f t="shared" si="35"/>
        <v>-111.926299</v>
      </c>
      <c r="P492">
        <f t="shared" si="36"/>
        <v>33.422044999999997</v>
      </c>
      <c r="Q492">
        <f t="shared" si="37"/>
        <v>198.19980440742148</v>
      </c>
      <c r="R492">
        <f t="shared" si="38"/>
        <v>198.16514734348723</v>
      </c>
      <c r="S492">
        <f t="shared" si="39"/>
        <v>3.7063250632023621</v>
      </c>
    </row>
    <row r="493" spans="1:19" x14ac:dyDescent="0.2">
      <c r="A493">
        <v>2675579</v>
      </c>
      <c r="B493">
        <v>2</v>
      </c>
      <c r="C493" t="s">
        <v>157</v>
      </c>
      <c r="D493">
        <v>-111.92395190798599</v>
      </c>
      <c r="E493">
        <v>33.428923627202998</v>
      </c>
      <c r="F493">
        <v>3</v>
      </c>
      <c r="G493" t="s">
        <v>158</v>
      </c>
      <c r="H493" t="s">
        <v>157</v>
      </c>
      <c r="I493" t="s">
        <v>154</v>
      </c>
      <c r="J493">
        <v>41231.484722222223</v>
      </c>
      <c r="K493" t="s">
        <v>156</v>
      </c>
      <c r="L493" t="s">
        <v>186</v>
      </c>
      <c r="M493">
        <v>103</v>
      </c>
      <c r="N493">
        <v>2.1710100394100001E-3</v>
      </c>
      <c r="O493">
        <f t="shared" si="35"/>
        <v>-111.92628000000001</v>
      </c>
      <c r="P493">
        <f t="shared" si="36"/>
        <v>33.428849999999997</v>
      </c>
      <c r="Q493">
        <f t="shared" si="37"/>
        <v>216.73473307731106</v>
      </c>
      <c r="R493">
        <f t="shared" si="38"/>
        <v>216.58083753498238</v>
      </c>
      <c r="S493">
        <f t="shared" si="39"/>
        <v>8.1661089105425155</v>
      </c>
    </row>
    <row r="494" spans="1:19" x14ac:dyDescent="0.2">
      <c r="A494">
        <v>2592188</v>
      </c>
      <c r="B494">
        <v>2</v>
      </c>
      <c r="C494" t="s">
        <v>157</v>
      </c>
      <c r="D494">
        <v>-111.941517673937</v>
      </c>
      <c r="E494">
        <v>33.378218147401299</v>
      </c>
      <c r="F494">
        <v>4</v>
      </c>
      <c r="G494" t="s">
        <v>153</v>
      </c>
      <c r="H494" t="s">
        <v>157</v>
      </c>
      <c r="I494" t="s">
        <v>154</v>
      </c>
      <c r="J494">
        <v>40873.504861111112</v>
      </c>
      <c r="K494" t="s">
        <v>165</v>
      </c>
      <c r="L494" t="s">
        <v>156</v>
      </c>
      <c r="M494">
        <v>147</v>
      </c>
      <c r="N494">
        <v>2.2208461527400002E-3</v>
      </c>
      <c r="O494">
        <f t="shared" si="35"/>
        <v>-111.93929799999999</v>
      </c>
      <c r="P494">
        <f t="shared" si="36"/>
        <v>33.378146000000001</v>
      </c>
      <c r="Q494">
        <f t="shared" si="37"/>
        <v>206.6497628218749</v>
      </c>
      <c r="R494">
        <f t="shared" si="38"/>
        <v>206.49477659737235</v>
      </c>
      <c r="S494">
        <f t="shared" si="39"/>
        <v>8.001981775687657</v>
      </c>
    </row>
    <row r="495" spans="1:19" x14ac:dyDescent="0.2">
      <c r="A495">
        <v>2587200</v>
      </c>
      <c r="B495">
        <v>2</v>
      </c>
      <c r="C495" t="s">
        <v>164</v>
      </c>
      <c r="D495">
        <v>-111.941517445695</v>
      </c>
      <c r="E495">
        <v>33.378224656915997</v>
      </c>
      <c r="F495">
        <v>2</v>
      </c>
      <c r="G495" t="s">
        <v>153</v>
      </c>
      <c r="H495" t="s">
        <v>164</v>
      </c>
      <c r="I495" t="s">
        <v>154</v>
      </c>
      <c r="J495">
        <v>40829.300694444442</v>
      </c>
      <c r="K495" t="s">
        <v>164</v>
      </c>
      <c r="L495" t="s">
        <v>156</v>
      </c>
      <c r="M495">
        <v>147</v>
      </c>
      <c r="N495">
        <v>2.2208390539400001E-3</v>
      </c>
      <c r="O495">
        <f t="shared" si="35"/>
        <v>-111.93929799999999</v>
      </c>
      <c r="P495">
        <f t="shared" si="36"/>
        <v>33.378146000000001</v>
      </c>
      <c r="Q495">
        <f t="shared" si="37"/>
        <v>206.65776453122919</v>
      </c>
      <c r="R495">
        <f t="shared" si="38"/>
        <v>206.47354339717901</v>
      </c>
      <c r="S495">
        <f t="shared" si="39"/>
        <v>8.7239622911958339</v>
      </c>
    </row>
    <row r="496" spans="1:19" x14ac:dyDescent="0.2">
      <c r="A496">
        <v>2513438</v>
      </c>
      <c r="B496">
        <v>2</v>
      </c>
      <c r="C496" t="s">
        <v>164</v>
      </c>
      <c r="D496">
        <v>-111.93804144577901</v>
      </c>
      <c r="E496">
        <v>33.423185911580298</v>
      </c>
      <c r="F496">
        <v>3</v>
      </c>
      <c r="G496" t="s">
        <v>158</v>
      </c>
      <c r="H496" t="s">
        <v>164</v>
      </c>
      <c r="I496" t="s">
        <v>154</v>
      </c>
      <c r="J496">
        <v>40639.645833333336</v>
      </c>
      <c r="K496" t="s">
        <v>156</v>
      </c>
      <c r="L496" t="s">
        <v>220</v>
      </c>
      <c r="M496">
        <v>151</v>
      </c>
      <c r="N496">
        <v>2.0438157567099998E-3</v>
      </c>
      <c r="O496">
        <f t="shared" si="35"/>
        <v>-111.936499</v>
      </c>
      <c r="P496">
        <f t="shared" si="36"/>
        <v>33.421844999999998</v>
      </c>
      <c r="Q496">
        <f t="shared" si="37"/>
        <v>206.66051690677691</v>
      </c>
      <c r="R496">
        <f t="shared" si="38"/>
        <v>143.49269558917371</v>
      </c>
      <c r="S496">
        <f t="shared" si="39"/>
        <v>148.7226128089772</v>
      </c>
    </row>
    <row r="497" spans="1:19" x14ac:dyDescent="0.2">
      <c r="A497">
        <v>2768402</v>
      </c>
      <c r="B497">
        <v>2</v>
      </c>
      <c r="C497" t="s">
        <v>157</v>
      </c>
      <c r="D497">
        <v>-111.924073425187</v>
      </c>
      <c r="E497">
        <v>33.422022243664998</v>
      </c>
      <c r="F497">
        <v>3</v>
      </c>
      <c r="G497" t="s">
        <v>178</v>
      </c>
      <c r="H497" t="s">
        <v>157</v>
      </c>
      <c r="I497" t="s">
        <v>154</v>
      </c>
      <c r="J497">
        <v>41544.355555555558</v>
      </c>
      <c r="K497" t="s">
        <v>164</v>
      </c>
      <c r="L497" t="s">
        <v>156</v>
      </c>
      <c r="M497">
        <v>117</v>
      </c>
      <c r="N497">
        <v>2.22569115086E-3</v>
      </c>
      <c r="O497">
        <f t="shared" si="35"/>
        <v>-111.926299</v>
      </c>
      <c r="P497">
        <f t="shared" si="36"/>
        <v>33.422044999999997</v>
      </c>
      <c r="Q497">
        <f t="shared" si="37"/>
        <v>207.05911445309599</v>
      </c>
      <c r="R497">
        <f t="shared" si="38"/>
        <v>207.04373113032136</v>
      </c>
      <c r="S497">
        <f t="shared" si="39"/>
        <v>2.5239409136302364</v>
      </c>
    </row>
    <row r="498" spans="1:19" x14ac:dyDescent="0.2">
      <c r="A498">
        <v>2457478</v>
      </c>
      <c r="B498">
        <v>2</v>
      </c>
      <c r="C498" t="s">
        <v>175</v>
      </c>
      <c r="D498">
        <v>-111.934896192295</v>
      </c>
      <c r="E498">
        <v>33.405582500042598</v>
      </c>
      <c r="F498">
        <v>3</v>
      </c>
      <c r="G498" t="s">
        <v>166</v>
      </c>
      <c r="H498" t="s">
        <v>175</v>
      </c>
      <c r="I498" t="s">
        <v>154</v>
      </c>
      <c r="J498">
        <v>40452.36041666667</v>
      </c>
      <c r="K498" t="s">
        <v>156</v>
      </c>
      <c r="L498" t="s">
        <v>164</v>
      </c>
      <c r="M498">
        <v>139</v>
      </c>
      <c r="N498">
        <v>1.8729097395599999E-3</v>
      </c>
      <c r="O498">
        <f t="shared" si="35"/>
        <v>-111.93469899999999</v>
      </c>
      <c r="P498">
        <f t="shared" si="36"/>
        <v>33.407445000000003</v>
      </c>
      <c r="Q498">
        <f t="shared" si="37"/>
        <v>207.38574831118623</v>
      </c>
      <c r="R498">
        <f t="shared" si="38"/>
        <v>18.3446668561899</v>
      </c>
      <c r="S498">
        <f t="shared" si="39"/>
        <v>206.57280024370607</v>
      </c>
    </row>
    <row r="499" spans="1:19" x14ac:dyDescent="0.2">
      <c r="A499">
        <v>2784781</v>
      </c>
      <c r="B499">
        <v>2</v>
      </c>
      <c r="C499" t="s">
        <v>157</v>
      </c>
      <c r="D499">
        <v>-111.949953444903</v>
      </c>
      <c r="E499">
        <v>33.4218911483093</v>
      </c>
      <c r="F499">
        <v>1</v>
      </c>
      <c r="G499" t="s">
        <v>166</v>
      </c>
      <c r="H499" t="s">
        <v>157</v>
      </c>
      <c r="I499" t="s">
        <v>154</v>
      </c>
      <c r="J499">
        <v>41579.576388888891</v>
      </c>
      <c r="K499" t="s">
        <v>158</v>
      </c>
      <c r="L499" t="s">
        <v>169</v>
      </c>
      <c r="M499">
        <v>121</v>
      </c>
      <c r="N499">
        <v>2.2460292429200002E-3</v>
      </c>
      <c r="O499">
        <f t="shared" si="35"/>
        <v>-111.95219899999999</v>
      </c>
      <c r="P499">
        <f t="shared" si="36"/>
        <v>33.421844999999998</v>
      </c>
      <c r="Q499">
        <f t="shared" si="37"/>
        <v>208.96517762375561</v>
      </c>
      <c r="R499">
        <f t="shared" si="38"/>
        <v>208.90248354030092</v>
      </c>
      <c r="S499">
        <f t="shared" si="39"/>
        <v>5.1183815823007706</v>
      </c>
    </row>
    <row r="500" spans="1:19" x14ac:dyDescent="0.2">
      <c r="A500">
        <v>2281497</v>
      </c>
      <c r="B500">
        <v>2</v>
      </c>
      <c r="C500" t="s">
        <v>157</v>
      </c>
      <c r="D500">
        <v>-111.92630001773701</v>
      </c>
      <c r="E500">
        <v>33.4109531942484</v>
      </c>
      <c r="F500">
        <v>3</v>
      </c>
      <c r="G500" t="s">
        <v>160</v>
      </c>
      <c r="H500" t="s">
        <v>157</v>
      </c>
      <c r="I500" t="s">
        <v>154</v>
      </c>
      <c r="J500">
        <v>39892.578472222223</v>
      </c>
      <c r="K500" t="s">
        <v>164</v>
      </c>
      <c r="L500" t="s">
        <v>156</v>
      </c>
      <c r="M500">
        <v>136</v>
      </c>
      <c r="N500">
        <v>1.8945544648900001E-3</v>
      </c>
      <c r="O500">
        <f t="shared" si="35"/>
        <v>-111.926198</v>
      </c>
      <c r="P500">
        <f t="shared" si="36"/>
        <v>33.412844999999997</v>
      </c>
      <c r="Q500">
        <f t="shared" si="37"/>
        <v>210.03768086878597</v>
      </c>
      <c r="R500">
        <f t="shared" si="38"/>
        <v>9.4906416032248355</v>
      </c>
      <c r="S500">
        <f t="shared" si="39"/>
        <v>209.82315197970198</v>
      </c>
    </row>
    <row r="501" spans="1:19" x14ac:dyDescent="0.2">
      <c r="A501">
        <v>2343841</v>
      </c>
      <c r="B501">
        <v>2</v>
      </c>
      <c r="C501" t="s">
        <v>157</v>
      </c>
      <c r="D501">
        <v>-111.940031598003</v>
      </c>
      <c r="E501">
        <v>33.427329636041101</v>
      </c>
      <c r="F501">
        <v>3</v>
      </c>
      <c r="G501" t="s">
        <v>153</v>
      </c>
      <c r="H501" t="s">
        <v>157</v>
      </c>
      <c r="I501" t="s">
        <v>154</v>
      </c>
      <c r="J501">
        <v>40075.076388888891</v>
      </c>
      <c r="K501" t="s">
        <v>156</v>
      </c>
      <c r="L501" t="s">
        <v>167</v>
      </c>
      <c r="M501">
        <v>106</v>
      </c>
      <c r="N501">
        <v>1.8989351854199999E-3</v>
      </c>
      <c r="O501">
        <f t="shared" si="35"/>
        <v>-111.93979899999999</v>
      </c>
      <c r="P501">
        <f t="shared" si="36"/>
        <v>33.425445000000003</v>
      </c>
      <c r="Q501">
        <f t="shared" si="37"/>
        <v>210.14496189055996</v>
      </c>
      <c r="R501">
        <f t="shared" si="38"/>
        <v>21.638436108861931</v>
      </c>
      <c r="S501">
        <f t="shared" si="39"/>
        <v>209.02794810921242</v>
      </c>
    </row>
    <row r="502" spans="1:19" x14ac:dyDescent="0.2">
      <c r="A502">
        <v>2290473</v>
      </c>
      <c r="B502">
        <v>2</v>
      </c>
      <c r="C502" t="s">
        <v>152</v>
      </c>
      <c r="D502">
        <v>-111.947665390011</v>
      </c>
      <c r="E502">
        <v>33.378340944211097</v>
      </c>
      <c r="F502">
        <v>2</v>
      </c>
      <c r="G502" t="s">
        <v>160</v>
      </c>
      <c r="H502" t="s">
        <v>152</v>
      </c>
      <c r="I502" t="s">
        <v>154</v>
      </c>
      <c r="J502">
        <v>39918.573611111111</v>
      </c>
      <c r="K502" t="s">
        <v>155</v>
      </c>
      <c r="L502" t="s">
        <v>156</v>
      </c>
      <c r="M502">
        <v>126</v>
      </c>
      <c r="N502">
        <v>2.2502143741599998E-3</v>
      </c>
      <c r="O502">
        <f t="shared" si="35"/>
        <v>-111.945448</v>
      </c>
      <c r="P502">
        <f t="shared" si="36"/>
        <v>33.377958</v>
      </c>
      <c r="Q502">
        <f t="shared" si="37"/>
        <v>210.60944944071252</v>
      </c>
      <c r="R502">
        <f t="shared" si="38"/>
        <v>206.28230449370446</v>
      </c>
      <c r="S502">
        <f t="shared" si="39"/>
        <v>42.47294487655229</v>
      </c>
    </row>
    <row r="503" spans="1:19" x14ac:dyDescent="0.2">
      <c r="A503">
        <v>2305189</v>
      </c>
      <c r="B503">
        <v>2</v>
      </c>
      <c r="C503" t="s">
        <v>164</v>
      </c>
      <c r="D503">
        <v>-111.94003251695599</v>
      </c>
      <c r="E503">
        <v>33.427387285929598</v>
      </c>
      <c r="F503">
        <v>3</v>
      </c>
      <c r="G503" t="s">
        <v>153</v>
      </c>
      <c r="H503" t="s">
        <v>164</v>
      </c>
      <c r="I503" t="s">
        <v>154</v>
      </c>
      <c r="J503">
        <v>39952.893055555556</v>
      </c>
      <c r="K503" t="s">
        <v>156</v>
      </c>
      <c r="L503" t="s">
        <v>165</v>
      </c>
      <c r="M503">
        <v>106</v>
      </c>
      <c r="N503">
        <v>1.9562731918200001E-3</v>
      </c>
      <c r="O503">
        <f t="shared" si="35"/>
        <v>-111.93979899999999</v>
      </c>
      <c r="P503">
        <f t="shared" si="36"/>
        <v>33.425445000000003</v>
      </c>
      <c r="Q503">
        <f t="shared" si="37"/>
        <v>216.51457648987773</v>
      </c>
      <c r="R503">
        <f t="shared" si="38"/>
        <v>21.723925688933679</v>
      </c>
      <c r="S503">
        <f t="shared" si="39"/>
        <v>215.42198793357377</v>
      </c>
    </row>
    <row r="504" spans="1:19" x14ac:dyDescent="0.2">
      <c r="A504">
        <v>2657947</v>
      </c>
      <c r="B504">
        <v>2</v>
      </c>
      <c r="C504" t="s">
        <v>152</v>
      </c>
      <c r="D504">
        <v>-111.933263057307</v>
      </c>
      <c r="E504">
        <v>33.416114612226302</v>
      </c>
      <c r="F504">
        <v>2</v>
      </c>
      <c r="G504" t="s">
        <v>158</v>
      </c>
      <c r="H504" t="s">
        <v>152</v>
      </c>
      <c r="I504" t="s">
        <v>154</v>
      </c>
      <c r="J504">
        <v>41150.701388888891</v>
      </c>
      <c r="K504" t="s">
        <v>156</v>
      </c>
      <c r="L504" t="s">
        <v>165</v>
      </c>
      <c r="M504">
        <v>133</v>
      </c>
      <c r="N504">
        <v>2.1273490448300001E-3</v>
      </c>
      <c r="O504">
        <f t="shared" si="35"/>
        <v>-111.93469899999999</v>
      </c>
      <c r="P504">
        <f t="shared" si="36"/>
        <v>33.414544999999997</v>
      </c>
      <c r="Q504">
        <f t="shared" si="37"/>
        <v>219.43468882509046</v>
      </c>
      <c r="R504">
        <f t="shared" si="38"/>
        <v>133.58478497799001</v>
      </c>
      <c r="S504">
        <f t="shared" si="39"/>
        <v>174.08816123489976</v>
      </c>
    </row>
    <row r="505" spans="1:19" x14ac:dyDescent="0.2">
      <c r="A505">
        <v>2674889</v>
      </c>
      <c r="B505">
        <v>2</v>
      </c>
      <c r="C505" t="s">
        <v>157</v>
      </c>
      <c r="D505">
        <v>-111.932428565051</v>
      </c>
      <c r="E505">
        <v>33.392846861224101</v>
      </c>
      <c r="F505">
        <v>3</v>
      </c>
      <c r="G505" t="s">
        <v>166</v>
      </c>
      <c r="H505" t="s">
        <v>157</v>
      </c>
      <c r="I505" t="s">
        <v>154</v>
      </c>
      <c r="J505">
        <v>41205.699305555558</v>
      </c>
      <c r="K505" t="s">
        <v>164</v>
      </c>
      <c r="L505" t="s">
        <v>156</v>
      </c>
      <c r="M505">
        <v>141</v>
      </c>
      <c r="N505">
        <v>2.3694351055199999E-3</v>
      </c>
      <c r="O505">
        <f t="shared" si="35"/>
        <v>-111.934798</v>
      </c>
      <c r="P505">
        <f t="shared" si="36"/>
        <v>33.392845999999999</v>
      </c>
      <c r="Q505">
        <f t="shared" si="37"/>
        <v>220.42696372568258</v>
      </c>
      <c r="R505">
        <f t="shared" si="38"/>
        <v>220.42694302944568</v>
      </c>
      <c r="S505">
        <f t="shared" si="39"/>
        <v>9.5519719955574484E-2</v>
      </c>
    </row>
    <row r="506" spans="1:19" x14ac:dyDescent="0.2">
      <c r="A506">
        <v>2354556</v>
      </c>
      <c r="B506">
        <v>2</v>
      </c>
      <c r="C506" t="s">
        <v>164</v>
      </c>
      <c r="D506">
        <v>-111.961113245248</v>
      </c>
      <c r="E506">
        <v>33.431434446402598</v>
      </c>
      <c r="F506">
        <v>4</v>
      </c>
      <c r="G506" t="s">
        <v>160</v>
      </c>
      <c r="H506" t="s">
        <v>164</v>
      </c>
      <c r="I506" t="s">
        <v>154</v>
      </c>
      <c r="J506">
        <v>40111.377083333333</v>
      </c>
      <c r="K506" t="s">
        <v>156</v>
      </c>
      <c r="L506" t="s">
        <v>193</v>
      </c>
      <c r="M506">
        <v>167</v>
      </c>
      <c r="N506">
        <v>1.88424345716E-3</v>
      </c>
      <c r="O506">
        <f t="shared" si="35"/>
        <v>-111.961085</v>
      </c>
      <c r="P506">
        <f t="shared" si="36"/>
        <v>33.433430000000001</v>
      </c>
      <c r="Q506">
        <f t="shared" si="37"/>
        <v>221.34558590871075</v>
      </c>
      <c r="R506">
        <f t="shared" si="38"/>
        <v>2.6276364646187735</v>
      </c>
      <c r="S506">
        <f t="shared" si="39"/>
        <v>221.32998876763233</v>
      </c>
    </row>
    <row r="507" spans="1:19" x14ac:dyDescent="0.2">
      <c r="A507">
        <v>2434218</v>
      </c>
      <c r="B507">
        <v>2</v>
      </c>
      <c r="C507" t="s">
        <v>157</v>
      </c>
      <c r="D507">
        <v>-111.92370872879199</v>
      </c>
      <c r="E507">
        <v>33.407529489818202</v>
      </c>
      <c r="F507">
        <v>2</v>
      </c>
      <c r="G507" t="s">
        <v>166</v>
      </c>
      <c r="H507" t="s">
        <v>157</v>
      </c>
      <c r="I507" t="s">
        <v>154</v>
      </c>
      <c r="J507">
        <v>40392.356249999997</v>
      </c>
      <c r="K507" t="s">
        <v>155</v>
      </c>
      <c r="L507" t="s">
        <v>156</v>
      </c>
      <c r="M507">
        <v>138</v>
      </c>
      <c r="N507">
        <v>2.3907646129999998E-3</v>
      </c>
      <c r="O507">
        <f t="shared" si="35"/>
        <v>-111.926098</v>
      </c>
      <c r="P507">
        <f t="shared" si="36"/>
        <v>33.407445000000003</v>
      </c>
      <c r="Q507">
        <f t="shared" si="37"/>
        <v>222.46974559847501</v>
      </c>
      <c r="R507">
        <f t="shared" si="38"/>
        <v>222.27229689084203</v>
      </c>
      <c r="S507">
        <f t="shared" si="39"/>
        <v>9.3708986505865504</v>
      </c>
    </row>
    <row r="508" spans="1:19" x14ac:dyDescent="0.2">
      <c r="A508">
        <v>2793068</v>
      </c>
      <c r="B508">
        <v>2</v>
      </c>
      <c r="C508" t="s">
        <v>152</v>
      </c>
      <c r="D508">
        <v>-111.929323222362</v>
      </c>
      <c r="E508">
        <v>33.416705564083202</v>
      </c>
      <c r="F508">
        <v>2</v>
      </c>
      <c r="G508" t="s">
        <v>166</v>
      </c>
      <c r="H508" t="s">
        <v>152</v>
      </c>
      <c r="I508" t="s">
        <v>154</v>
      </c>
      <c r="J508">
        <v>41514.5</v>
      </c>
      <c r="K508" t="s">
        <v>176</v>
      </c>
      <c r="L508" t="s">
        <v>176</v>
      </c>
      <c r="M508">
        <v>134</v>
      </c>
      <c r="N508">
        <v>2.0178994619200002E-3</v>
      </c>
      <c r="O508">
        <f t="shared" si="35"/>
        <v>-111.92914</v>
      </c>
      <c r="P508">
        <f t="shared" si="36"/>
        <v>33.414695999999999</v>
      </c>
      <c r="Q508">
        <f t="shared" si="37"/>
        <v>223.534724080329</v>
      </c>
      <c r="R508">
        <f t="shared" si="38"/>
        <v>17.045053364578422</v>
      </c>
      <c r="S508">
        <f t="shared" si="39"/>
        <v>222.88391378802442</v>
      </c>
    </row>
    <row r="509" spans="1:19" x14ac:dyDescent="0.2">
      <c r="A509">
        <v>2594071</v>
      </c>
      <c r="B509">
        <v>2</v>
      </c>
      <c r="C509" t="s">
        <v>157</v>
      </c>
      <c r="D509">
        <v>-111.92631935264799</v>
      </c>
      <c r="E509">
        <v>33.394982845303701</v>
      </c>
      <c r="F509">
        <v>3</v>
      </c>
      <c r="G509" t="s">
        <v>166</v>
      </c>
      <c r="H509" t="s">
        <v>157</v>
      </c>
      <c r="I509" t="s">
        <v>154</v>
      </c>
      <c r="J509">
        <v>40903.443055555559</v>
      </c>
      <c r="K509" t="s">
        <v>155</v>
      </c>
      <c r="L509" t="s">
        <v>156</v>
      </c>
      <c r="M509">
        <v>142</v>
      </c>
      <c r="N509">
        <v>2.0404571194700002E-3</v>
      </c>
      <c r="O509">
        <f t="shared" si="35"/>
        <v>-111.926198</v>
      </c>
      <c r="P509">
        <f t="shared" si="36"/>
        <v>33.392946000000002</v>
      </c>
      <c r="Q509">
        <f t="shared" si="37"/>
        <v>226.19162168773684</v>
      </c>
      <c r="R509">
        <f t="shared" si="38"/>
        <v>11.289355395551453</v>
      </c>
      <c r="S509">
        <f t="shared" si="39"/>
        <v>225.90971687043742</v>
      </c>
    </row>
    <row r="510" spans="1:19" x14ac:dyDescent="0.2">
      <c r="A510">
        <v>2339900</v>
      </c>
      <c r="B510">
        <v>2</v>
      </c>
      <c r="C510" t="s">
        <v>152</v>
      </c>
      <c r="D510">
        <v>-111.926363790831</v>
      </c>
      <c r="E510">
        <v>33.394985246699498</v>
      </c>
      <c r="F510">
        <v>2</v>
      </c>
      <c r="G510" t="s">
        <v>166</v>
      </c>
      <c r="H510" t="s">
        <v>152</v>
      </c>
      <c r="I510" t="s">
        <v>154</v>
      </c>
      <c r="J510">
        <v>40056.636111111111</v>
      </c>
      <c r="K510" t="s">
        <v>164</v>
      </c>
      <c r="L510" t="s">
        <v>156</v>
      </c>
      <c r="M510">
        <v>142</v>
      </c>
      <c r="N510">
        <v>2.0459750001000001E-3</v>
      </c>
      <c r="O510">
        <f t="shared" si="35"/>
        <v>-111.926198</v>
      </c>
      <c r="P510">
        <f t="shared" si="36"/>
        <v>33.392946000000002</v>
      </c>
      <c r="Q510">
        <f t="shared" si="37"/>
        <v>226.70132650454326</v>
      </c>
      <c r="R510">
        <f t="shared" si="38"/>
        <v>15.423409735786997</v>
      </c>
      <c r="S510">
        <f t="shared" si="39"/>
        <v>226.1760594559945</v>
      </c>
    </row>
    <row r="511" spans="1:19" x14ac:dyDescent="0.2">
      <c r="A511">
        <v>2663606</v>
      </c>
      <c r="B511">
        <v>2</v>
      </c>
      <c r="C511" t="s">
        <v>152</v>
      </c>
      <c r="D511">
        <v>-111.926449993513</v>
      </c>
      <c r="E511">
        <v>33.394986868837101</v>
      </c>
      <c r="F511">
        <v>4</v>
      </c>
      <c r="G511" t="s">
        <v>153</v>
      </c>
      <c r="H511" t="s">
        <v>152</v>
      </c>
      <c r="I511" t="s">
        <v>154</v>
      </c>
      <c r="J511">
        <v>41145.681250000001</v>
      </c>
      <c r="K511" t="s">
        <v>159</v>
      </c>
      <c r="L511" t="s">
        <v>169</v>
      </c>
      <c r="M511">
        <v>142</v>
      </c>
      <c r="N511">
        <v>2.0563672679800001E-3</v>
      </c>
      <c r="O511">
        <f t="shared" si="35"/>
        <v>-111.926198</v>
      </c>
      <c r="P511">
        <f t="shared" si="36"/>
        <v>33.392946000000002</v>
      </c>
      <c r="Q511">
        <f t="shared" si="37"/>
        <v>227.56667357988076</v>
      </c>
      <c r="R511">
        <f t="shared" si="38"/>
        <v>23.442787386110201</v>
      </c>
      <c r="S511">
        <f t="shared" si="39"/>
        <v>226.35597328937806</v>
      </c>
    </row>
    <row r="512" spans="1:19" x14ac:dyDescent="0.2">
      <c r="A512">
        <v>2443424</v>
      </c>
      <c r="B512">
        <v>2</v>
      </c>
      <c r="C512" t="s">
        <v>157</v>
      </c>
      <c r="D512">
        <v>-111.90925431235399</v>
      </c>
      <c r="E512">
        <v>33.405352748016902</v>
      </c>
      <c r="F512">
        <v>1</v>
      </c>
      <c r="G512" t="s">
        <v>166</v>
      </c>
      <c r="H512" t="s">
        <v>157</v>
      </c>
      <c r="I512" t="s">
        <v>154</v>
      </c>
      <c r="J512">
        <v>40393.5625</v>
      </c>
      <c r="K512" t="s">
        <v>164</v>
      </c>
      <c r="L512" t="s">
        <v>211</v>
      </c>
      <c r="M512">
        <v>159</v>
      </c>
      <c r="N512">
        <v>2.0854613980600002E-3</v>
      </c>
      <c r="O512">
        <f t="shared" si="35"/>
        <v>-111.90910700000001</v>
      </c>
      <c r="P512">
        <f t="shared" si="36"/>
        <v>33.407432999999997</v>
      </c>
      <c r="Q512">
        <f t="shared" si="37"/>
        <v>231.13066246368868</v>
      </c>
      <c r="R512">
        <f t="shared" si="38"/>
        <v>13.704369420962301</v>
      </c>
      <c r="S512">
        <f t="shared" si="39"/>
        <v>230.72401996688029</v>
      </c>
    </row>
    <row r="513" spans="1:19" x14ac:dyDescent="0.2">
      <c r="A513">
        <v>2566560</v>
      </c>
      <c r="B513">
        <v>2</v>
      </c>
      <c r="C513" t="s">
        <v>157</v>
      </c>
      <c r="D513">
        <v>-111.93987647992201</v>
      </c>
      <c r="E513">
        <v>33.412532508524997</v>
      </c>
      <c r="F513">
        <v>3</v>
      </c>
      <c r="G513" t="s">
        <v>160</v>
      </c>
      <c r="H513" t="s">
        <v>157</v>
      </c>
      <c r="I513" t="s">
        <v>154</v>
      </c>
      <c r="J513">
        <v>40762.738888888889</v>
      </c>
      <c r="K513" t="s">
        <v>159</v>
      </c>
      <c r="L513" t="s">
        <v>156</v>
      </c>
      <c r="M513">
        <v>113</v>
      </c>
      <c r="N513">
        <v>2.1139118643599998E-3</v>
      </c>
      <c r="O513">
        <f t="shared" si="35"/>
        <v>-111.93979899999999</v>
      </c>
      <c r="P513">
        <f t="shared" si="36"/>
        <v>33.414645</v>
      </c>
      <c r="Q513">
        <f t="shared" si="37"/>
        <v>234.41059708686456</v>
      </c>
      <c r="R513">
        <f t="shared" si="38"/>
        <v>7.2079051431874399</v>
      </c>
      <c r="S513">
        <f t="shared" si="39"/>
        <v>234.29975273155361</v>
      </c>
    </row>
    <row r="514" spans="1:19" x14ac:dyDescent="0.2">
      <c r="A514">
        <v>2460145</v>
      </c>
      <c r="B514">
        <v>2</v>
      </c>
      <c r="C514" t="s">
        <v>157</v>
      </c>
      <c r="D514">
        <v>-111.949460699944</v>
      </c>
      <c r="E514">
        <v>33.414431760003502</v>
      </c>
      <c r="F514">
        <v>3</v>
      </c>
      <c r="G514" t="s">
        <v>158</v>
      </c>
      <c r="H514" t="s">
        <v>157</v>
      </c>
      <c r="I514" t="s">
        <v>154</v>
      </c>
      <c r="J514">
        <v>40465.42291666667</v>
      </c>
      <c r="K514" t="s">
        <v>156</v>
      </c>
      <c r="L514" t="s">
        <v>164</v>
      </c>
      <c r="M514">
        <v>114</v>
      </c>
      <c r="N514">
        <v>2.5472413451399999E-3</v>
      </c>
      <c r="O514">
        <f t="shared" ref="O514:O577" si="40">INDEX(GPS_,MATCH($M514,loc_ID,0),2)</f>
        <v>-111.951999</v>
      </c>
      <c r="P514">
        <f t="shared" ref="P514:P577" si="41">INDEX(GPS_,MATCH($M514,loc_ID,0),1)</f>
        <v>33.414645</v>
      </c>
      <c r="Q514">
        <f t="shared" ref="Q514:Q577" si="42">SQRT(SUMSQ(ABS(E514-P514)*lat_m,ABS(D514-O514)*long_m))</f>
        <v>237.31779459662988</v>
      </c>
      <c r="R514">
        <f t="shared" ref="R514:R577" si="43">ABS(D514-O514)*long_m</f>
        <v>236.13635059767691</v>
      </c>
      <c r="S514">
        <f t="shared" ref="S514:S577" si="44">ABS(E514-P514)*lat_m</f>
        <v>23.650783467344461</v>
      </c>
    </row>
    <row r="515" spans="1:19" x14ac:dyDescent="0.2">
      <c r="A515">
        <v>2631002</v>
      </c>
      <c r="B515">
        <v>2</v>
      </c>
      <c r="C515" t="s">
        <v>157</v>
      </c>
      <c r="D515">
        <v>-111.939401568671</v>
      </c>
      <c r="E515">
        <v>33.390695097476701</v>
      </c>
      <c r="F515">
        <v>3</v>
      </c>
      <c r="G515" t="s">
        <v>166</v>
      </c>
      <c r="H515" t="s">
        <v>157</v>
      </c>
      <c r="I515" t="s">
        <v>154</v>
      </c>
      <c r="J515">
        <v>41018.657638888886</v>
      </c>
      <c r="K515" t="s">
        <v>159</v>
      </c>
      <c r="L515" t="s">
        <v>156</v>
      </c>
      <c r="M515">
        <v>144</v>
      </c>
      <c r="N515">
        <v>2.1531081089000001E-3</v>
      </c>
      <c r="O515">
        <f t="shared" si="40"/>
        <v>-111.939499</v>
      </c>
      <c r="P515">
        <f t="shared" si="41"/>
        <v>33.392845999999999</v>
      </c>
      <c r="Q515">
        <f t="shared" si="42"/>
        <v>238.73211102532767</v>
      </c>
      <c r="R515">
        <f t="shared" si="43"/>
        <v>9.0639711442143955</v>
      </c>
      <c r="S515">
        <f t="shared" si="44"/>
        <v>238.55998252369616</v>
      </c>
    </row>
    <row r="516" spans="1:19" x14ac:dyDescent="0.2">
      <c r="A516">
        <v>2742859</v>
      </c>
      <c r="B516">
        <v>2</v>
      </c>
      <c r="C516" t="s">
        <v>157</v>
      </c>
      <c r="D516">
        <v>-111.931471547865</v>
      </c>
      <c r="E516">
        <v>33.442405999563498</v>
      </c>
      <c r="F516">
        <v>4</v>
      </c>
      <c r="G516" t="s">
        <v>166</v>
      </c>
      <c r="H516" t="s">
        <v>157</v>
      </c>
      <c r="I516" t="s">
        <v>154</v>
      </c>
      <c r="J516">
        <v>41466.446527777778</v>
      </c>
      <c r="K516" t="s">
        <v>156</v>
      </c>
      <c r="L516" t="s">
        <v>155</v>
      </c>
      <c r="M516">
        <v>157</v>
      </c>
      <c r="N516">
        <v>2.2032829703200001E-3</v>
      </c>
      <c r="O516">
        <f t="shared" si="40"/>
        <v>-111.93086099999999</v>
      </c>
      <c r="P516">
        <f t="shared" si="41"/>
        <v>33.440289</v>
      </c>
      <c r="Q516">
        <f t="shared" si="42"/>
        <v>241.57200537917123</v>
      </c>
      <c r="R516">
        <f t="shared" si="43"/>
        <v>56.798858104801361</v>
      </c>
      <c r="S516">
        <f t="shared" si="44"/>
        <v>234.79975191832077</v>
      </c>
    </row>
    <row r="517" spans="1:19" x14ac:dyDescent="0.2">
      <c r="A517">
        <v>2594138</v>
      </c>
      <c r="B517">
        <v>2</v>
      </c>
      <c r="C517" t="s">
        <v>164</v>
      </c>
      <c r="D517">
        <v>-111.942341534083</v>
      </c>
      <c r="E517">
        <v>33.414177241001703</v>
      </c>
      <c r="F517">
        <v>1</v>
      </c>
      <c r="G517" t="s">
        <v>160</v>
      </c>
      <c r="H517" t="s">
        <v>164</v>
      </c>
      <c r="I517" t="s">
        <v>154</v>
      </c>
      <c r="J517">
        <v>40794.6875</v>
      </c>
      <c r="K517" t="s">
        <v>164</v>
      </c>
      <c r="L517" t="s">
        <v>156</v>
      </c>
      <c r="M517">
        <v>113</v>
      </c>
      <c r="N517">
        <v>2.58520367548E-3</v>
      </c>
      <c r="O517">
        <f t="shared" si="40"/>
        <v>-111.93979899999999</v>
      </c>
      <c r="P517">
        <f t="shared" si="41"/>
        <v>33.414645</v>
      </c>
      <c r="Q517">
        <f t="shared" si="42"/>
        <v>242.15300267675119</v>
      </c>
      <c r="R517">
        <f t="shared" si="43"/>
        <v>236.53023928802472</v>
      </c>
      <c r="S517">
        <f t="shared" si="44"/>
        <v>51.879886350265245</v>
      </c>
    </row>
    <row r="518" spans="1:19" x14ac:dyDescent="0.2">
      <c r="A518">
        <v>2291552</v>
      </c>
      <c r="B518">
        <v>2</v>
      </c>
      <c r="C518" t="s">
        <v>157</v>
      </c>
      <c r="D518">
        <v>-111.93494828819701</v>
      </c>
      <c r="E518">
        <v>33.409619725562102</v>
      </c>
      <c r="F518">
        <v>4</v>
      </c>
      <c r="G518" t="s">
        <v>153</v>
      </c>
      <c r="H518" t="s">
        <v>157</v>
      </c>
      <c r="I518" t="s">
        <v>154</v>
      </c>
      <c r="J518">
        <v>39912.315972222219</v>
      </c>
      <c r="K518" t="s">
        <v>176</v>
      </c>
      <c r="L518" t="s">
        <v>156</v>
      </c>
      <c r="M518">
        <v>139</v>
      </c>
      <c r="N518">
        <v>2.1889668511900001E-3</v>
      </c>
      <c r="O518">
        <f t="shared" si="40"/>
        <v>-111.93469899999999</v>
      </c>
      <c r="P518">
        <f t="shared" si="41"/>
        <v>33.407445000000003</v>
      </c>
      <c r="Q518">
        <f t="shared" si="42"/>
        <v>242.31455810516246</v>
      </c>
      <c r="R518">
        <f t="shared" si="43"/>
        <v>23.191113655029717</v>
      </c>
      <c r="S518">
        <f t="shared" si="44"/>
        <v>241.20223323414658</v>
      </c>
    </row>
    <row r="519" spans="1:19" x14ac:dyDescent="0.2">
      <c r="A519">
        <v>2299995</v>
      </c>
      <c r="B519">
        <v>2</v>
      </c>
      <c r="C519" t="s">
        <v>157</v>
      </c>
      <c r="D519">
        <v>-111.93494828819701</v>
      </c>
      <c r="E519">
        <v>33.409619725562102</v>
      </c>
      <c r="F519">
        <v>4</v>
      </c>
      <c r="G519" t="s">
        <v>153</v>
      </c>
      <c r="H519" t="s">
        <v>157</v>
      </c>
      <c r="I519" t="s">
        <v>154</v>
      </c>
      <c r="J519">
        <v>39937.637499999997</v>
      </c>
      <c r="K519" t="s">
        <v>156</v>
      </c>
      <c r="L519" t="s">
        <v>221</v>
      </c>
      <c r="M519">
        <v>139</v>
      </c>
      <c r="N519">
        <v>2.1889668511900001E-3</v>
      </c>
      <c r="O519">
        <f t="shared" si="40"/>
        <v>-111.93469899999999</v>
      </c>
      <c r="P519">
        <f t="shared" si="41"/>
        <v>33.407445000000003</v>
      </c>
      <c r="Q519">
        <f t="shared" si="42"/>
        <v>242.31455810516246</v>
      </c>
      <c r="R519">
        <f t="shared" si="43"/>
        <v>23.191113655029717</v>
      </c>
      <c r="S519">
        <f t="shared" si="44"/>
        <v>241.20223323414658</v>
      </c>
    </row>
    <row r="520" spans="1:19" x14ac:dyDescent="0.2">
      <c r="A520">
        <v>2675650</v>
      </c>
      <c r="B520">
        <v>2</v>
      </c>
      <c r="C520" t="s">
        <v>157</v>
      </c>
      <c r="D520">
        <v>-111.934906917425</v>
      </c>
      <c r="E520">
        <v>33.409630897047002</v>
      </c>
      <c r="F520">
        <v>2</v>
      </c>
      <c r="G520" t="s">
        <v>166</v>
      </c>
      <c r="H520" t="s">
        <v>157</v>
      </c>
      <c r="I520" t="s">
        <v>154</v>
      </c>
      <c r="J520">
        <v>41243.767361111109</v>
      </c>
      <c r="K520" t="s">
        <v>156</v>
      </c>
      <c r="L520" t="s">
        <v>176</v>
      </c>
      <c r="M520">
        <v>139</v>
      </c>
      <c r="N520">
        <v>2.1957630918899998E-3</v>
      </c>
      <c r="O520">
        <f t="shared" si="40"/>
        <v>-111.93469899999999</v>
      </c>
      <c r="P520">
        <f t="shared" si="41"/>
        <v>33.407445000000003</v>
      </c>
      <c r="Q520">
        <f t="shared" si="42"/>
        <v>243.21164342574735</v>
      </c>
      <c r="R520">
        <f t="shared" si="43"/>
        <v>19.342418501462806</v>
      </c>
      <c r="S520">
        <f t="shared" si="44"/>
        <v>242.44128019866409</v>
      </c>
    </row>
    <row r="521" spans="1:19" x14ac:dyDescent="0.2">
      <c r="A521">
        <v>2724828</v>
      </c>
      <c r="B521">
        <v>2</v>
      </c>
      <c r="C521" t="s">
        <v>157</v>
      </c>
      <c r="D521">
        <v>-111.928912122654</v>
      </c>
      <c r="E521">
        <v>33.421885174501298</v>
      </c>
      <c r="F521">
        <v>2</v>
      </c>
      <c r="G521" t="s">
        <v>158</v>
      </c>
      <c r="H521" t="s">
        <v>157</v>
      </c>
      <c r="I521" t="s">
        <v>154</v>
      </c>
      <c r="J521">
        <v>41410.722222222219</v>
      </c>
      <c r="K521" t="s">
        <v>164</v>
      </c>
      <c r="L521" t="s">
        <v>156</v>
      </c>
      <c r="M521">
        <v>117</v>
      </c>
      <c r="N521">
        <v>2.6180057667799998E-3</v>
      </c>
      <c r="O521">
        <f t="shared" si="40"/>
        <v>-111.926299</v>
      </c>
      <c r="P521">
        <f t="shared" si="41"/>
        <v>33.422044999999997</v>
      </c>
      <c r="Q521">
        <f t="shared" si="42"/>
        <v>243.74249283486668</v>
      </c>
      <c r="R521">
        <f t="shared" si="43"/>
        <v>243.09704667099268</v>
      </c>
      <c r="S521">
        <f t="shared" si="44"/>
        <v>17.726497488117442</v>
      </c>
    </row>
    <row r="522" spans="1:19" x14ac:dyDescent="0.2">
      <c r="A522">
        <v>2599200</v>
      </c>
      <c r="B522">
        <v>2</v>
      </c>
      <c r="C522" t="s">
        <v>157</v>
      </c>
      <c r="D522">
        <v>-111.92891476721999</v>
      </c>
      <c r="E522">
        <v>33.421906967646301</v>
      </c>
      <c r="F522">
        <v>2</v>
      </c>
      <c r="G522" t="s">
        <v>178</v>
      </c>
      <c r="H522" t="s">
        <v>157</v>
      </c>
      <c r="I522" t="s">
        <v>154</v>
      </c>
      <c r="J522">
        <v>40960.609027777777</v>
      </c>
      <c r="K522" t="s">
        <v>159</v>
      </c>
      <c r="L522" t="s">
        <v>156</v>
      </c>
      <c r="M522">
        <v>117</v>
      </c>
      <c r="N522">
        <v>2.61940662744E-3</v>
      </c>
      <c r="O522">
        <f t="shared" si="40"/>
        <v>-111.926299</v>
      </c>
      <c r="P522">
        <f t="shared" si="41"/>
        <v>33.422044999999997</v>
      </c>
      <c r="Q522">
        <f t="shared" si="42"/>
        <v>243.82417117981581</v>
      </c>
      <c r="R522">
        <f t="shared" si="43"/>
        <v>243.34306887062232</v>
      </c>
      <c r="S522">
        <f t="shared" si="44"/>
        <v>15.309385492294934</v>
      </c>
    </row>
    <row r="523" spans="1:19" x14ac:dyDescent="0.2">
      <c r="A523">
        <v>2677909</v>
      </c>
      <c r="B523">
        <v>2</v>
      </c>
      <c r="C523" t="s">
        <v>157</v>
      </c>
      <c r="D523">
        <v>-111.92891608950301</v>
      </c>
      <c r="E523">
        <v>33.421917864218798</v>
      </c>
      <c r="F523">
        <v>3</v>
      </c>
      <c r="G523" t="s">
        <v>158</v>
      </c>
      <c r="H523" t="s">
        <v>157</v>
      </c>
      <c r="I523" t="s">
        <v>154</v>
      </c>
      <c r="J523">
        <v>41232.677777777775</v>
      </c>
      <c r="K523" t="s">
        <v>155</v>
      </c>
      <c r="L523" t="s">
        <v>156</v>
      </c>
      <c r="M523">
        <v>117</v>
      </c>
      <c r="N523">
        <v>2.62017575243E-3</v>
      </c>
      <c r="O523">
        <f t="shared" si="40"/>
        <v>-111.926299</v>
      </c>
      <c r="P523">
        <f t="shared" si="41"/>
        <v>33.422044999999997</v>
      </c>
      <c r="Q523">
        <f t="shared" si="42"/>
        <v>243.87407711615398</v>
      </c>
      <c r="R523">
        <f t="shared" si="43"/>
        <v>243.46607997175917</v>
      </c>
      <c r="S523">
        <f t="shared" si="44"/>
        <v>14.10082949477772</v>
      </c>
    </row>
    <row r="524" spans="1:19" x14ac:dyDescent="0.2">
      <c r="A524">
        <v>2574631</v>
      </c>
      <c r="B524">
        <v>2</v>
      </c>
      <c r="C524" t="s">
        <v>157</v>
      </c>
      <c r="D524">
        <v>-111.928924684355</v>
      </c>
      <c r="E524">
        <v>33.421988691939099</v>
      </c>
      <c r="F524">
        <v>3</v>
      </c>
      <c r="G524" t="s">
        <v>153</v>
      </c>
      <c r="H524" t="s">
        <v>157</v>
      </c>
      <c r="I524" t="s">
        <v>154</v>
      </c>
      <c r="J524">
        <v>40835.427777777775</v>
      </c>
      <c r="K524" t="s">
        <v>159</v>
      </c>
      <c r="L524" t="s">
        <v>171</v>
      </c>
      <c r="M524">
        <v>117</v>
      </c>
      <c r="N524">
        <v>2.6262880515599998E-3</v>
      </c>
      <c r="O524">
        <f t="shared" si="40"/>
        <v>-111.926299</v>
      </c>
      <c r="P524">
        <f t="shared" si="41"/>
        <v>33.422044999999997</v>
      </c>
      <c r="Q524">
        <f t="shared" si="42"/>
        <v>244.34547692212664</v>
      </c>
      <c r="R524">
        <f t="shared" si="43"/>
        <v>244.26565328393866</v>
      </c>
      <c r="S524">
        <f t="shared" si="44"/>
        <v>6.2452156145475648</v>
      </c>
    </row>
    <row r="525" spans="1:19" x14ac:dyDescent="0.2">
      <c r="A525">
        <v>2522734</v>
      </c>
      <c r="B525">
        <v>2</v>
      </c>
      <c r="C525" t="s">
        <v>157</v>
      </c>
      <c r="D525">
        <v>-111.92892799006999</v>
      </c>
      <c r="E525">
        <v>33.4220159333697</v>
      </c>
      <c r="F525">
        <v>2</v>
      </c>
      <c r="G525" t="s">
        <v>153</v>
      </c>
      <c r="H525" t="s">
        <v>157</v>
      </c>
      <c r="I525" t="s">
        <v>154</v>
      </c>
      <c r="J525">
        <v>40664.550000000003</v>
      </c>
      <c r="K525" t="s">
        <v>164</v>
      </c>
      <c r="L525" t="s">
        <v>156</v>
      </c>
      <c r="M525">
        <v>117</v>
      </c>
      <c r="N525">
        <v>2.62915074827E-3</v>
      </c>
      <c r="O525">
        <f t="shared" si="40"/>
        <v>-111.926299</v>
      </c>
      <c r="P525">
        <f t="shared" si="41"/>
        <v>33.422044999999997</v>
      </c>
      <c r="Q525">
        <f t="shared" si="42"/>
        <v>244.59442813434026</v>
      </c>
      <c r="R525">
        <f t="shared" si="43"/>
        <v>244.5731817315056</v>
      </c>
      <c r="S525">
        <f t="shared" si="44"/>
        <v>3.2238256920752342</v>
      </c>
    </row>
    <row r="526" spans="1:19" x14ac:dyDescent="0.2">
      <c r="A526">
        <v>2460146</v>
      </c>
      <c r="B526">
        <v>3</v>
      </c>
      <c r="C526" t="s">
        <v>157</v>
      </c>
      <c r="D526">
        <v>-111.92892799006999</v>
      </c>
      <c r="E526">
        <v>33.4220159333696</v>
      </c>
      <c r="F526">
        <v>1</v>
      </c>
      <c r="G526" t="s">
        <v>153</v>
      </c>
      <c r="H526" t="s">
        <v>157</v>
      </c>
      <c r="I526" t="s">
        <v>154</v>
      </c>
      <c r="J526">
        <v>40478.908333333333</v>
      </c>
      <c r="K526" t="s">
        <v>190</v>
      </c>
      <c r="L526" t="s">
        <v>156</v>
      </c>
      <c r="M526">
        <v>117</v>
      </c>
      <c r="N526">
        <v>2.62915074827E-3</v>
      </c>
      <c r="O526">
        <f t="shared" si="40"/>
        <v>-111.926299</v>
      </c>
      <c r="P526">
        <f t="shared" si="41"/>
        <v>33.422044999999997</v>
      </c>
      <c r="Q526">
        <f t="shared" si="42"/>
        <v>244.5944281344857</v>
      </c>
      <c r="R526">
        <f t="shared" si="43"/>
        <v>244.5731817315056</v>
      </c>
      <c r="S526">
        <f t="shared" si="44"/>
        <v>3.2238257031082718</v>
      </c>
    </row>
    <row r="527" spans="1:19" x14ac:dyDescent="0.2">
      <c r="A527">
        <v>2663010</v>
      </c>
      <c r="B527">
        <v>2</v>
      </c>
      <c r="C527" t="s">
        <v>158</v>
      </c>
      <c r="D527">
        <v>-111.92892799006999</v>
      </c>
      <c r="E527">
        <v>33.4220159333696</v>
      </c>
      <c r="F527">
        <v>3</v>
      </c>
      <c r="G527" t="s">
        <v>158</v>
      </c>
      <c r="H527" t="s">
        <v>158</v>
      </c>
      <c r="I527" t="s">
        <v>154</v>
      </c>
      <c r="J527">
        <v>41194.6875</v>
      </c>
      <c r="K527" t="s">
        <v>156</v>
      </c>
      <c r="L527" t="s">
        <v>170</v>
      </c>
      <c r="M527">
        <v>117</v>
      </c>
      <c r="N527">
        <v>2.62915074827E-3</v>
      </c>
      <c r="O527">
        <f t="shared" si="40"/>
        <v>-111.926299</v>
      </c>
      <c r="P527">
        <f t="shared" si="41"/>
        <v>33.422044999999997</v>
      </c>
      <c r="Q527">
        <f t="shared" si="42"/>
        <v>244.5944281344857</v>
      </c>
      <c r="R527">
        <f t="shared" si="43"/>
        <v>244.5731817315056</v>
      </c>
      <c r="S527">
        <f t="shared" si="44"/>
        <v>3.2238257031082718</v>
      </c>
    </row>
    <row r="528" spans="1:19" x14ac:dyDescent="0.2">
      <c r="A528">
        <v>2595548</v>
      </c>
      <c r="B528">
        <v>2</v>
      </c>
      <c r="C528" t="s">
        <v>157</v>
      </c>
      <c r="D528">
        <v>-111.93139279296901</v>
      </c>
      <c r="E528">
        <v>33.442454909267902</v>
      </c>
      <c r="F528">
        <v>3</v>
      </c>
      <c r="G528" t="s">
        <v>166</v>
      </c>
      <c r="H528" t="s">
        <v>157</v>
      </c>
      <c r="I528" t="s">
        <v>154</v>
      </c>
      <c r="J528">
        <v>40947.390277777777</v>
      </c>
      <c r="K528" t="s">
        <v>164</v>
      </c>
      <c r="L528" t="s">
        <v>156</v>
      </c>
      <c r="M528">
        <v>157</v>
      </c>
      <c r="N528">
        <v>2.2302391617699999E-3</v>
      </c>
      <c r="O528">
        <f t="shared" si="40"/>
        <v>-111.93086099999999</v>
      </c>
      <c r="P528">
        <f t="shared" si="41"/>
        <v>33.440289</v>
      </c>
      <c r="Q528">
        <f t="shared" si="42"/>
        <v>245.26572749191183</v>
      </c>
      <c r="R528">
        <f t="shared" si="43"/>
        <v>49.472342987747098</v>
      </c>
      <c r="S528">
        <f t="shared" si="44"/>
        <v>240.22440417542816</v>
      </c>
    </row>
    <row r="529" spans="1:19" x14ac:dyDescent="0.2">
      <c r="A529">
        <v>2451359</v>
      </c>
      <c r="B529">
        <v>2</v>
      </c>
      <c r="C529" t="s">
        <v>175</v>
      </c>
      <c r="D529">
        <v>-111.928850552261</v>
      </c>
      <c r="E529">
        <v>33.418674929672001</v>
      </c>
      <c r="F529">
        <v>1</v>
      </c>
      <c r="G529" t="s">
        <v>160</v>
      </c>
      <c r="H529" t="s">
        <v>175</v>
      </c>
      <c r="I529" t="s">
        <v>154</v>
      </c>
      <c r="J529">
        <v>40450.691666666666</v>
      </c>
      <c r="K529" t="s">
        <v>156</v>
      </c>
      <c r="L529" t="s">
        <v>202</v>
      </c>
      <c r="M529">
        <v>154</v>
      </c>
      <c r="N529">
        <v>2.6534775951900002E-3</v>
      </c>
      <c r="O529">
        <f t="shared" si="40"/>
        <v>-111.92627</v>
      </c>
      <c r="P529">
        <f t="shared" si="41"/>
        <v>33.420180000000002</v>
      </c>
      <c r="Q529">
        <f t="shared" si="42"/>
        <v>292.39992596488059</v>
      </c>
      <c r="R529">
        <f t="shared" si="43"/>
        <v>240.06704486994778</v>
      </c>
      <c r="S529">
        <f t="shared" si="44"/>
        <v>166.92971776073344</v>
      </c>
    </row>
    <row r="530" spans="1:19" x14ac:dyDescent="0.2">
      <c r="A530">
        <v>2570278</v>
      </c>
      <c r="B530">
        <v>2</v>
      </c>
      <c r="C530" t="s">
        <v>157</v>
      </c>
      <c r="D530">
        <v>-111.92630466599</v>
      </c>
      <c r="E530">
        <v>33.398019847678903</v>
      </c>
      <c r="F530">
        <v>2</v>
      </c>
      <c r="G530" t="s">
        <v>158</v>
      </c>
      <c r="H530" t="s">
        <v>157</v>
      </c>
      <c r="I530" t="s">
        <v>154</v>
      </c>
      <c r="J530">
        <v>40800.902777777781</v>
      </c>
      <c r="K530" t="s">
        <v>156</v>
      </c>
      <c r="L530" t="s">
        <v>156</v>
      </c>
      <c r="M530">
        <v>129</v>
      </c>
      <c r="N530">
        <v>2.2357247120699999E-3</v>
      </c>
      <c r="O530">
        <f t="shared" si="40"/>
        <v>-111.926098</v>
      </c>
      <c r="P530">
        <f t="shared" si="41"/>
        <v>33.400246000000003</v>
      </c>
      <c r="Q530">
        <f t="shared" si="42"/>
        <v>247.65346654158614</v>
      </c>
      <c r="R530">
        <f t="shared" si="43"/>
        <v>19.225998343818382</v>
      </c>
      <c r="S530">
        <f t="shared" si="44"/>
        <v>246.90605597625188</v>
      </c>
    </row>
    <row r="531" spans="1:19" x14ac:dyDescent="0.2">
      <c r="A531">
        <v>2799088</v>
      </c>
      <c r="B531">
        <v>2</v>
      </c>
      <c r="C531" t="s">
        <v>157</v>
      </c>
      <c r="D531">
        <v>-111.92883953894901</v>
      </c>
      <c r="E531">
        <v>33.418458612854302</v>
      </c>
      <c r="F531">
        <v>3</v>
      </c>
      <c r="G531" t="s">
        <v>153</v>
      </c>
      <c r="H531" t="s">
        <v>157</v>
      </c>
      <c r="I531" t="s">
        <v>154</v>
      </c>
      <c r="J531">
        <v>41627.430555555555</v>
      </c>
      <c r="K531" t="s">
        <v>158</v>
      </c>
      <c r="L531" t="s">
        <v>158</v>
      </c>
      <c r="M531">
        <v>154</v>
      </c>
      <c r="N531">
        <v>2.65701818141E-3</v>
      </c>
      <c r="O531">
        <f t="shared" si="40"/>
        <v>-111.92627</v>
      </c>
      <c r="P531">
        <f t="shared" si="41"/>
        <v>33.420180000000002</v>
      </c>
      <c r="Q531">
        <f t="shared" si="42"/>
        <v>305.92879255717486</v>
      </c>
      <c r="R531">
        <f t="shared" si="43"/>
        <v>239.04248384720643</v>
      </c>
      <c r="S531">
        <f t="shared" si="44"/>
        <v>190.92175630778436</v>
      </c>
    </row>
    <row r="532" spans="1:19" x14ac:dyDescent="0.2">
      <c r="A532">
        <v>2268150</v>
      </c>
      <c r="B532">
        <v>2</v>
      </c>
      <c r="C532" t="s">
        <v>157</v>
      </c>
      <c r="D532">
        <v>-111.93211908914</v>
      </c>
      <c r="E532">
        <v>33.422020730161002</v>
      </c>
      <c r="F532">
        <v>3</v>
      </c>
      <c r="G532" t="s">
        <v>153</v>
      </c>
      <c r="H532" t="s">
        <v>157</v>
      </c>
      <c r="I532" t="s">
        <v>154</v>
      </c>
      <c r="J532">
        <v>39870.497916666667</v>
      </c>
      <c r="K532" t="s">
        <v>156</v>
      </c>
      <c r="L532" t="s">
        <v>155</v>
      </c>
      <c r="M532">
        <v>115</v>
      </c>
      <c r="N532">
        <v>2.6856662687299998E-3</v>
      </c>
      <c r="O532">
        <f t="shared" si="40"/>
        <v>-111.934799</v>
      </c>
      <c r="P532">
        <f t="shared" si="41"/>
        <v>33.421844999999998</v>
      </c>
      <c r="Q532">
        <f t="shared" si="42"/>
        <v>250.07100976416996</v>
      </c>
      <c r="R532">
        <f t="shared" si="43"/>
        <v>249.31030864929082</v>
      </c>
      <c r="S532">
        <f t="shared" si="44"/>
        <v>19.490508604624118</v>
      </c>
    </row>
    <row r="533" spans="1:19" x14ac:dyDescent="0.2">
      <c r="A533">
        <v>2373289</v>
      </c>
      <c r="B533">
        <v>2</v>
      </c>
      <c r="C533" t="s">
        <v>175</v>
      </c>
      <c r="D533">
        <v>-111.94950844162901</v>
      </c>
      <c r="E533">
        <v>33.425475742741803</v>
      </c>
      <c r="F533">
        <v>4</v>
      </c>
      <c r="G533" t="s">
        <v>160</v>
      </c>
      <c r="H533" t="s">
        <v>175</v>
      </c>
      <c r="I533" t="s">
        <v>154</v>
      </c>
      <c r="J533">
        <v>40160.091666666667</v>
      </c>
      <c r="K533" t="s">
        <v>156</v>
      </c>
      <c r="L533" t="s">
        <v>164</v>
      </c>
      <c r="M533">
        <v>109</v>
      </c>
      <c r="N533">
        <v>2.6914495937099998E-3</v>
      </c>
      <c r="O533">
        <f t="shared" si="40"/>
        <v>-111.95219899999999</v>
      </c>
      <c r="P533">
        <f t="shared" si="41"/>
        <v>33.425545</v>
      </c>
      <c r="Q533">
        <f t="shared" si="42"/>
        <v>250.41867865409989</v>
      </c>
      <c r="R533">
        <f t="shared" si="43"/>
        <v>250.30083945049952</v>
      </c>
      <c r="S533">
        <f t="shared" si="44"/>
        <v>7.6814314577816063</v>
      </c>
    </row>
    <row r="534" spans="1:19" x14ac:dyDescent="0.2">
      <c r="A534">
        <v>2312090</v>
      </c>
      <c r="B534">
        <v>2</v>
      </c>
      <c r="C534" t="s">
        <v>164</v>
      </c>
      <c r="D534">
        <v>-111.94511572355</v>
      </c>
      <c r="E534">
        <v>33.407372487430301</v>
      </c>
      <c r="F534">
        <v>3</v>
      </c>
      <c r="G534" t="s">
        <v>160</v>
      </c>
      <c r="H534" t="s">
        <v>164</v>
      </c>
      <c r="I534" t="s">
        <v>154</v>
      </c>
      <c r="J534">
        <v>39972.505555555559</v>
      </c>
      <c r="K534" t="s">
        <v>164</v>
      </c>
      <c r="L534" t="s">
        <v>156</v>
      </c>
      <c r="M534">
        <v>162</v>
      </c>
      <c r="N534">
        <v>2.7179057147599999E-3</v>
      </c>
      <c r="O534">
        <f t="shared" si="40"/>
        <v>-111.94783</v>
      </c>
      <c r="P534">
        <f t="shared" si="41"/>
        <v>33.407380000000003</v>
      </c>
      <c r="Q534">
        <f t="shared" si="42"/>
        <v>252.50869117776537</v>
      </c>
      <c r="R534">
        <f t="shared" si="43"/>
        <v>252.50731642179281</v>
      </c>
      <c r="S534">
        <f t="shared" si="44"/>
        <v>0.83323092398815002</v>
      </c>
    </row>
    <row r="535" spans="1:19" x14ac:dyDescent="0.2">
      <c r="A535">
        <v>2768361</v>
      </c>
      <c r="B535">
        <v>2</v>
      </c>
      <c r="C535" t="s">
        <v>152</v>
      </c>
      <c r="D535">
        <v>-111.915205028182</v>
      </c>
      <c r="E535">
        <v>33.422003676360603</v>
      </c>
      <c r="F535">
        <v>2</v>
      </c>
      <c r="G535" t="s">
        <v>160</v>
      </c>
      <c r="H535" t="s">
        <v>152</v>
      </c>
      <c r="I535" t="s">
        <v>154</v>
      </c>
      <c r="J535">
        <v>41542.75</v>
      </c>
      <c r="K535" t="s">
        <v>156</v>
      </c>
      <c r="L535" t="s">
        <v>155</v>
      </c>
      <c r="M535">
        <v>116</v>
      </c>
      <c r="N535">
        <v>2.7142040546899999E-3</v>
      </c>
      <c r="O535">
        <f t="shared" si="40"/>
        <v>-111.91768</v>
      </c>
      <c r="P535">
        <f t="shared" si="41"/>
        <v>33.422020000000003</v>
      </c>
      <c r="Q535">
        <f t="shared" si="42"/>
        <v>230.25208516729811</v>
      </c>
      <c r="R535">
        <f t="shared" si="43"/>
        <v>230.24496712014482</v>
      </c>
      <c r="S535">
        <f t="shared" si="44"/>
        <v>1.8104805251989571</v>
      </c>
    </row>
    <row r="536" spans="1:19" x14ac:dyDescent="0.2">
      <c r="A536">
        <v>2480167</v>
      </c>
      <c r="B536">
        <v>2</v>
      </c>
      <c r="C536" t="s">
        <v>157</v>
      </c>
      <c r="D536">
        <v>-111.909052400363</v>
      </c>
      <c r="E536">
        <v>33.426842567901801</v>
      </c>
      <c r="F536">
        <v>1</v>
      </c>
      <c r="G536" t="s">
        <v>158</v>
      </c>
      <c r="H536" t="s">
        <v>157</v>
      </c>
      <c r="I536" t="s">
        <v>154</v>
      </c>
      <c r="J536">
        <v>40521.477777777778</v>
      </c>
      <c r="K536" t="s">
        <v>159</v>
      </c>
      <c r="L536" t="s">
        <v>156</v>
      </c>
      <c r="M536">
        <v>104</v>
      </c>
      <c r="N536">
        <v>2.3076033105600001E-3</v>
      </c>
      <c r="O536">
        <f t="shared" si="40"/>
        <v>-111.90889799999999</v>
      </c>
      <c r="P536">
        <f t="shared" si="41"/>
        <v>33.429144999999998</v>
      </c>
      <c r="Q536">
        <f t="shared" si="42"/>
        <v>255.77001109167301</v>
      </c>
      <c r="R536">
        <f t="shared" si="43"/>
        <v>14.363762142281191</v>
      </c>
      <c r="S536">
        <f t="shared" si="44"/>
        <v>255.36636605268617</v>
      </c>
    </row>
    <row r="537" spans="1:19" x14ac:dyDescent="0.2">
      <c r="A537">
        <v>2679302</v>
      </c>
      <c r="B537">
        <v>2</v>
      </c>
      <c r="C537" t="s">
        <v>157</v>
      </c>
      <c r="D537">
        <v>-111.920437819903</v>
      </c>
      <c r="E537">
        <v>33.414972696908897</v>
      </c>
      <c r="F537">
        <v>2</v>
      </c>
      <c r="G537" t="s">
        <v>153</v>
      </c>
      <c r="H537" t="s">
        <v>157</v>
      </c>
      <c r="I537" t="s">
        <v>154</v>
      </c>
      <c r="J537">
        <v>41214.55972222222</v>
      </c>
      <c r="K537" t="s">
        <v>159</v>
      </c>
      <c r="L537" t="s">
        <v>172</v>
      </c>
      <c r="M537">
        <v>132</v>
      </c>
      <c r="N537">
        <v>2.74926517149E-3</v>
      </c>
      <c r="O537">
        <f t="shared" si="40"/>
        <v>-111.917698</v>
      </c>
      <c r="P537">
        <f t="shared" si="41"/>
        <v>33.414745000000003</v>
      </c>
      <c r="Q537">
        <f t="shared" si="42"/>
        <v>256.1316628558119</v>
      </c>
      <c r="R537">
        <f t="shared" si="43"/>
        <v>254.88360671113756</v>
      </c>
      <c r="S537">
        <f t="shared" si="44"/>
        <v>25.254222363902631</v>
      </c>
    </row>
    <row r="538" spans="1:19" x14ac:dyDescent="0.2">
      <c r="A538">
        <v>2496148</v>
      </c>
      <c r="B538">
        <v>2</v>
      </c>
      <c r="C538" t="s">
        <v>157</v>
      </c>
      <c r="D538">
        <v>-111.91516244785301</v>
      </c>
      <c r="E538">
        <v>33.4220034101075</v>
      </c>
      <c r="F538">
        <v>3</v>
      </c>
      <c r="G538" t="s">
        <v>158</v>
      </c>
      <c r="H538" t="s">
        <v>157</v>
      </c>
      <c r="I538" t="s">
        <v>154</v>
      </c>
      <c r="J538">
        <v>40589.556250000001</v>
      </c>
      <c r="K538" t="s">
        <v>164</v>
      </c>
      <c r="L538" t="s">
        <v>156</v>
      </c>
      <c r="M538">
        <v>116</v>
      </c>
      <c r="N538">
        <v>2.7566201908499999E-3</v>
      </c>
      <c r="O538">
        <f t="shared" si="40"/>
        <v>-111.91768</v>
      </c>
      <c r="P538">
        <f t="shared" si="41"/>
        <v>33.422020000000003</v>
      </c>
      <c r="Q538">
        <f t="shared" si="42"/>
        <v>234.21341434296315</v>
      </c>
      <c r="R538">
        <f t="shared" si="43"/>
        <v>234.20618654815627</v>
      </c>
      <c r="S538">
        <f t="shared" si="44"/>
        <v>1.840011075718722</v>
      </c>
    </row>
    <row r="539" spans="1:19" x14ac:dyDescent="0.2">
      <c r="A539">
        <v>2467616</v>
      </c>
      <c r="B539">
        <v>2</v>
      </c>
      <c r="C539" t="s">
        <v>157</v>
      </c>
      <c r="D539">
        <v>-111.92627183066099</v>
      </c>
      <c r="E539">
        <v>33.4097610410671</v>
      </c>
      <c r="F539">
        <v>3</v>
      </c>
      <c r="G539" t="s">
        <v>166</v>
      </c>
      <c r="H539" t="s">
        <v>157</v>
      </c>
      <c r="I539" t="s">
        <v>154</v>
      </c>
      <c r="J539">
        <v>40490.68472222222</v>
      </c>
      <c r="K539" t="s">
        <v>156</v>
      </c>
      <c r="L539" t="s">
        <v>165</v>
      </c>
      <c r="M539">
        <v>138</v>
      </c>
      <c r="N539">
        <v>2.3225553434100001E-3</v>
      </c>
      <c r="O539">
        <f t="shared" si="40"/>
        <v>-111.926098</v>
      </c>
      <c r="P539">
        <f t="shared" si="41"/>
        <v>33.407445000000003</v>
      </c>
      <c r="Q539">
        <f t="shared" si="42"/>
        <v>257.3842802188845</v>
      </c>
      <c r="R539">
        <f t="shared" si="43"/>
        <v>16.171349723989675</v>
      </c>
      <c r="S539">
        <f t="shared" si="44"/>
        <v>256.87575820208821</v>
      </c>
    </row>
    <row r="540" spans="1:19" x14ac:dyDescent="0.2">
      <c r="A540">
        <v>2679293</v>
      </c>
      <c r="B540">
        <v>2</v>
      </c>
      <c r="C540" t="s">
        <v>164</v>
      </c>
      <c r="D540">
        <v>-111.92627183066099</v>
      </c>
      <c r="E540">
        <v>33.4097610410671</v>
      </c>
      <c r="F540">
        <v>1</v>
      </c>
      <c r="G540" t="s">
        <v>166</v>
      </c>
      <c r="H540" t="s">
        <v>164</v>
      </c>
      <c r="I540" t="s">
        <v>154</v>
      </c>
      <c r="J540">
        <v>41214.138888888891</v>
      </c>
      <c r="K540" t="s">
        <v>164</v>
      </c>
      <c r="L540" t="s">
        <v>156</v>
      </c>
      <c r="M540">
        <v>138</v>
      </c>
      <c r="N540">
        <v>2.3225553434100001E-3</v>
      </c>
      <c r="O540">
        <f t="shared" si="40"/>
        <v>-111.926098</v>
      </c>
      <c r="P540">
        <f t="shared" si="41"/>
        <v>33.407445000000003</v>
      </c>
      <c r="Q540">
        <f t="shared" si="42"/>
        <v>257.3842802188845</v>
      </c>
      <c r="R540">
        <f t="shared" si="43"/>
        <v>16.171349723989675</v>
      </c>
      <c r="S540">
        <f t="shared" si="44"/>
        <v>256.87575820208821</v>
      </c>
    </row>
    <row r="541" spans="1:19" x14ac:dyDescent="0.2">
      <c r="A541">
        <v>2588384</v>
      </c>
      <c r="B541">
        <v>2</v>
      </c>
      <c r="C541" t="s">
        <v>157</v>
      </c>
      <c r="D541">
        <v>-111.926288281895</v>
      </c>
      <c r="E541">
        <v>33.410456282397</v>
      </c>
      <c r="F541">
        <v>3</v>
      </c>
      <c r="G541" t="s">
        <v>166</v>
      </c>
      <c r="H541" t="s">
        <v>157</v>
      </c>
      <c r="I541" t="s">
        <v>154</v>
      </c>
      <c r="J541">
        <v>40810.76666666667</v>
      </c>
      <c r="K541" t="s">
        <v>168</v>
      </c>
      <c r="L541" t="s">
        <v>156</v>
      </c>
      <c r="M541">
        <v>136</v>
      </c>
      <c r="N541">
        <v>2.3904231021800002E-3</v>
      </c>
      <c r="O541">
        <f t="shared" si="40"/>
        <v>-111.926198</v>
      </c>
      <c r="P541">
        <f t="shared" si="41"/>
        <v>33.412844999999997</v>
      </c>
      <c r="Q541">
        <f t="shared" si="42"/>
        <v>265.06952170704204</v>
      </c>
      <c r="R541">
        <f t="shared" si="43"/>
        <v>8.398864097840594</v>
      </c>
      <c r="S541">
        <f t="shared" si="44"/>
        <v>264.93642712897378</v>
      </c>
    </row>
    <row r="542" spans="1:19" x14ac:dyDescent="0.2">
      <c r="A542">
        <v>2592123</v>
      </c>
      <c r="B542">
        <v>2</v>
      </c>
      <c r="C542" t="s">
        <v>157</v>
      </c>
      <c r="D542">
        <v>-111.929001242441</v>
      </c>
      <c r="E542">
        <v>33.407353200649197</v>
      </c>
      <c r="F542">
        <v>2</v>
      </c>
      <c r="G542" t="s">
        <v>160</v>
      </c>
      <c r="H542" t="s">
        <v>157</v>
      </c>
      <c r="I542" t="s">
        <v>154</v>
      </c>
      <c r="J542">
        <v>40847.629861111112</v>
      </c>
      <c r="K542" t="s">
        <v>164</v>
      </c>
      <c r="L542" t="s">
        <v>156</v>
      </c>
      <c r="M542">
        <v>138</v>
      </c>
      <c r="N542">
        <v>2.9046934075899998E-3</v>
      </c>
      <c r="O542">
        <f t="shared" si="40"/>
        <v>-111.926098</v>
      </c>
      <c r="P542">
        <f t="shared" si="41"/>
        <v>33.407445000000003</v>
      </c>
      <c r="Q542">
        <f t="shared" si="42"/>
        <v>270.27853855931346</v>
      </c>
      <c r="R542">
        <f t="shared" si="43"/>
        <v>270.08669573898118</v>
      </c>
      <c r="S542">
        <f t="shared" si="44"/>
        <v>10.181610410800117</v>
      </c>
    </row>
    <row r="543" spans="1:19" x14ac:dyDescent="0.2">
      <c r="A543">
        <v>2478885</v>
      </c>
      <c r="B543">
        <v>2</v>
      </c>
      <c r="C543" t="s">
        <v>157</v>
      </c>
      <c r="D543">
        <v>-111.934955322806</v>
      </c>
      <c r="E543">
        <v>33.390405765999198</v>
      </c>
      <c r="F543">
        <v>3</v>
      </c>
      <c r="G543" t="s">
        <v>153</v>
      </c>
      <c r="H543" t="s">
        <v>157</v>
      </c>
      <c r="I543" t="s">
        <v>154</v>
      </c>
      <c r="J543">
        <v>40527.336805555555</v>
      </c>
      <c r="K543" t="s">
        <v>165</v>
      </c>
      <c r="L543" t="s">
        <v>156</v>
      </c>
      <c r="M543">
        <v>141</v>
      </c>
      <c r="N543">
        <v>2.4453000723699998E-3</v>
      </c>
      <c r="O543">
        <f t="shared" si="40"/>
        <v>-111.934798</v>
      </c>
      <c r="P543">
        <f t="shared" si="41"/>
        <v>33.392845999999999</v>
      </c>
      <c r="Q543">
        <f t="shared" si="42"/>
        <v>271.04562007676486</v>
      </c>
      <c r="R543">
        <f t="shared" si="43"/>
        <v>14.635635053346997</v>
      </c>
      <c r="S543">
        <f t="shared" si="44"/>
        <v>270.65019185173912</v>
      </c>
    </row>
    <row r="544" spans="1:19" x14ac:dyDescent="0.2">
      <c r="A544">
        <v>2656438</v>
      </c>
      <c r="B544">
        <v>2</v>
      </c>
      <c r="C544" t="s">
        <v>157</v>
      </c>
      <c r="D544">
        <v>-111.91134130266499</v>
      </c>
      <c r="E544">
        <v>33.354330769266703</v>
      </c>
      <c r="F544">
        <v>3</v>
      </c>
      <c r="G544" t="s">
        <v>166</v>
      </c>
      <c r="H544" t="s">
        <v>157</v>
      </c>
      <c r="I544" t="s">
        <v>154</v>
      </c>
      <c r="J544">
        <v>41180.786111111112</v>
      </c>
      <c r="K544" t="s">
        <v>165</v>
      </c>
      <c r="L544" t="s">
        <v>156</v>
      </c>
      <c r="M544">
        <v>124</v>
      </c>
      <c r="N544">
        <v>2.4465185988400001E-3</v>
      </c>
      <c r="O544">
        <f t="shared" si="40"/>
        <v>-111.91153</v>
      </c>
      <c r="P544">
        <f t="shared" si="41"/>
        <v>33.356769999999997</v>
      </c>
      <c r="Q544">
        <f t="shared" si="42"/>
        <v>271.10784305790207</v>
      </c>
      <c r="R544">
        <f t="shared" si="43"/>
        <v>17.554386428942159</v>
      </c>
      <c r="S544">
        <f t="shared" si="44"/>
        <v>270.53891787432627</v>
      </c>
    </row>
    <row r="545" spans="1:19" x14ac:dyDescent="0.2">
      <c r="A545">
        <v>2356276</v>
      </c>
      <c r="B545">
        <v>2</v>
      </c>
      <c r="C545" t="s">
        <v>152</v>
      </c>
      <c r="D545">
        <v>-111.926255858914</v>
      </c>
      <c r="E545">
        <v>33.424489557925199</v>
      </c>
      <c r="F545">
        <v>3</v>
      </c>
      <c r="G545" t="s">
        <v>153</v>
      </c>
      <c r="H545" t="s">
        <v>152</v>
      </c>
      <c r="I545" t="s">
        <v>154</v>
      </c>
      <c r="J545">
        <v>40109.715277777781</v>
      </c>
      <c r="K545" t="s">
        <v>156</v>
      </c>
      <c r="L545" t="s">
        <v>155</v>
      </c>
      <c r="M545">
        <v>117</v>
      </c>
      <c r="N545">
        <v>2.4449385683399999E-3</v>
      </c>
      <c r="O545">
        <f t="shared" si="40"/>
        <v>-111.926299</v>
      </c>
      <c r="P545">
        <f t="shared" si="41"/>
        <v>33.422044999999997</v>
      </c>
      <c r="Q545">
        <f t="shared" si="42"/>
        <v>271.15946746802138</v>
      </c>
      <c r="R545">
        <f t="shared" si="43"/>
        <v>4.0133862755224703</v>
      </c>
      <c r="S545">
        <f t="shared" si="44"/>
        <v>271.1297651091528</v>
      </c>
    </row>
    <row r="546" spans="1:19" x14ac:dyDescent="0.2">
      <c r="A546">
        <v>2549385</v>
      </c>
      <c r="B546">
        <v>2</v>
      </c>
      <c r="C546" t="s">
        <v>157</v>
      </c>
      <c r="D546">
        <v>-111.926289841125</v>
      </c>
      <c r="E546">
        <v>33.424495222113002</v>
      </c>
      <c r="F546">
        <v>1</v>
      </c>
      <c r="G546" t="s">
        <v>166</v>
      </c>
      <c r="H546" t="s">
        <v>157</v>
      </c>
      <c r="I546" t="s">
        <v>154</v>
      </c>
      <c r="J546">
        <v>40793.679861111108</v>
      </c>
      <c r="K546" t="s">
        <v>158</v>
      </c>
      <c r="L546" t="s">
        <v>155</v>
      </c>
      <c r="M546">
        <v>117</v>
      </c>
      <c r="N546">
        <v>2.45023923078E-3</v>
      </c>
      <c r="O546">
        <f t="shared" si="40"/>
        <v>-111.926299</v>
      </c>
      <c r="P546">
        <f t="shared" si="41"/>
        <v>33.422044999999997</v>
      </c>
      <c r="Q546">
        <f t="shared" si="42"/>
        <v>271.7593247942753</v>
      </c>
      <c r="R546">
        <f t="shared" si="43"/>
        <v>0.85204399437945655</v>
      </c>
      <c r="S546">
        <f t="shared" si="44"/>
        <v>271.75798908895405</v>
      </c>
    </row>
    <row r="547" spans="1:19" x14ac:dyDescent="0.2">
      <c r="A547">
        <v>2291826</v>
      </c>
      <c r="B547">
        <v>2</v>
      </c>
      <c r="C547" t="s">
        <v>175</v>
      </c>
      <c r="D547">
        <v>-111.914767725684</v>
      </c>
      <c r="E547">
        <v>33.414790805947703</v>
      </c>
      <c r="F547">
        <v>3</v>
      </c>
      <c r="G547" t="s">
        <v>166</v>
      </c>
      <c r="H547" t="s">
        <v>175</v>
      </c>
      <c r="I547" t="s">
        <v>154</v>
      </c>
      <c r="J547">
        <v>39916.416666666664</v>
      </c>
      <c r="K547" t="s">
        <v>156</v>
      </c>
      <c r="L547" t="s">
        <v>155</v>
      </c>
      <c r="M547">
        <v>132</v>
      </c>
      <c r="N547">
        <v>2.9306323126299999E-3</v>
      </c>
      <c r="O547">
        <f t="shared" si="40"/>
        <v>-111.917698</v>
      </c>
      <c r="P547">
        <f t="shared" si="41"/>
        <v>33.414745000000003</v>
      </c>
      <c r="Q547">
        <f t="shared" si="42"/>
        <v>272.64879002241764</v>
      </c>
      <c r="R547">
        <f t="shared" si="43"/>
        <v>272.60145292676145</v>
      </c>
      <c r="S547">
        <f t="shared" si="44"/>
        <v>5.0804097184213051</v>
      </c>
    </row>
    <row r="548" spans="1:19" x14ac:dyDescent="0.2">
      <c r="A548">
        <v>2678388</v>
      </c>
      <c r="B548">
        <v>2</v>
      </c>
      <c r="C548" t="s">
        <v>157</v>
      </c>
      <c r="D548">
        <v>-111.92914932178201</v>
      </c>
      <c r="E548">
        <v>33.3929393731161</v>
      </c>
      <c r="F548">
        <v>3</v>
      </c>
      <c r="G548" t="s">
        <v>153</v>
      </c>
      <c r="H548" t="s">
        <v>157</v>
      </c>
      <c r="I548" t="s">
        <v>154</v>
      </c>
      <c r="J548">
        <v>41255.753472222219</v>
      </c>
      <c r="K548" t="s">
        <v>159</v>
      </c>
      <c r="L548" t="s">
        <v>156</v>
      </c>
      <c r="M548">
        <v>142</v>
      </c>
      <c r="N548">
        <v>2.9513292219799999E-3</v>
      </c>
      <c r="O548">
        <f t="shared" si="40"/>
        <v>-111.926198</v>
      </c>
      <c r="P548">
        <f t="shared" si="41"/>
        <v>33.392946000000002</v>
      </c>
      <c r="Q548">
        <f t="shared" si="42"/>
        <v>274.56046835947603</v>
      </c>
      <c r="R548">
        <f t="shared" si="43"/>
        <v>274.55948456307334</v>
      </c>
      <c r="S548">
        <f t="shared" si="44"/>
        <v>0.73499811857647568</v>
      </c>
    </row>
    <row r="549" spans="1:19" x14ac:dyDescent="0.2">
      <c r="A549">
        <v>2291815</v>
      </c>
      <c r="B549">
        <v>2</v>
      </c>
      <c r="C549" t="s">
        <v>157</v>
      </c>
      <c r="D549">
        <v>-111.90614299434699</v>
      </c>
      <c r="E549">
        <v>33.407494491428999</v>
      </c>
      <c r="F549">
        <v>3</v>
      </c>
      <c r="G549" t="s">
        <v>160</v>
      </c>
      <c r="H549" t="s">
        <v>157</v>
      </c>
      <c r="I549" t="s">
        <v>154</v>
      </c>
      <c r="J549">
        <v>39933.67083333333</v>
      </c>
      <c r="K549" t="s">
        <v>159</v>
      </c>
      <c r="L549" t="s">
        <v>156</v>
      </c>
      <c r="M549">
        <v>159</v>
      </c>
      <c r="N549">
        <v>2.9646434367300001E-3</v>
      </c>
      <c r="O549">
        <f t="shared" si="40"/>
        <v>-111.90910700000001</v>
      </c>
      <c r="P549">
        <f t="shared" si="41"/>
        <v>33.407432999999997</v>
      </c>
      <c r="Q549">
        <f t="shared" si="42"/>
        <v>275.82378763474031</v>
      </c>
      <c r="R549">
        <f t="shared" si="43"/>
        <v>275.73945656981584</v>
      </c>
      <c r="S549">
        <f t="shared" si="44"/>
        <v>6.8201111249710973</v>
      </c>
    </row>
    <row r="550" spans="1:19" x14ac:dyDescent="0.2">
      <c r="A550">
        <v>2513445</v>
      </c>
      <c r="B550">
        <v>2</v>
      </c>
      <c r="C550" t="s">
        <v>157</v>
      </c>
      <c r="D550">
        <v>-111.939392242943</v>
      </c>
      <c r="E550">
        <v>33.380631666184698</v>
      </c>
      <c r="F550">
        <v>1</v>
      </c>
      <c r="G550" t="s">
        <v>153</v>
      </c>
      <c r="H550" t="s">
        <v>157</v>
      </c>
      <c r="I550" t="s">
        <v>154</v>
      </c>
      <c r="J550">
        <v>40640.500694444447</v>
      </c>
      <c r="K550" t="s">
        <v>164</v>
      </c>
      <c r="L550" t="s">
        <v>156</v>
      </c>
      <c r="M550">
        <v>147</v>
      </c>
      <c r="N550">
        <v>2.4874521330200002E-3</v>
      </c>
      <c r="O550">
        <f t="shared" si="40"/>
        <v>-111.93929799999999</v>
      </c>
      <c r="P550">
        <f t="shared" si="41"/>
        <v>33.378146000000001</v>
      </c>
      <c r="Q550">
        <f t="shared" si="42"/>
        <v>275.82851963911747</v>
      </c>
      <c r="R550">
        <f t="shared" si="43"/>
        <v>8.7673577355828431</v>
      </c>
      <c r="S550">
        <f t="shared" si="44"/>
        <v>275.68914683868735</v>
      </c>
    </row>
    <row r="551" spans="1:19" x14ac:dyDescent="0.2">
      <c r="A551">
        <v>2677819</v>
      </c>
      <c r="B551">
        <v>2</v>
      </c>
      <c r="C551" t="s">
        <v>157</v>
      </c>
      <c r="D551">
        <v>-111.93950356568099</v>
      </c>
      <c r="E551">
        <v>33.380631063071597</v>
      </c>
      <c r="F551">
        <v>2</v>
      </c>
      <c r="G551" t="s">
        <v>158</v>
      </c>
      <c r="H551" t="s">
        <v>157</v>
      </c>
      <c r="I551" t="s">
        <v>154</v>
      </c>
      <c r="J551">
        <v>41240.637499999997</v>
      </c>
      <c r="K551" t="s">
        <v>164</v>
      </c>
      <c r="L551" t="s">
        <v>156</v>
      </c>
      <c r="M551">
        <v>147</v>
      </c>
      <c r="N551">
        <v>2.4935508254300002E-3</v>
      </c>
      <c r="O551">
        <f t="shared" si="40"/>
        <v>-111.93929799999999</v>
      </c>
      <c r="P551">
        <f t="shared" si="41"/>
        <v>33.378146000000001</v>
      </c>
      <c r="Q551">
        <f t="shared" si="42"/>
        <v>276.28489054685571</v>
      </c>
      <c r="R551">
        <f t="shared" si="43"/>
        <v>19.123637335423116</v>
      </c>
      <c r="S551">
        <f t="shared" si="44"/>
        <v>275.62225461589861</v>
      </c>
    </row>
    <row r="552" spans="1:19" x14ac:dyDescent="0.2">
      <c r="A552">
        <v>2314303</v>
      </c>
      <c r="B552">
        <v>2</v>
      </c>
      <c r="C552" t="s">
        <v>157</v>
      </c>
      <c r="D552">
        <v>-111.958577764303</v>
      </c>
      <c r="E552">
        <v>33.444494689307902</v>
      </c>
      <c r="F552">
        <v>1</v>
      </c>
      <c r="G552" t="s">
        <v>160</v>
      </c>
      <c r="H552" t="s">
        <v>157</v>
      </c>
      <c r="I552" t="s">
        <v>154</v>
      </c>
      <c r="J552">
        <v>39983.52847222222</v>
      </c>
      <c r="K552" t="s">
        <v>158</v>
      </c>
      <c r="L552" t="s">
        <v>156</v>
      </c>
      <c r="M552">
        <v>158</v>
      </c>
      <c r="N552">
        <v>3.3078821788800001E-3</v>
      </c>
      <c r="O552">
        <f t="shared" si="40"/>
        <v>-111.95659999999999</v>
      </c>
      <c r="P552">
        <f t="shared" si="41"/>
        <v>33.442599999999999</v>
      </c>
      <c r="Q552">
        <f t="shared" si="42"/>
        <v>279.30703573787611</v>
      </c>
      <c r="R552">
        <f t="shared" si="43"/>
        <v>183.99008570714588</v>
      </c>
      <c r="S552">
        <f t="shared" si="44"/>
        <v>210.14297174580054</v>
      </c>
    </row>
    <row r="553" spans="1:19" x14ac:dyDescent="0.2">
      <c r="A553">
        <v>2517145</v>
      </c>
      <c r="B553">
        <v>2</v>
      </c>
      <c r="C553" t="s">
        <v>152</v>
      </c>
      <c r="D553">
        <v>-111.935020342248</v>
      </c>
      <c r="E553">
        <v>33.387989900298201</v>
      </c>
      <c r="F553">
        <v>3</v>
      </c>
      <c r="G553" t="s">
        <v>153</v>
      </c>
      <c r="H553" t="s">
        <v>152</v>
      </c>
      <c r="I553" t="s">
        <v>154</v>
      </c>
      <c r="J553">
        <v>40628.81527777778</v>
      </c>
      <c r="K553" t="s">
        <v>173</v>
      </c>
      <c r="L553" t="s">
        <v>164</v>
      </c>
      <c r="M553">
        <v>112</v>
      </c>
      <c r="N553">
        <v>2.5223542074900001E-3</v>
      </c>
      <c r="O553">
        <f t="shared" si="40"/>
        <v>-111.93508</v>
      </c>
      <c r="P553">
        <f t="shared" si="41"/>
        <v>33.385950000000001</v>
      </c>
      <c r="Q553">
        <f t="shared" si="42"/>
        <v>226.3166111916774</v>
      </c>
      <c r="R553">
        <f t="shared" si="43"/>
        <v>5.5499206288970164</v>
      </c>
      <c r="S553">
        <f t="shared" si="44"/>
        <v>226.2485511164609</v>
      </c>
    </row>
    <row r="554" spans="1:19" x14ac:dyDescent="0.2">
      <c r="A554">
        <v>2324263</v>
      </c>
      <c r="B554">
        <v>2</v>
      </c>
      <c r="C554" t="s">
        <v>157</v>
      </c>
      <c r="D554">
        <v>-111.926227231561</v>
      </c>
      <c r="E554">
        <v>33.402810830394998</v>
      </c>
      <c r="F554">
        <v>3</v>
      </c>
      <c r="G554" t="s">
        <v>166</v>
      </c>
      <c r="H554" t="s">
        <v>157</v>
      </c>
      <c r="I554" t="s">
        <v>154</v>
      </c>
      <c r="J554">
        <v>40015.79583333333</v>
      </c>
      <c r="K554" t="s">
        <v>164</v>
      </c>
      <c r="L554" t="s">
        <v>171</v>
      </c>
      <c r="M554">
        <v>129</v>
      </c>
      <c r="N554">
        <v>2.56808406238E-3</v>
      </c>
      <c r="O554">
        <f t="shared" si="40"/>
        <v>-111.926098</v>
      </c>
      <c r="P554">
        <f t="shared" si="41"/>
        <v>33.400246000000003</v>
      </c>
      <c r="Q554">
        <f t="shared" si="42"/>
        <v>284.72330606558961</v>
      </c>
      <c r="R554">
        <f t="shared" si="43"/>
        <v>12.022325384841084</v>
      </c>
      <c r="S554">
        <f t="shared" si="44"/>
        <v>284.46937393902425</v>
      </c>
    </row>
    <row r="555" spans="1:19" x14ac:dyDescent="0.2">
      <c r="A555">
        <v>2406151</v>
      </c>
      <c r="B555">
        <v>2</v>
      </c>
      <c r="C555" t="s">
        <v>157</v>
      </c>
      <c r="D555">
        <v>-111.96094981776901</v>
      </c>
      <c r="E555">
        <v>33.390278789615898</v>
      </c>
      <c r="F555">
        <v>1</v>
      </c>
      <c r="G555" t="s">
        <v>160</v>
      </c>
      <c r="H555" t="s">
        <v>157</v>
      </c>
      <c r="I555" t="s">
        <v>154</v>
      </c>
      <c r="J555">
        <v>40296.246527777781</v>
      </c>
      <c r="K555" t="s">
        <v>159</v>
      </c>
      <c r="L555" t="s">
        <v>156</v>
      </c>
      <c r="M555">
        <v>140</v>
      </c>
      <c r="N555">
        <v>2.57748500158E-3</v>
      </c>
      <c r="O555">
        <f t="shared" si="40"/>
        <v>-111.96070899999999</v>
      </c>
      <c r="P555">
        <f t="shared" si="41"/>
        <v>33.392845000000001</v>
      </c>
      <c r="Q555">
        <f t="shared" si="42"/>
        <v>285.50276292764562</v>
      </c>
      <c r="R555">
        <f t="shared" si="43"/>
        <v>22.403115423234489</v>
      </c>
      <c r="S555">
        <f t="shared" si="44"/>
        <v>284.62243070189083</v>
      </c>
    </row>
    <row r="556" spans="1:19" x14ac:dyDescent="0.2">
      <c r="A556">
        <v>2757319</v>
      </c>
      <c r="B556">
        <v>2</v>
      </c>
      <c r="C556" t="s">
        <v>157</v>
      </c>
      <c r="D556">
        <v>-111.912180436551</v>
      </c>
      <c r="E556">
        <v>33.407497153658703</v>
      </c>
      <c r="F556">
        <v>2</v>
      </c>
      <c r="G556" t="s">
        <v>160</v>
      </c>
      <c r="H556" t="s">
        <v>157</v>
      </c>
      <c r="I556" t="s">
        <v>154</v>
      </c>
      <c r="J556">
        <v>41484.435416666667</v>
      </c>
      <c r="K556" t="s">
        <v>164</v>
      </c>
      <c r="L556" t="s">
        <v>156</v>
      </c>
      <c r="M556">
        <v>159</v>
      </c>
      <c r="N556">
        <v>3.0741060366999999E-3</v>
      </c>
      <c r="O556">
        <f t="shared" si="40"/>
        <v>-111.90910700000001</v>
      </c>
      <c r="P556">
        <f t="shared" si="41"/>
        <v>33.407432999999997</v>
      </c>
      <c r="Q556">
        <f t="shared" si="42"/>
        <v>286.00826238048518</v>
      </c>
      <c r="R556">
        <f t="shared" si="43"/>
        <v>285.91973956284676</v>
      </c>
      <c r="S556">
        <f t="shared" si="44"/>
        <v>7.1153832095212106</v>
      </c>
    </row>
    <row r="557" spans="1:19" x14ac:dyDescent="0.2">
      <c r="A557">
        <v>2588978</v>
      </c>
      <c r="B557">
        <v>2</v>
      </c>
      <c r="C557" t="s">
        <v>157</v>
      </c>
      <c r="D557">
        <v>-111.95524038303201</v>
      </c>
      <c r="E557">
        <v>33.407404918146703</v>
      </c>
      <c r="F557">
        <v>2</v>
      </c>
      <c r="G557" t="s">
        <v>153</v>
      </c>
      <c r="H557" t="s">
        <v>157</v>
      </c>
      <c r="I557" t="s">
        <v>154</v>
      </c>
      <c r="J557">
        <v>40820.571527777778</v>
      </c>
      <c r="K557" t="s">
        <v>164</v>
      </c>
      <c r="L557" t="s">
        <v>156</v>
      </c>
      <c r="M557">
        <v>160</v>
      </c>
      <c r="N557">
        <v>3.0763932220500001E-3</v>
      </c>
      <c r="O557">
        <f t="shared" si="40"/>
        <v>-111.952164</v>
      </c>
      <c r="P557">
        <f t="shared" si="41"/>
        <v>33.407397000000003</v>
      </c>
      <c r="Q557">
        <f t="shared" si="42"/>
        <v>286.19519615462428</v>
      </c>
      <c r="R557">
        <f t="shared" si="43"/>
        <v>286.19384871440968</v>
      </c>
      <c r="S557">
        <f t="shared" si="44"/>
        <v>0.8782141068384216</v>
      </c>
    </row>
    <row r="558" spans="1:19" x14ac:dyDescent="0.2">
      <c r="A558">
        <v>2678072</v>
      </c>
      <c r="B558">
        <v>2</v>
      </c>
      <c r="C558" t="s">
        <v>157</v>
      </c>
      <c r="D558">
        <v>-111.91970341523999</v>
      </c>
      <c r="E558">
        <v>33.416703454299899</v>
      </c>
      <c r="F558">
        <v>3</v>
      </c>
      <c r="G558" t="s">
        <v>158</v>
      </c>
      <c r="H558" t="s">
        <v>157</v>
      </c>
      <c r="I558" t="s">
        <v>154</v>
      </c>
      <c r="J558">
        <v>41225.393750000003</v>
      </c>
      <c r="K558" t="s">
        <v>173</v>
      </c>
      <c r="L558" t="s">
        <v>165</v>
      </c>
      <c r="M558">
        <v>132</v>
      </c>
      <c r="N558">
        <v>2.8030757266900002E-3</v>
      </c>
      <c r="O558">
        <f t="shared" si="40"/>
        <v>-111.917698</v>
      </c>
      <c r="P558">
        <f t="shared" si="41"/>
        <v>33.414745000000003</v>
      </c>
      <c r="Q558">
        <f t="shared" si="42"/>
        <v>286.33547698343079</v>
      </c>
      <c r="R558">
        <f t="shared" si="43"/>
        <v>186.5624338166231</v>
      </c>
      <c r="S558">
        <f t="shared" si="44"/>
        <v>217.21524731875286</v>
      </c>
    </row>
    <row r="559" spans="1:19" x14ac:dyDescent="0.2">
      <c r="A559">
        <v>2786263</v>
      </c>
      <c r="B559">
        <v>2</v>
      </c>
      <c r="C559" t="s">
        <v>157</v>
      </c>
      <c r="D559">
        <v>-111.934901764641</v>
      </c>
      <c r="E559">
        <v>33.3954272037507</v>
      </c>
      <c r="F559">
        <v>3</v>
      </c>
      <c r="G559" t="s">
        <v>166</v>
      </c>
      <c r="H559" t="s">
        <v>157</v>
      </c>
      <c r="I559" t="s">
        <v>154</v>
      </c>
      <c r="J559">
        <v>41569.299305555556</v>
      </c>
      <c r="K559" t="s">
        <v>164</v>
      </c>
      <c r="L559" t="s">
        <v>156</v>
      </c>
      <c r="M559">
        <v>141</v>
      </c>
      <c r="N559">
        <v>2.58328858306E-3</v>
      </c>
      <c r="O559">
        <f t="shared" si="40"/>
        <v>-111.934798</v>
      </c>
      <c r="P559">
        <f t="shared" si="41"/>
        <v>33.392845999999999</v>
      </c>
      <c r="Q559">
        <f t="shared" si="42"/>
        <v>286.44806800096052</v>
      </c>
      <c r="R559">
        <f t="shared" si="43"/>
        <v>9.6531549089905049</v>
      </c>
      <c r="S559">
        <f t="shared" si="44"/>
        <v>286.28536857790328</v>
      </c>
    </row>
    <row r="560" spans="1:19" x14ac:dyDescent="0.2">
      <c r="A560">
        <v>2686321</v>
      </c>
      <c r="B560">
        <v>2</v>
      </c>
      <c r="C560" t="s">
        <v>157</v>
      </c>
      <c r="D560">
        <v>-111.92627186000399</v>
      </c>
      <c r="E560">
        <v>33.410027636357903</v>
      </c>
      <c r="F560">
        <v>3</v>
      </c>
      <c r="G560" t="s">
        <v>166</v>
      </c>
      <c r="H560" t="s">
        <v>157</v>
      </c>
      <c r="I560" t="s">
        <v>154</v>
      </c>
      <c r="J560">
        <v>41291.544444444444</v>
      </c>
      <c r="K560" t="s">
        <v>156</v>
      </c>
      <c r="L560" t="s">
        <v>168</v>
      </c>
      <c r="M560">
        <v>138</v>
      </c>
      <c r="N560">
        <v>2.5884817670099999E-3</v>
      </c>
      <c r="O560">
        <f t="shared" si="40"/>
        <v>-111.926098</v>
      </c>
      <c r="P560">
        <f t="shared" si="41"/>
        <v>33.407445000000003</v>
      </c>
      <c r="Q560">
        <f t="shared" si="42"/>
        <v>286.90053272270882</v>
      </c>
      <c r="R560">
        <f t="shared" si="43"/>
        <v>16.174079483505889</v>
      </c>
      <c r="S560">
        <f t="shared" si="44"/>
        <v>286.44426129604227</v>
      </c>
    </row>
    <row r="561" spans="1:19" x14ac:dyDescent="0.2">
      <c r="A561">
        <v>2459658</v>
      </c>
      <c r="B561">
        <v>2</v>
      </c>
      <c r="C561" t="s">
        <v>157</v>
      </c>
      <c r="D561">
        <v>-111.926271860306</v>
      </c>
      <c r="E561">
        <v>33.410030384762898</v>
      </c>
      <c r="F561">
        <v>1</v>
      </c>
      <c r="G561" t="s">
        <v>166</v>
      </c>
      <c r="H561" t="s">
        <v>157</v>
      </c>
      <c r="I561" t="s">
        <v>154</v>
      </c>
      <c r="J561">
        <v>40471.657638888886</v>
      </c>
      <c r="K561" t="s">
        <v>168</v>
      </c>
      <c r="L561" t="s">
        <v>156</v>
      </c>
      <c r="M561">
        <v>138</v>
      </c>
      <c r="N561">
        <v>2.5912239922899999E-3</v>
      </c>
      <c r="O561">
        <f t="shared" si="40"/>
        <v>-111.926098</v>
      </c>
      <c r="P561">
        <f t="shared" si="41"/>
        <v>33.407445000000003</v>
      </c>
      <c r="Q561">
        <f t="shared" si="42"/>
        <v>287.20487995531096</v>
      </c>
      <c r="R561">
        <f t="shared" si="43"/>
        <v>16.174107579208314</v>
      </c>
      <c r="S561">
        <f t="shared" si="44"/>
        <v>286.749091217672</v>
      </c>
    </row>
    <row r="562" spans="1:19" x14ac:dyDescent="0.2">
      <c r="A562">
        <v>2678742</v>
      </c>
      <c r="B562">
        <v>2</v>
      </c>
      <c r="C562" t="s">
        <v>157</v>
      </c>
      <c r="D562">
        <v>-111.926271860911</v>
      </c>
      <c r="E562">
        <v>33.410035881572902</v>
      </c>
      <c r="F562">
        <v>1</v>
      </c>
      <c r="G562" t="s">
        <v>166</v>
      </c>
      <c r="H562" t="s">
        <v>157</v>
      </c>
      <c r="I562" t="s">
        <v>154</v>
      </c>
      <c r="J562">
        <v>41255.729861111111</v>
      </c>
      <c r="K562" t="s">
        <v>168</v>
      </c>
      <c r="L562" t="s">
        <v>156</v>
      </c>
      <c r="M562">
        <v>138</v>
      </c>
      <c r="N562">
        <v>2.5967084821300001E-3</v>
      </c>
      <c r="O562">
        <f t="shared" si="40"/>
        <v>-111.926098</v>
      </c>
      <c r="P562">
        <f t="shared" si="41"/>
        <v>33.407445000000003</v>
      </c>
      <c r="Q562">
        <f t="shared" si="42"/>
        <v>287.8135774921567</v>
      </c>
      <c r="R562">
        <f t="shared" si="43"/>
        <v>16.17416386183298</v>
      </c>
      <c r="S562">
        <f t="shared" si="44"/>
        <v>287.35875106250768</v>
      </c>
    </row>
    <row r="563" spans="1:19" x14ac:dyDescent="0.2">
      <c r="A563">
        <v>2766632</v>
      </c>
      <c r="B563">
        <v>2</v>
      </c>
      <c r="C563" t="s">
        <v>157</v>
      </c>
      <c r="D563">
        <v>-111.947199301029</v>
      </c>
      <c r="E563">
        <v>33.4254744188041</v>
      </c>
      <c r="F563">
        <v>3</v>
      </c>
      <c r="G563" t="s">
        <v>153</v>
      </c>
      <c r="H563" t="s">
        <v>157</v>
      </c>
      <c r="I563" t="s">
        <v>154</v>
      </c>
      <c r="J563">
        <v>41526.59375</v>
      </c>
      <c r="K563" t="s">
        <v>176</v>
      </c>
      <c r="L563" t="s">
        <v>176</v>
      </c>
      <c r="M563">
        <v>108</v>
      </c>
      <c r="N563">
        <v>3.10044060361E-3</v>
      </c>
      <c r="O563">
        <f t="shared" si="40"/>
        <v>-111.94409899999999</v>
      </c>
      <c r="P563">
        <f t="shared" si="41"/>
        <v>33.425445000000003</v>
      </c>
      <c r="Q563">
        <f t="shared" si="42"/>
        <v>288.43737985999974</v>
      </c>
      <c r="R563">
        <f t="shared" si="43"/>
        <v>288.41892392227425</v>
      </c>
      <c r="S563">
        <f t="shared" si="44"/>
        <v>3.2628858421906144</v>
      </c>
    </row>
    <row r="564" spans="1:19" x14ac:dyDescent="0.2">
      <c r="A564">
        <v>2458072</v>
      </c>
      <c r="B564">
        <v>2</v>
      </c>
      <c r="C564" t="s">
        <v>157</v>
      </c>
      <c r="D564">
        <v>-111.957587441092</v>
      </c>
      <c r="E564">
        <v>33.407417361945797</v>
      </c>
      <c r="F564">
        <v>3</v>
      </c>
      <c r="G564" t="s">
        <v>158</v>
      </c>
      <c r="H564" t="s">
        <v>157</v>
      </c>
      <c r="I564" t="s">
        <v>154</v>
      </c>
      <c r="J564">
        <v>40465.407638888886</v>
      </c>
      <c r="K564" t="s">
        <v>156</v>
      </c>
      <c r="L564" t="s">
        <v>165</v>
      </c>
      <c r="M564">
        <v>137</v>
      </c>
      <c r="N564">
        <v>3.1141757032699998E-3</v>
      </c>
      <c r="O564">
        <f t="shared" si="40"/>
        <v>-111.96069900000001</v>
      </c>
      <c r="P564">
        <f t="shared" si="41"/>
        <v>33.407544999999999</v>
      </c>
      <c r="Q564">
        <f t="shared" si="42"/>
        <v>289.81219751144465</v>
      </c>
      <c r="R564">
        <f t="shared" si="43"/>
        <v>289.46623684933439</v>
      </c>
      <c r="S564">
        <f t="shared" si="44"/>
        <v>14.15653738375501</v>
      </c>
    </row>
    <row r="565" spans="1:19" x14ac:dyDescent="0.2">
      <c r="A565">
        <v>2786230</v>
      </c>
      <c r="B565">
        <v>2</v>
      </c>
      <c r="C565" t="s">
        <v>157</v>
      </c>
      <c r="D565">
        <v>-111.929419248255</v>
      </c>
      <c r="E565">
        <v>33.4220093448033</v>
      </c>
      <c r="F565">
        <v>2</v>
      </c>
      <c r="G565" t="s">
        <v>160</v>
      </c>
      <c r="H565" t="s">
        <v>157</v>
      </c>
      <c r="I565" t="s">
        <v>154</v>
      </c>
      <c r="J565">
        <v>41603.901388888888</v>
      </c>
      <c r="K565" t="s">
        <v>156</v>
      </c>
      <c r="L565" t="s">
        <v>165</v>
      </c>
      <c r="M565">
        <v>117</v>
      </c>
      <c r="N565">
        <v>3.1204519649999998E-3</v>
      </c>
      <c r="O565">
        <f t="shared" si="40"/>
        <v>-111.926299</v>
      </c>
      <c r="P565">
        <f t="shared" si="41"/>
        <v>33.422044999999997</v>
      </c>
      <c r="Q565">
        <f t="shared" si="42"/>
        <v>290.30153741010685</v>
      </c>
      <c r="R565">
        <f t="shared" si="43"/>
        <v>290.27460096862842</v>
      </c>
      <c r="S565">
        <f t="shared" si="44"/>
        <v>3.9545739562195266</v>
      </c>
    </row>
    <row r="566" spans="1:19" x14ac:dyDescent="0.2">
      <c r="A566">
        <v>2368592</v>
      </c>
      <c r="B566">
        <v>2</v>
      </c>
      <c r="C566" t="s">
        <v>157</v>
      </c>
      <c r="D566">
        <v>-111.947233259561</v>
      </c>
      <c r="E566">
        <v>33.4254645379458</v>
      </c>
      <c r="F566">
        <v>3</v>
      </c>
      <c r="G566" t="s">
        <v>153</v>
      </c>
      <c r="H566" t="s">
        <v>157</v>
      </c>
      <c r="I566" t="s">
        <v>154</v>
      </c>
      <c r="J566">
        <v>40156.680555555555</v>
      </c>
      <c r="K566" t="s">
        <v>156</v>
      </c>
      <c r="L566" t="s">
        <v>155</v>
      </c>
      <c r="M566">
        <v>108</v>
      </c>
      <c r="N566">
        <v>3.13432045699E-3</v>
      </c>
      <c r="O566">
        <f t="shared" si="40"/>
        <v>-111.94409899999999</v>
      </c>
      <c r="P566">
        <f t="shared" si="41"/>
        <v>33.425445000000003</v>
      </c>
      <c r="Q566">
        <f t="shared" si="42"/>
        <v>291.58611567640548</v>
      </c>
      <c r="R566">
        <f t="shared" si="43"/>
        <v>291.57806336259199</v>
      </c>
      <c r="S566">
        <f t="shared" si="44"/>
        <v>2.1669843041420362</v>
      </c>
    </row>
    <row r="567" spans="1:19" x14ac:dyDescent="0.2">
      <c r="A567">
        <v>2281360</v>
      </c>
      <c r="B567">
        <v>2</v>
      </c>
      <c r="C567" t="s">
        <v>157</v>
      </c>
      <c r="D567">
        <v>-111.926362892886</v>
      </c>
      <c r="E567">
        <v>33.395590066941999</v>
      </c>
      <c r="F567">
        <v>3</v>
      </c>
      <c r="G567" t="s">
        <v>160</v>
      </c>
      <c r="H567" t="s">
        <v>157</v>
      </c>
      <c r="I567" t="s">
        <v>154</v>
      </c>
      <c r="J567">
        <v>39900.52847222222</v>
      </c>
      <c r="K567" t="s">
        <v>155</v>
      </c>
      <c r="L567" t="s">
        <v>172</v>
      </c>
      <c r="M567">
        <v>142</v>
      </c>
      <c r="N567">
        <v>2.6492035893099998E-3</v>
      </c>
      <c r="O567">
        <f t="shared" si="40"/>
        <v>-111.926198</v>
      </c>
      <c r="P567">
        <f t="shared" si="41"/>
        <v>33.392946000000002</v>
      </c>
      <c r="Q567">
        <f t="shared" si="42"/>
        <v>293.65855307519359</v>
      </c>
      <c r="R567">
        <f t="shared" si="43"/>
        <v>15.339874515091752</v>
      </c>
      <c r="S567">
        <f t="shared" si="44"/>
        <v>293.25762401696829</v>
      </c>
    </row>
    <row r="568" spans="1:19" x14ac:dyDescent="0.2">
      <c r="A568">
        <v>2670112</v>
      </c>
      <c r="B568">
        <v>2</v>
      </c>
      <c r="C568" t="s">
        <v>175</v>
      </c>
      <c r="D568">
        <v>-111.928923453046</v>
      </c>
      <c r="E568">
        <v>33.420087350813702</v>
      </c>
      <c r="F568">
        <v>2</v>
      </c>
      <c r="G568" t="s">
        <v>166</v>
      </c>
      <c r="H568" t="s">
        <v>175</v>
      </c>
      <c r="I568" t="s">
        <v>154</v>
      </c>
      <c r="J568">
        <v>41227.492361111108</v>
      </c>
      <c r="K568" t="s">
        <v>164</v>
      </c>
      <c r="L568" t="s">
        <v>156</v>
      </c>
      <c r="M568">
        <v>154</v>
      </c>
      <c r="N568">
        <v>3.0380915083300002E-3</v>
      </c>
      <c r="O568">
        <f t="shared" si="40"/>
        <v>-111.92627</v>
      </c>
      <c r="P568">
        <f t="shared" si="41"/>
        <v>33.420180000000002</v>
      </c>
      <c r="Q568">
        <f t="shared" si="42"/>
        <v>247.06274609140132</v>
      </c>
      <c r="R568">
        <f t="shared" si="43"/>
        <v>246.8489559701911</v>
      </c>
      <c r="S568">
        <f t="shared" si="44"/>
        <v>10.275867002394172</v>
      </c>
    </row>
    <row r="569" spans="1:19" x14ac:dyDescent="0.2">
      <c r="A569">
        <v>2733038</v>
      </c>
      <c r="B569">
        <v>2</v>
      </c>
      <c r="C569" t="s">
        <v>157</v>
      </c>
      <c r="D569">
        <v>-111.922928839976</v>
      </c>
      <c r="E569">
        <v>33.4075008634073</v>
      </c>
      <c r="F569">
        <v>1</v>
      </c>
      <c r="G569" t="s">
        <v>158</v>
      </c>
      <c r="H569" t="s">
        <v>157</v>
      </c>
      <c r="I569" t="s">
        <v>154</v>
      </c>
      <c r="J569">
        <v>41423.5</v>
      </c>
      <c r="K569" t="s">
        <v>159</v>
      </c>
      <c r="L569" t="s">
        <v>156</v>
      </c>
      <c r="M569">
        <v>138</v>
      </c>
      <c r="N569">
        <v>3.1696523434000001E-3</v>
      </c>
      <c r="O569">
        <f t="shared" si="40"/>
        <v>-111.926098</v>
      </c>
      <c r="P569">
        <f t="shared" si="41"/>
        <v>33.407445000000003</v>
      </c>
      <c r="Q569">
        <f t="shared" si="42"/>
        <v>294.88992785061282</v>
      </c>
      <c r="R569">
        <f t="shared" si="43"/>
        <v>294.82483001089457</v>
      </c>
      <c r="S569">
        <f t="shared" si="44"/>
        <v>6.1958983841539288</v>
      </c>
    </row>
    <row r="570" spans="1:19" x14ac:dyDescent="0.2">
      <c r="A570">
        <v>2394740</v>
      </c>
      <c r="B570">
        <v>2</v>
      </c>
      <c r="C570" t="s">
        <v>157</v>
      </c>
      <c r="D570">
        <v>-111.94727689202399</v>
      </c>
      <c r="E570">
        <v>33.425475745173202</v>
      </c>
      <c r="F570">
        <v>3</v>
      </c>
      <c r="G570" t="s">
        <v>153</v>
      </c>
      <c r="H570" t="s">
        <v>157</v>
      </c>
      <c r="I570" t="s">
        <v>154</v>
      </c>
      <c r="J570">
        <v>40241.350694444445</v>
      </c>
      <c r="K570" t="s">
        <v>158</v>
      </c>
      <c r="L570" t="s">
        <v>158</v>
      </c>
      <c r="M570">
        <v>108</v>
      </c>
      <c r="N570">
        <v>3.1780407457999999E-3</v>
      </c>
      <c r="O570">
        <f t="shared" si="40"/>
        <v>-111.94409899999999</v>
      </c>
      <c r="P570">
        <f t="shared" si="41"/>
        <v>33.425445000000003</v>
      </c>
      <c r="Q570">
        <f t="shared" si="42"/>
        <v>295.65682757209339</v>
      </c>
      <c r="R570">
        <f t="shared" si="43"/>
        <v>295.63716211009142</v>
      </c>
      <c r="S570">
        <f t="shared" si="44"/>
        <v>3.4099955258165155</v>
      </c>
    </row>
    <row r="571" spans="1:19" x14ac:dyDescent="0.2">
      <c r="A571">
        <v>2448932</v>
      </c>
      <c r="B571">
        <v>2</v>
      </c>
      <c r="C571" t="s">
        <v>157</v>
      </c>
      <c r="D571">
        <v>-111.94727689202399</v>
      </c>
      <c r="E571">
        <v>33.425475745173202</v>
      </c>
      <c r="F571">
        <v>1</v>
      </c>
      <c r="G571" t="s">
        <v>153</v>
      </c>
      <c r="H571" t="s">
        <v>157</v>
      </c>
      <c r="I571" t="s">
        <v>154</v>
      </c>
      <c r="J571">
        <v>40430.602777777778</v>
      </c>
      <c r="K571" t="s">
        <v>165</v>
      </c>
      <c r="L571" t="s">
        <v>156</v>
      </c>
      <c r="M571">
        <v>108</v>
      </c>
      <c r="N571">
        <v>3.1780407457999999E-3</v>
      </c>
      <c r="O571">
        <f t="shared" si="40"/>
        <v>-111.94409899999999</v>
      </c>
      <c r="P571">
        <f t="shared" si="41"/>
        <v>33.425445000000003</v>
      </c>
      <c r="Q571">
        <f t="shared" si="42"/>
        <v>295.65682757209339</v>
      </c>
      <c r="R571">
        <f t="shared" si="43"/>
        <v>295.63716211009142</v>
      </c>
      <c r="S571">
        <f t="shared" si="44"/>
        <v>3.4099955258165155</v>
      </c>
    </row>
    <row r="572" spans="1:19" x14ac:dyDescent="0.2">
      <c r="A572">
        <v>2455700</v>
      </c>
      <c r="B572">
        <v>2</v>
      </c>
      <c r="C572" t="s">
        <v>157</v>
      </c>
      <c r="D572">
        <v>-111.928954553854</v>
      </c>
      <c r="E572">
        <v>33.420569026753299</v>
      </c>
      <c r="F572">
        <v>3</v>
      </c>
      <c r="G572" t="s">
        <v>160</v>
      </c>
      <c r="H572" t="s">
        <v>157</v>
      </c>
      <c r="I572" t="s">
        <v>154</v>
      </c>
      <c r="J572">
        <v>40422.520138888889</v>
      </c>
      <c r="K572" t="s">
        <v>156</v>
      </c>
      <c r="L572" t="s">
        <v>155</v>
      </c>
      <c r="M572">
        <v>117</v>
      </c>
      <c r="N572">
        <v>3.0381677531800002E-3</v>
      </c>
      <c r="O572">
        <f t="shared" si="40"/>
        <v>-111.926299</v>
      </c>
      <c r="P572">
        <f t="shared" si="41"/>
        <v>33.422044999999997</v>
      </c>
      <c r="Q572">
        <f t="shared" si="42"/>
        <v>296.3603301688272</v>
      </c>
      <c r="R572">
        <f t="shared" si="43"/>
        <v>247.04439272881947</v>
      </c>
      <c r="S572">
        <f t="shared" si="44"/>
        <v>163.7025146997598</v>
      </c>
    </row>
    <row r="573" spans="1:19" x14ac:dyDescent="0.2">
      <c r="A573">
        <v>2589801</v>
      </c>
      <c r="B573">
        <v>2</v>
      </c>
      <c r="C573" t="s">
        <v>157</v>
      </c>
      <c r="D573">
        <v>-111.92610818339099</v>
      </c>
      <c r="E573">
        <v>33.410119957277502</v>
      </c>
      <c r="F573">
        <v>2</v>
      </c>
      <c r="G573" t="s">
        <v>166</v>
      </c>
      <c r="H573" t="s">
        <v>157</v>
      </c>
      <c r="I573" t="s">
        <v>154</v>
      </c>
      <c r="J573">
        <v>40849.293749999997</v>
      </c>
      <c r="K573" t="s">
        <v>164</v>
      </c>
      <c r="L573" t="s">
        <v>156</v>
      </c>
      <c r="M573">
        <v>138</v>
      </c>
      <c r="N573">
        <v>2.6749766611899998E-3</v>
      </c>
      <c r="O573">
        <f t="shared" si="40"/>
        <v>-111.926098</v>
      </c>
      <c r="P573">
        <f t="shared" si="41"/>
        <v>33.407445000000003</v>
      </c>
      <c r="Q573">
        <f t="shared" si="42"/>
        <v>296.68523223759388</v>
      </c>
      <c r="R573">
        <f t="shared" si="43"/>
        <v>0.94735402983283301</v>
      </c>
      <c r="S573">
        <f t="shared" si="44"/>
        <v>296.68371972222741</v>
      </c>
    </row>
    <row r="574" spans="1:19" x14ac:dyDescent="0.2">
      <c r="A574">
        <v>2594080</v>
      </c>
      <c r="B574">
        <v>2</v>
      </c>
      <c r="C574" t="s">
        <v>157</v>
      </c>
      <c r="D574">
        <v>-111.926101635927</v>
      </c>
      <c r="E574">
        <v>33.410120022215203</v>
      </c>
      <c r="F574">
        <v>2</v>
      </c>
      <c r="G574" t="s">
        <v>166</v>
      </c>
      <c r="H574" t="s">
        <v>157</v>
      </c>
      <c r="I574" t="s">
        <v>154</v>
      </c>
      <c r="J574">
        <v>40812.329861111109</v>
      </c>
      <c r="K574" t="s">
        <v>159</v>
      </c>
      <c r="L574" t="s">
        <v>156</v>
      </c>
      <c r="M574">
        <v>138</v>
      </c>
      <c r="N574">
        <v>2.6750246861999998E-3</v>
      </c>
      <c r="O574">
        <f t="shared" si="40"/>
        <v>-111.926098</v>
      </c>
      <c r="P574">
        <f t="shared" si="41"/>
        <v>33.407445000000003</v>
      </c>
      <c r="Q574">
        <f t="shared" si="42"/>
        <v>296.69111487757419</v>
      </c>
      <c r="R574">
        <f t="shared" si="43"/>
        <v>0.33824784862830437</v>
      </c>
      <c r="S574">
        <f t="shared" si="44"/>
        <v>296.69092206484987</v>
      </c>
    </row>
    <row r="575" spans="1:19" x14ac:dyDescent="0.2">
      <c r="A575">
        <v>2457493</v>
      </c>
      <c r="B575">
        <v>2</v>
      </c>
      <c r="C575" t="s">
        <v>157</v>
      </c>
      <c r="D575">
        <v>-111.926271869986</v>
      </c>
      <c r="E575">
        <v>33.410118333722203</v>
      </c>
      <c r="F575">
        <v>1</v>
      </c>
      <c r="G575" t="s">
        <v>166</v>
      </c>
      <c r="H575" t="s">
        <v>157</v>
      </c>
      <c r="I575" t="s">
        <v>154</v>
      </c>
      <c r="J575">
        <v>40455.645833333336</v>
      </c>
      <c r="K575" t="s">
        <v>159</v>
      </c>
      <c r="L575" t="s">
        <v>156</v>
      </c>
      <c r="M575">
        <v>138</v>
      </c>
      <c r="N575">
        <v>2.6789818891300001E-3</v>
      </c>
      <c r="O575">
        <f t="shared" si="40"/>
        <v>-111.926098</v>
      </c>
      <c r="P575">
        <f t="shared" si="41"/>
        <v>33.407445000000003</v>
      </c>
      <c r="Q575">
        <f t="shared" si="42"/>
        <v>296.9445142612301</v>
      </c>
      <c r="R575">
        <f t="shared" si="43"/>
        <v>16.175008102524956</v>
      </c>
      <c r="S575">
        <f t="shared" si="44"/>
        <v>296.50364864993003</v>
      </c>
    </row>
    <row r="576" spans="1:19" x14ac:dyDescent="0.2">
      <c r="A576">
        <v>2630862</v>
      </c>
      <c r="B576">
        <v>2</v>
      </c>
      <c r="C576" t="s">
        <v>157</v>
      </c>
      <c r="D576">
        <v>-111.939765509705</v>
      </c>
      <c r="E576">
        <v>33.404663717588797</v>
      </c>
      <c r="F576">
        <v>3</v>
      </c>
      <c r="G576" t="s">
        <v>166</v>
      </c>
      <c r="H576" t="s">
        <v>157</v>
      </c>
      <c r="I576" t="s">
        <v>154</v>
      </c>
      <c r="J576">
        <v>41009.409722222219</v>
      </c>
      <c r="K576" t="s">
        <v>159</v>
      </c>
      <c r="L576" t="s">
        <v>156</v>
      </c>
      <c r="M576">
        <v>146</v>
      </c>
      <c r="N576">
        <v>2.6821071771099998E-3</v>
      </c>
      <c r="O576">
        <f t="shared" si="40"/>
        <v>-111.939699</v>
      </c>
      <c r="P576">
        <f t="shared" si="41"/>
        <v>33.407344999999999</v>
      </c>
      <c r="Q576">
        <f t="shared" si="42"/>
        <v>297.44960986199567</v>
      </c>
      <c r="R576">
        <f t="shared" si="43"/>
        <v>6.1873532166881828</v>
      </c>
      <c r="S576">
        <f t="shared" si="44"/>
        <v>297.38525025163131</v>
      </c>
    </row>
    <row r="577" spans="1:19" x14ac:dyDescent="0.2">
      <c r="A577">
        <v>2276178</v>
      </c>
      <c r="B577">
        <v>2</v>
      </c>
      <c r="C577" t="s">
        <v>157</v>
      </c>
      <c r="D577">
        <v>-111.926293377126</v>
      </c>
      <c r="E577">
        <v>33.410129153900002</v>
      </c>
      <c r="F577">
        <v>3</v>
      </c>
      <c r="G577" t="s">
        <v>166</v>
      </c>
      <c r="H577" t="s">
        <v>157</v>
      </c>
      <c r="I577" t="s">
        <v>154</v>
      </c>
      <c r="J577">
        <v>39876.588194444441</v>
      </c>
      <c r="K577" t="s">
        <v>155</v>
      </c>
      <c r="L577" t="s">
        <v>156</v>
      </c>
      <c r="M577">
        <v>138</v>
      </c>
      <c r="N577">
        <v>2.6912551681799999E-3</v>
      </c>
      <c r="O577">
        <f t="shared" si="40"/>
        <v>-111.926098</v>
      </c>
      <c r="P577">
        <f t="shared" si="41"/>
        <v>33.407445000000003</v>
      </c>
      <c r="Q577">
        <f t="shared" si="42"/>
        <v>298.25806211149029</v>
      </c>
      <c r="R577">
        <f t="shared" si="43"/>
        <v>18.175802902393873</v>
      </c>
      <c r="S577">
        <f t="shared" si="44"/>
        <v>297.70373159124983</v>
      </c>
    </row>
    <row r="578" spans="1:19" x14ac:dyDescent="0.2">
      <c r="A578">
        <v>2613409</v>
      </c>
      <c r="B578">
        <v>2</v>
      </c>
      <c r="C578" t="s">
        <v>157</v>
      </c>
      <c r="D578">
        <v>-111.929582895682</v>
      </c>
      <c r="E578">
        <v>33.422007129097899</v>
      </c>
      <c r="F578">
        <v>1</v>
      </c>
      <c r="G578" t="s">
        <v>158</v>
      </c>
      <c r="H578" t="s">
        <v>157</v>
      </c>
      <c r="I578" t="s">
        <v>154</v>
      </c>
      <c r="J578">
        <v>41001.583333333336</v>
      </c>
      <c r="K578" t="s">
        <v>164</v>
      </c>
      <c r="L578" t="s">
        <v>156</v>
      </c>
      <c r="M578">
        <v>117</v>
      </c>
      <c r="N578">
        <v>3.2841140442300002E-3</v>
      </c>
      <c r="O578">
        <f t="shared" ref="O578:O641" si="45">INDEX(GPS_,MATCH($M578,loc_ID,0),2)</f>
        <v>-111.926299</v>
      </c>
      <c r="P578">
        <f t="shared" ref="P578:P641" si="46">INDEX(GPS_,MATCH($M578,loc_ID,0),1)</f>
        <v>33.422044999999997</v>
      </c>
      <c r="Q578">
        <f t="shared" ref="Q578:Q641" si="47">SQRT(SUMSQ(ABS(E578-P578)*lat_m,ABS(D578-O578)*long_m))</f>
        <v>305.5274851568318</v>
      </c>
      <c r="R578">
        <f t="shared" ref="R578:R641" si="48">ABS(D578-O578)*long_m</f>
        <v>305.49861126853153</v>
      </c>
      <c r="S578">
        <f t="shared" ref="S578:S641" si="49">ABS(E578-P578)*lat_m</f>
        <v>4.2003213277962468</v>
      </c>
    </row>
    <row r="579" spans="1:19" x14ac:dyDescent="0.2">
      <c r="A579">
        <v>2336280</v>
      </c>
      <c r="B579">
        <v>2</v>
      </c>
      <c r="C579" t="s">
        <v>157</v>
      </c>
      <c r="D579">
        <v>-111.957756593083</v>
      </c>
      <c r="E579">
        <v>33.422740465841997</v>
      </c>
      <c r="F579">
        <v>4</v>
      </c>
      <c r="G579" t="s">
        <v>160</v>
      </c>
      <c r="H579" t="s">
        <v>157</v>
      </c>
      <c r="I579" t="s">
        <v>154</v>
      </c>
      <c r="J579">
        <v>40052.563194444447</v>
      </c>
      <c r="K579" t="s">
        <v>155</v>
      </c>
      <c r="L579" t="s">
        <v>156</v>
      </c>
      <c r="M579">
        <v>165</v>
      </c>
      <c r="N579">
        <v>3.2524653491500001E-3</v>
      </c>
      <c r="O579">
        <f t="shared" si="45"/>
        <v>-111.960908</v>
      </c>
      <c r="P579">
        <f t="shared" si="46"/>
        <v>33.421936000000002</v>
      </c>
      <c r="Q579">
        <f t="shared" si="47"/>
        <v>306.44998079216123</v>
      </c>
      <c r="R579">
        <f t="shared" si="48"/>
        <v>293.17327038169805</v>
      </c>
      <c r="S579">
        <f t="shared" si="49"/>
        <v>89.224572070790785</v>
      </c>
    </row>
    <row r="580" spans="1:19" x14ac:dyDescent="0.2">
      <c r="A580">
        <v>2657861</v>
      </c>
      <c r="B580">
        <v>2</v>
      </c>
      <c r="C580" t="s">
        <v>157</v>
      </c>
      <c r="D580">
        <v>-111.929493575777</v>
      </c>
      <c r="E580">
        <v>33.4184173087395</v>
      </c>
      <c r="F580">
        <v>3</v>
      </c>
      <c r="G580" t="s">
        <v>160</v>
      </c>
      <c r="H580" t="s">
        <v>157</v>
      </c>
      <c r="I580" t="s">
        <v>154</v>
      </c>
      <c r="J580">
        <v>40960.690972222219</v>
      </c>
      <c r="K580" t="s">
        <v>165</v>
      </c>
      <c r="L580" t="s">
        <v>165</v>
      </c>
      <c r="M580">
        <v>154</v>
      </c>
      <c r="N580">
        <v>3.3118274810400002E-3</v>
      </c>
      <c r="O580">
        <f t="shared" si="45"/>
        <v>-111.92627</v>
      </c>
      <c r="P580">
        <f t="shared" si="46"/>
        <v>33.420180000000002</v>
      </c>
      <c r="Q580">
        <f t="shared" si="47"/>
        <v>357.98552466272764</v>
      </c>
      <c r="R580">
        <f t="shared" si="48"/>
        <v>299.8870909905408</v>
      </c>
      <c r="S580">
        <f t="shared" si="49"/>
        <v>195.50286065753488</v>
      </c>
    </row>
    <row r="581" spans="1:19" x14ac:dyDescent="0.2">
      <c r="A581">
        <v>2570274</v>
      </c>
      <c r="B581">
        <v>2</v>
      </c>
      <c r="C581" t="s">
        <v>157</v>
      </c>
      <c r="D581">
        <v>-111.931483663992</v>
      </c>
      <c r="E581">
        <v>33.421984529894701</v>
      </c>
      <c r="F581">
        <v>3</v>
      </c>
      <c r="G581" t="s">
        <v>158</v>
      </c>
      <c r="H581" t="s">
        <v>157</v>
      </c>
      <c r="I581" t="s">
        <v>154</v>
      </c>
      <c r="J581">
        <v>40798.769444444442</v>
      </c>
      <c r="K581" t="s">
        <v>156</v>
      </c>
      <c r="L581" t="s">
        <v>168</v>
      </c>
      <c r="M581">
        <v>115</v>
      </c>
      <c r="N581">
        <v>3.3182708505300001E-3</v>
      </c>
      <c r="O581">
        <f t="shared" si="45"/>
        <v>-111.934799</v>
      </c>
      <c r="P581">
        <f t="shared" si="46"/>
        <v>33.421844999999998</v>
      </c>
      <c r="Q581">
        <f t="shared" si="47"/>
        <v>308.81148906614925</v>
      </c>
      <c r="R581">
        <f t="shared" si="48"/>
        <v>308.42348369453163</v>
      </c>
      <c r="S581">
        <f t="shared" si="49"/>
        <v>15.475480121191763</v>
      </c>
    </row>
    <row r="582" spans="1:19" x14ac:dyDescent="0.2">
      <c r="A582">
        <v>2353004</v>
      </c>
      <c r="B582">
        <v>2</v>
      </c>
      <c r="C582" t="s">
        <v>157</v>
      </c>
      <c r="D582">
        <v>-111.928934604139</v>
      </c>
      <c r="E582">
        <v>33.420344381503099</v>
      </c>
      <c r="F582">
        <v>3</v>
      </c>
      <c r="G582" t="s">
        <v>166</v>
      </c>
      <c r="H582" t="s">
        <v>157</v>
      </c>
      <c r="I582" t="s">
        <v>154</v>
      </c>
      <c r="J582">
        <v>40104.581944444442</v>
      </c>
      <c r="K582" t="s">
        <v>176</v>
      </c>
      <c r="L582" t="s">
        <v>176</v>
      </c>
      <c r="M582">
        <v>117</v>
      </c>
      <c r="N582">
        <v>3.13664031242E-3</v>
      </c>
      <c r="O582">
        <f t="shared" si="45"/>
        <v>-111.926299</v>
      </c>
      <c r="P582">
        <f t="shared" si="46"/>
        <v>33.422044999999997</v>
      </c>
      <c r="Q582">
        <f t="shared" si="47"/>
        <v>309.34486513280706</v>
      </c>
      <c r="R582">
        <f t="shared" si="48"/>
        <v>245.18848413220707</v>
      </c>
      <c r="S582">
        <f t="shared" si="49"/>
        <v>188.61827279716312</v>
      </c>
    </row>
    <row r="583" spans="1:19" x14ac:dyDescent="0.2">
      <c r="A583">
        <v>2353067</v>
      </c>
      <c r="B583">
        <v>2</v>
      </c>
      <c r="C583" t="s">
        <v>157</v>
      </c>
      <c r="D583">
        <v>-111.928934604139</v>
      </c>
      <c r="E583">
        <v>33.420344381503099</v>
      </c>
      <c r="F583">
        <v>2</v>
      </c>
      <c r="G583" t="s">
        <v>166</v>
      </c>
      <c r="H583" t="s">
        <v>157</v>
      </c>
      <c r="I583" t="s">
        <v>154</v>
      </c>
      <c r="J583">
        <v>40111.62777777778</v>
      </c>
      <c r="K583" t="s">
        <v>176</v>
      </c>
      <c r="L583" t="s">
        <v>176</v>
      </c>
      <c r="M583">
        <v>117</v>
      </c>
      <c r="N583">
        <v>3.13664031242E-3</v>
      </c>
      <c r="O583">
        <f t="shared" si="45"/>
        <v>-111.926299</v>
      </c>
      <c r="P583">
        <f t="shared" si="46"/>
        <v>33.422044999999997</v>
      </c>
      <c r="Q583">
        <f t="shared" si="47"/>
        <v>309.34486513280706</v>
      </c>
      <c r="R583">
        <f t="shared" si="48"/>
        <v>245.18848413220707</v>
      </c>
      <c r="S583">
        <f t="shared" si="49"/>
        <v>188.61827279716312</v>
      </c>
    </row>
    <row r="584" spans="1:19" x14ac:dyDescent="0.2">
      <c r="A584">
        <v>2409371</v>
      </c>
      <c r="B584">
        <v>2</v>
      </c>
      <c r="C584" t="s">
        <v>157</v>
      </c>
      <c r="D584">
        <v>-111.928358490002</v>
      </c>
      <c r="E584">
        <v>33.353842414588598</v>
      </c>
      <c r="F584">
        <v>4</v>
      </c>
      <c r="G584" t="s">
        <v>166</v>
      </c>
      <c r="H584" t="s">
        <v>157</v>
      </c>
      <c r="I584" t="s">
        <v>154</v>
      </c>
      <c r="J584">
        <v>40295.322222222225</v>
      </c>
      <c r="K584" t="s">
        <v>164</v>
      </c>
      <c r="L584" t="s">
        <v>156</v>
      </c>
      <c r="M584">
        <v>123</v>
      </c>
      <c r="N584">
        <v>2.7934885547000001E-3</v>
      </c>
      <c r="O584">
        <f t="shared" si="45"/>
        <v>-111.92854</v>
      </c>
      <c r="P584">
        <f t="shared" si="46"/>
        <v>33.356630000000003</v>
      </c>
      <c r="Q584">
        <f t="shared" si="47"/>
        <v>309.63625126378429</v>
      </c>
      <c r="R584">
        <f t="shared" si="48"/>
        <v>16.88575329127039</v>
      </c>
      <c r="S584">
        <f t="shared" si="49"/>
        <v>309.17548323318863</v>
      </c>
    </row>
    <row r="585" spans="1:19" x14ac:dyDescent="0.2">
      <c r="A585">
        <v>2332944</v>
      </c>
      <c r="B585">
        <v>2</v>
      </c>
      <c r="C585" t="s">
        <v>157</v>
      </c>
      <c r="D585">
        <v>-111.943027997527</v>
      </c>
      <c r="E585">
        <v>33.407372409171202</v>
      </c>
      <c r="F585">
        <v>4</v>
      </c>
      <c r="G585" t="s">
        <v>160</v>
      </c>
      <c r="H585" t="s">
        <v>157</v>
      </c>
      <c r="I585" t="s">
        <v>154</v>
      </c>
      <c r="J585">
        <v>40030.720833333333</v>
      </c>
      <c r="K585" t="s">
        <v>159</v>
      </c>
      <c r="L585" t="s">
        <v>156</v>
      </c>
      <c r="M585">
        <v>146</v>
      </c>
      <c r="N585">
        <v>3.3291103612500001E-3</v>
      </c>
      <c r="O585">
        <f t="shared" si="45"/>
        <v>-111.939699</v>
      </c>
      <c r="P585">
        <f t="shared" si="46"/>
        <v>33.407344999999999</v>
      </c>
      <c r="Q585">
        <f t="shared" si="47"/>
        <v>309.70932573675321</v>
      </c>
      <c r="R585">
        <f t="shared" si="48"/>
        <v>309.69440563722094</v>
      </c>
      <c r="S585">
        <f t="shared" si="49"/>
        <v>3.0399942965028277</v>
      </c>
    </row>
    <row r="586" spans="1:19" x14ac:dyDescent="0.2">
      <c r="A586">
        <v>2674075</v>
      </c>
      <c r="B586">
        <v>2</v>
      </c>
      <c r="C586" t="s">
        <v>157</v>
      </c>
      <c r="D586">
        <v>-111.931467290756</v>
      </c>
      <c r="E586">
        <v>33.421984670360096</v>
      </c>
      <c r="F586">
        <v>1</v>
      </c>
      <c r="G586" t="s">
        <v>158</v>
      </c>
      <c r="H586" t="s">
        <v>157</v>
      </c>
      <c r="I586" t="s">
        <v>154</v>
      </c>
      <c r="J586">
        <v>41205.499305555553</v>
      </c>
      <c r="K586" t="s">
        <v>155</v>
      </c>
      <c r="L586" t="s">
        <v>169</v>
      </c>
      <c r="M586">
        <v>115</v>
      </c>
      <c r="N586">
        <v>3.3346355567000002E-3</v>
      </c>
      <c r="O586">
        <f t="shared" si="45"/>
        <v>-111.934799</v>
      </c>
      <c r="P586">
        <f t="shared" si="46"/>
        <v>33.421844999999998</v>
      </c>
      <c r="Q586">
        <f t="shared" si="47"/>
        <v>310.3335530853729</v>
      </c>
      <c r="R586">
        <f t="shared" si="48"/>
        <v>309.94667484991913</v>
      </c>
      <c r="S586">
        <f t="shared" si="49"/>
        <v>15.491059359206767</v>
      </c>
    </row>
    <row r="587" spans="1:19" x14ac:dyDescent="0.2">
      <c r="A587">
        <v>2299476</v>
      </c>
      <c r="B587">
        <v>2</v>
      </c>
      <c r="C587" t="s">
        <v>157</v>
      </c>
      <c r="D587">
        <v>-111.90912553648199</v>
      </c>
      <c r="E587">
        <v>33.404616024238898</v>
      </c>
      <c r="F587">
        <v>2</v>
      </c>
      <c r="G587" t="s">
        <v>160</v>
      </c>
      <c r="H587" t="s">
        <v>157</v>
      </c>
      <c r="I587" t="s">
        <v>154</v>
      </c>
      <c r="J587">
        <v>39948.732638888891</v>
      </c>
      <c r="K587" t="s">
        <v>155</v>
      </c>
      <c r="L587" t="s">
        <v>156</v>
      </c>
      <c r="M587">
        <v>159</v>
      </c>
      <c r="N587">
        <v>2.8170367480399999E-3</v>
      </c>
      <c r="O587">
        <f t="shared" si="45"/>
        <v>-111.90910700000001</v>
      </c>
      <c r="P587">
        <f t="shared" si="46"/>
        <v>33.407432999999997</v>
      </c>
      <c r="Q587">
        <f t="shared" si="47"/>
        <v>312.43997199317312</v>
      </c>
      <c r="R587">
        <f t="shared" si="48"/>
        <v>1.7244364783918875</v>
      </c>
      <c r="S587">
        <f t="shared" si="49"/>
        <v>312.43521315294601</v>
      </c>
    </row>
    <row r="588" spans="1:19" x14ac:dyDescent="0.2">
      <c r="A588">
        <v>2710580</v>
      </c>
      <c r="B588">
        <v>2</v>
      </c>
      <c r="C588" t="s">
        <v>157</v>
      </c>
      <c r="D588">
        <v>-111.921254537057</v>
      </c>
      <c r="E588">
        <v>33.414761581639397</v>
      </c>
      <c r="F588">
        <v>3</v>
      </c>
      <c r="G588" t="s">
        <v>178</v>
      </c>
      <c r="H588" t="s">
        <v>157</v>
      </c>
      <c r="I588" t="s">
        <v>154</v>
      </c>
      <c r="J588">
        <v>41360.585416666669</v>
      </c>
      <c r="K588" t="s">
        <v>159</v>
      </c>
      <c r="L588" t="s">
        <v>156</v>
      </c>
      <c r="M588">
        <v>155</v>
      </c>
      <c r="N588">
        <v>2.9123908753400001E-3</v>
      </c>
      <c r="O588">
        <f t="shared" si="45"/>
        <v>-111.9091</v>
      </c>
      <c r="P588">
        <f t="shared" si="46"/>
        <v>33.421999999999997</v>
      </c>
      <c r="Q588">
        <f t="shared" si="47"/>
        <v>1386.7493412322208</v>
      </c>
      <c r="R588">
        <f t="shared" si="48"/>
        <v>1130.7284247411776</v>
      </c>
      <c r="S588">
        <f t="shared" si="49"/>
        <v>802.82436739945399</v>
      </c>
    </row>
    <row r="589" spans="1:19" x14ac:dyDescent="0.2">
      <c r="A589">
        <v>2656432</v>
      </c>
      <c r="B589">
        <v>2</v>
      </c>
      <c r="C589" t="s">
        <v>183</v>
      </c>
      <c r="D589">
        <v>-111.919752075562</v>
      </c>
      <c r="E589">
        <v>33.359025101849703</v>
      </c>
      <c r="F589">
        <v>3</v>
      </c>
      <c r="G589" t="s">
        <v>160</v>
      </c>
      <c r="H589" t="s">
        <v>183</v>
      </c>
      <c r="I589" t="s">
        <v>154</v>
      </c>
      <c r="J589">
        <v>41172.375</v>
      </c>
      <c r="K589" t="s">
        <v>156</v>
      </c>
      <c r="L589" t="s">
        <v>167</v>
      </c>
      <c r="M589">
        <v>125</v>
      </c>
      <c r="N589">
        <v>2.8976935531400002E-3</v>
      </c>
      <c r="O589">
        <f t="shared" si="45"/>
        <v>-111.92068</v>
      </c>
      <c r="P589">
        <f t="shared" si="46"/>
        <v>33.356279999999998</v>
      </c>
      <c r="Q589">
        <f t="shared" si="47"/>
        <v>316.46473347075954</v>
      </c>
      <c r="R589">
        <f t="shared" si="48"/>
        <v>86.324187679126325</v>
      </c>
      <c r="S589">
        <f t="shared" si="49"/>
        <v>304.46356457260669</v>
      </c>
    </row>
    <row r="590" spans="1:19" x14ac:dyDescent="0.2">
      <c r="A590">
        <v>2611080</v>
      </c>
      <c r="B590">
        <v>2</v>
      </c>
      <c r="C590" t="s">
        <v>152</v>
      </c>
      <c r="D590">
        <v>-111.91121960559499</v>
      </c>
      <c r="E590">
        <v>33.3596219669652</v>
      </c>
      <c r="F590">
        <v>3</v>
      </c>
      <c r="G590" t="s">
        <v>153</v>
      </c>
      <c r="H590" t="s">
        <v>152</v>
      </c>
      <c r="I590" t="s">
        <v>154</v>
      </c>
      <c r="J590">
        <v>40976.664583333331</v>
      </c>
      <c r="K590" t="s">
        <v>156</v>
      </c>
      <c r="L590" t="s">
        <v>165</v>
      </c>
      <c r="M590">
        <v>124</v>
      </c>
      <c r="N590">
        <v>2.8688081597199998E-3</v>
      </c>
      <c r="O590">
        <f t="shared" si="45"/>
        <v>-111.91153</v>
      </c>
      <c r="P590">
        <f t="shared" si="46"/>
        <v>33.356769999999997</v>
      </c>
      <c r="Q590">
        <f t="shared" si="47"/>
        <v>317.63141052525344</v>
      </c>
      <c r="R590">
        <f t="shared" si="48"/>
        <v>28.875783172509767</v>
      </c>
      <c r="S590">
        <f t="shared" si="49"/>
        <v>316.31614264598682</v>
      </c>
    </row>
    <row r="591" spans="1:19" x14ac:dyDescent="0.2">
      <c r="A591">
        <v>2784748</v>
      </c>
      <c r="B591">
        <v>2</v>
      </c>
      <c r="C591" t="s">
        <v>164</v>
      </c>
      <c r="D591">
        <v>-111.914251351342</v>
      </c>
      <c r="E591">
        <v>33.414760736312097</v>
      </c>
      <c r="F591">
        <v>1</v>
      </c>
      <c r="G591" t="s">
        <v>166</v>
      </c>
      <c r="H591" t="s">
        <v>164</v>
      </c>
      <c r="I591" t="s">
        <v>154</v>
      </c>
      <c r="J591">
        <v>41566.647222222222</v>
      </c>
      <c r="K591" t="s">
        <v>156</v>
      </c>
      <c r="L591" t="s">
        <v>158</v>
      </c>
      <c r="M591">
        <v>132</v>
      </c>
      <c r="N591">
        <v>3.44668458133E-3</v>
      </c>
      <c r="O591">
        <f t="shared" si="45"/>
        <v>-111.917698</v>
      </c>
      <c r="P591">
        <f t="shared" si="46"/>
        <v>33.414745000000003</v>
      </c>
      <c r="Q591">
        <f t="shared" si="47"/>
        <v>320.64416156588715</v>
      </c>
      <c r="R591">
        <f t="shared" si="48"/>
        <v>320.63941139169594</v>
      </c>
      <c r="S591">
        <f t="shared" si="49"/>
        <v>1.7453391296565355</v>
      </c>
    </row>
    <row r="592" spans="1:19" x14ac:dyDescent="0.2">
      <c r="A592">
        <v>2335443</v>
      </c>
      <c r="B592">
        <v>2</v>
      </c>
      <c r="C592" t="s">
        <v>157</v>
      </c>
      <c r="D592">
        <v>-111.911470204653</v>
      </c>
      <c r="E592">
        <v>33.359681027487198</v>
      </c>
      <c r="F592">
        <v>3</v>
      </c>
      <c r="G592" t="s">
        <v>153</v>
      </c>
      <c r="H592" t="s">
        <v>157</v>
      </c>
      <c r="I592" t="s">
        <v>154</v>
      </c>
      <c r="J592">
        <v>40045.275694444441</v>
      </c>
      <c r="K592" t="s">
        <v>168</v>
      </c>
      <c r="L592" t="s">
        <v>156</v>
      </c>
      <c r="M592">
        <v>124</v>
      </c>
      <c r="N592">
        <v>2.9116415498399999E-3</v>
      </c>
      <c r="O592">
        <f t="shared" si="45"/>
        <v>-111.91153</v>
      </c>
      <c r="P592">
        <f t="shared" si="46"/>
        <v>33.356769999999997</v>
      </c>
      <c r="Q592">
        <f t="shared" si="47"/>
        <v>322.91455500077598</v>
      </c>
      <c r="R592">
        <f t="shared" si="48"/>
        <v>5.5627209989289028</v>
      </c>
      <c r="S592">
        <f t="shared" si="49"/>
        <v>322.8666380511267</v>
      </c>
    </row>
    <row r="593" spans="1:19" x14ac:dyDescent="0.2">
      <c r="A593">
        <v>2488098</v>
      </c>
      <c r="B593">
        <v>2</v>
      </c>
      <c r="C593" t="s">
        <v>157</v>
      </c>
      <c r="D593">
        <v>-111.92260202942499</v>
      </c>
      <c r="E593">
        <v>33.407397692831999</v>
      </c>
      <c r="F593">
        <v>3</v>
      </c>
      <c r="G593" t="s">
        <v>166</v>
      </c>
      <c r="H593" t="s">
        <v>157</v>
      </c>
      <c r="I593" t="s">
        <v>154</v>
      </c>
      <c r="J593">
        <v>40562.707638888889</v>
      </c>
      <c r="K593" t="s">
        <v>159</v>
      </c>
      <c r="L593" t="s">
        <v>171</v>
      </c>
      <c r="M593">
        <v>138</v>
      </c>
      <c r="N593">
        <v>3.4962906385800001E-3</v>
      </c>
      <c r="O593">
        <f t="shared" si="45"/>
        <v>-111.926098</v>
      </c>
      <c r="P593">
        <f t="shared" si="46"/>
        <v>33.407445000000003</v>
      </c>
      <c r="Q593">
        <f t="shared" si="47"/>
        <v>325.27011779289916</v>
      </c>
      <c r="R593">
        <f t="shared" si="48"/>
        <v>325.2277962275399</v>
      </c>
      <c r="S593">
        <f t="shared" si="49"/>
        <v>5.2469124239217102</v>
      </c>
    </row>
    <row r="594" spans="1:19" x14ac:dyDescent="0.2">
      <c r="A594">
        <v>2460137</v>
      </c>
      <c r="B594">
        <v>2</v>
      </c>
      <c r="C594" t="s">
        <v>157</v>
      </c>
      <c r="D594">
        <v>-111.92260134432</v>
      </c>
      <c r="E594">
        <v>33.407507578292901</v>
      </c>
      <c r="F594">
        <v>1</v>
      </c>
      <c r="G594" t="s">
        <v>158</v>
      </c>
      <c r="H594" t="s">
        <v>157</v>
      </c>
      <c r="I594" t="s">
        <v>154</v>
      </c>
      <c r="J594">
        <v>40464.626388888886</v>
      </c>
      <c r="K594" t="s">
        <v>158</v>
      </c>
      <c r="L594" t="s">
        <v>156</v>
      </c>
      <c r="M594">
        <v>138</v>
      </c>
      <c r="N594">
        <v>3.4972156049E-3</v>
      </c>
      <c r="O594">
        <f t="shared" si="45"/>
        <v>-111.926098</v>
      </c>
      <c r="P594">
        <f t="shared" si="46"/>
        <v>33.407445000000003</v>
      </c>
      <c r="Q594">
        <f t="shared" si="47"/>
        <v>325.36556811395189</v>
      </c>
      <c r="R594">
        <f t="shared" si="48"/>
        <v>325.29153108523866</v>
      </c>
      <c r="S594">
        <f t="shared" si="49"/>
        <v>6.9406569095356847</v>
      </c>
    </row>
    <row r="595" spans="1:19" x14ac:dyDescent="0.2">
      <c r="A595">
        <v>2588894</v>
      </c>
      <c r="B595">
        <v>2</v>
      </c>
      <c r="C595" t="s">
        <v>157</v>
      </c>
      <c r="D595">
        <v>-111.948492206479</v>
      </c>
      <c r="E595">
        <v>33.414567037984099</v>
      </c>
      <c r="F595">
        <v>3</v>
      </c>
      <c r="G595" t="s">
        <v>166</v>
      </c>
      <c r="H595" t="s">
        <v>157</v>
      </c>
      <c r="I595" t="s">
        <v>154</v>
      </c>
      <c r="J595">
        <v>40809.598611111112</v>
      </c>
      <c r="K595" t="s">
        <v>159</v>
      </c>
      <c r="L595" t="s">
        <v>156</v>
      </c>
      <c r="M595">
        <v>114</v>
      </c>
      <c r="N595">
        <v>3.5076600283999999E-3</v>
      </c>
      <c r="O595">
        <f t="shared" si="45"/>
        <v>-111.951999</v>
      </c>
      <c r="P595">
        <f t="shared" si="46"/>
        <v>33.414645</v>
      </c>
      <c r="Q595">
        <f t="shared" si="47"/>
        <v>326.34922095459928</v>
      </c>
      <c r="R595">
        <f t="shared" si="48"/>
        <v>326.23464762953597</v>
      </c>
      <c r="S595">
        <f t="shared" si="49"/>
        <v>8.6468898285083942</v>
      </c>
    </row>
    <row r="596" spans="1:19" x14ac:dyDescent="0.2">
      <c r="A596">
        <v>2332824</v>
      </c>
      <c r="B596">
        <v>2</v>
      </c>
      <c r="C596" t="s">
        <v>157</v>
      </c>
      <c r="D596">
        <v>-111.911273545588</v>
      </c>
      <c r="E596">
        <v>33.359706771540097</v>
      </c>
      <c r="F596">
        <v>3</v>
      </c>
      <c r="G596" t="s">
        <v>153</v>
      </c>
      <c r="H596" t="s">
        <v>157</v>
      </c>
      <c r="I596" t="s">
        <v>154</v>
      </c>
      <c r="J596">
        <v>40038.787499999999</v>
      </c>
      <c r="K596" t="s">
        <v>156</v>
      </c>
      <c r="L596" t="s">
        <v>155</v>
      </c>
      <c r="M596">
        <v>124</v>
      </c>
      <c r="N596">
        <v>2.9479477512600002E-3</v>
      </c>
      <c r="O596">
        <f t="shared" si="45"/>
        <v>-111.91153</v>
      </c>
      <c r="P596">
        <f t="shared" si="46"/>
        <v>33.356769999999997</v>
      </c>
      <c r="Q596">
        <f t="shared" si="47"/>
        <v>326.59452447123238</v>
      </c>
      <c r="R596">
        <f t="shared" si="48"/>
        <v>23.857781825386144</v>
      </c>
      <c r="S596">
        <f t="shared" si="49"/>
        <v>325.72195145700982</v>
      </c>
    </row>
    <row r="597" spans="1:19" x14ac:dyDescent="0.2">
      <c r="A597">
        <v>2674059</v>
      </c>
      <c r="B597">
        <v>2</v>
      </c>
      <c r="C597" t="s">
        <v>157</v>
      </c>
      <c r="D597">
        <v>-111.94423641375499</v>
      </c>
      <c r="E597">
        <v>33.418910531768503</v>
      </c>
      <c r="F597">
        <v>3</v>
      </c>
      <c r="G597" t="s">
        <v>166</v>
      </c>
      <c r="H597" t="s">
        <v>157</v>
      </c>
      <c r="I597" t="s">
        <v>154</v>
      </c>
      <c r="J597">
        <v>41207.43472222222</v>
      </c>
      <c r="K597" t="s">
        <v>155</v>
      </c>
      <c r="L597" t="s">
        <v>156</v>
      </c>
      <c r="M597">
        <v>163</v>
      </c>
      <c r="N597">
        <v>2.9836149272699998E-3</v>
      </c>
      <c r="O597">
        <f t="shared" si="45"/>
        <v>-111.944266</v>
      </c>
      <c r="P597">
        <f t="shared" si="46"/>
        <v>33.421894000000002</v>
      </c>
      <c r="Q597">
        <f t="shared" si="47"/>
        <v>330.91260174954431</v>
      </c>
      <c r="R597">
        <f t="shared" si="48"/>
        <v>2.7523885157184362</v>
      </c>
      <c r="S597">
        <f t="shared" si="49"/>
        <v>330.9011549603764</v>
      </c>
    </row>
    <row r="598" spans="1:19" x14ac:dyDescent="0.2">
      <c r="A598">
        <v>2290243</v>
      </c>
      <c r="B598">
        <v>2</v>
      </c>
      <c r="C598" t="s">
        <v>157</v>
      </c>
      <c r="D598">
        <v>-111.922491897789</v>
      </c>
      <c r="E598">
        <v>33.407508467435697</v>
      </c>
      <c r="F598">
        <v>2</v>
      </c>
      <c r="G598" t="s">
        <v>166</v>
      </c>
      <c r="H598" t="s">
        <v>157</v>
      </c>
      <c r="I598" t="s">
        <v>154</v>
      </c>
      <c r="J598">
        <v>39911.57916666667</v>
      </c>
      <c r="K598" t="s">
        <v>164</v>
      </c>
      <c r="L598" t="s">
        <v>165</v>
      </c>
      <c r="M598">
        <v>138</v>
      </c>
      <c r="N598">
        <v>3.6066606815100002E-3</v>
      </c>
      <c r="O598">
        <f t="shared" si="45"/>
        <v>-111.926098</v>
      </c>
      <c r="P598">
        <f t="shared" si="46"/>
        <v>33.407445000000003</v>
      </c>
      <c r="Q598">
        <f t="shared" si="47"/>
        <v>335.54711320825101</v>
      </c>
      <c r="R598">
        <f t="shared" si="48"/>
        <v>335.47326840764754</v>
      </c>
      <c r="S598">
        <f t="shared" si="49"/>
        <v>7.0392731358638292</v>
      </c>
    </row>
    <row r="599" spans="1:19" x14ac:dyDescent="0.2">
      <c r="A599">
        <v>2404547</v>
      </c>
      <c r="B599">
        <v>2</v>
      </c>
      <c r="C599" t="s">
        <v>157</v>
      </c>
      <c r="D599">
        <v>-111.9556079048</v>
      </c>
      <c r="E599">
        <v>33.392857398318498</v>
      </c>
      <c r="F599">
        <v>4</v>
      </c>
      <c r="G599" t="s">
        <v>153</v>
      </c>
      <c r="H599" t="s">
        <v>157</v>
      </c>
      <c r="I599" t="s">
        <v>154</v>
      </c>
      <c r="J599">
        <v>40281.331944444442</v>
      </c>
      <c r="K599" t="s">
        <v>155</v>
      </c>
      <c r="L599" t="s">
        <v>156</v>
      </c>
      <c r="M599">
        <v>143</v>
      </c>
      <c r="N599">
        <v>3.60892280011E-3</v>
      </c>
      <c r="O599">
        <f t="shared" si="45"/>
        <v>-111.951999</v>
      </c>
      <c r="P599">
        <f t="shared" si="46"/>
        <v>33.392845999999999</v>
      </c>
      <c r="Q599">
        <f t="shared" si="47"/>
        <v>335.73637155478553</v>
      </c>
      <c r="R599">
        <f t="shared" si="48"/>
        <v>335.73399138214921</v>
      </c>
      <c r="S599">
        <f t="shared" si="49"/>
        <v>1.2642054358246522</v>
      </c>
    </row>
    <row r="600" spans="1:19" x14ac:dyDescent="0.2">
      <c r="A600">
        <v>2680086</v>
      </c>
      <c r="B600">
        <v>2</v>
      </c>
      <c r="C600" t="s">
        <v>175</v>
      </c>
      <c r="D600">
        <v>-111.952482656822</v>
      </c>
      <c r="E600">
        <v>33.389819958441301</v>
      </c>
      <c r="F600">
        <v>2</v>
      </c>
      <c r="G600" t="s">
        <v>158</v>
      </c>
      <c r="H600" t="s">
        <v>175</v>
      </c>
      <c r="I600" t="s">
        <v>154</v>
      </c>
      <c r="J600">
        <v>41226.769444444442</v>
      </c>
      <c r="K600" t="s">
        <v>156</v>
      </c>
      <c r="L600" t="s">
        <v>164</v>
      </c>
      <c r="M600">
        <v>143</v>
      </c>
      <c r="N600">
        <v>3.0644496139500001E-3</v>
      </c>
      <c r="O600">
        <f t="shared" si="45"/>
        <v>-111.951999</v>
      </c>
      <c r="P600">
        <f t="shared" si="46"/>
        <v>33.392845999999999</v>
      </c>
      <c r="Q600">
        <f t="shared" si="47"/>
        <v>338.62560789940761</v>
      </c>
      <c r="R600">
        <f t="shared" si="48"/>
        <v>44.994269538122694</v>
      </c>
      <c r="S600">
        <f t="shared" si="49"/>
        <v>335.62302965376813</v>
      </c>
    </row>
    <row r="601" spans="1:19" x14ac:dyDescent="0.2">
      <c r="A601">
        <v>2420272</v>
      </c>
      <c r="B601">
        <v>2</v>
      </c>
      <c r="C601" t="s">
        <v>157</v>
      </c>
      <c r="D601">
        <v>-111.909286474724</v>
      </c>
      <c r="E601">
        <v>33.451256475274398</v>
      </c>
      <c r="F601">
        <v>4</v>
      </c>
      <c r="G601" t="s">
        <v>153</v>
      </c>
      <c r="H601" t="s">
        <v>157</v>
      </c>
      <c r="I601" t="s">
        <v>154</v>
      </c>
      <c r="J601">
        <v>40332.813888888886</v>
      </c>
      <c r="K601" t="s">
        <v>168</v>
      </c>
      <c r="L601" t="s">
        <v>182</v>
      </c>
      <c r="M601">
        <v>122</v>
      </c>
      <c r="N601">
        <v>3.7435991912599998E-3</v>
      </c>
      <c r="O601">
        <f t="shared" si="45"/>
        <v>-111.91303000000001</v>
      </c>
      <c r="P601">
        <f t="shared" si="46"/>
        <v>33.451279999999997</v>
      </c>
      <c r="Q601">
        <f t="shared" si="47"/>
        <v>348.26741777260344</v>
      </c>
      <c r="R601">
        <f t="shared" si="48"/>
        <v>348.25764391256178</v>
      </c>
      <c r="S601">
        <f t="shared" si="49"/>
        <v>2.6091643237656346</v>
      </c>
    </row>
    <row r="602" spans="1:19" x14ac:dyDescent="0.2">
      <c r="A602">
        <v>2788586</v>
      </c>
      <c r="B602">
        <v>2</v>
      </c>
      <c r="C602" t="s">
        <v>152</v>
      </c>
      <c r="D602">
        <v>-111.93498136593701</v>
      </c>
      <c r="E602">
        <v>33.389605973723903</v>
      </c>
      <c r="F602">
        <v>3</v>
      </c>
      <c r="G602" t="s">
        <v>153</v>
      </c>
      <c r="H602" t="s">
        <v>152</v>
      </c>
      <c r="I602" t="s">
        <v>154</v>
      </c>
      <c r="J602">
        <v>41614.369444444441</v>
      </c>
      <c r="K602" t="s">
        <v>156</v>
      </c>
      <c r="L602" t="s">
        <v>186</v>
      </c>
      <c r="M602">
        <v>141</v>
      </c>
      <c r="N602">
        <v>3.24521083085E-3</v>
      </c>
      <c r="O602">
        <f t="shared" si="45"/>
        <v>-111.934798</v>
      </c>
      <c r="P602">
        <f t="shared" si="46"/>
        <v>33.392845999999999</v>
      </c>
      <c r="Q602">
        <f t="shared" si="47"/>
        <v>359.76105915876946</v>
      </c>
      <c r="R602">
        <f t="shared" si="48"/>
        <v>17.058410051199559</v>
      </c>
      <c r="S602">
        <f t="shared" si="49"/>
        <v>359.35641128768629</v>
      </c>
    </row>
    <row r="603" spans="1:19" x14ac:dyDescent="0.2">
      <c r="A603">
        <v>2674031</v>
      </c>
      <c r="B603">
        <v>2</v>
      </c>
      <c r="C603" t="s">
        <v>152</v>
      </c>
      <c r="D603">
        <v>-111.93018184519499</v>
      </c>
      <c r="E603">
        <v>33.4219990177751</v>
      </c>
      <c r="F603">
        <v>3</v>
      </c>
      <c r="G603" t="s">
        <v>158</v>
      </c>
      <c r="H603" t="s">
        <v>152</v>
      </c>
      <c r="I603" t="s">
        <v>154</v>
      </c>
      <c r="J603">
        <v>41212.708333333336</v>
      </c>
      <c r="K603" t="s">
        <v>156</v>
      </c>
      <c r="L603" t="s">
        <v>191</v>
      </c>
      <c r="M603">
        <v>117</v>
      </c>
      <c r="N603">
        <v>3.8831174555100001E-3</v>
      </c>
      <c r="O603">
        <f t="shared" si="45"/>
        <v>-111.926299</v>
      </c>
      <c r="P603">
        <f t="shared" si="46"/>
        <v>33.422044999999997</v>
      </c>
      <c r="Q603">
        <f t="shared" si="47"/>
        <v>361.25448326459184</v>
      </c>
      <c r="R603">
        <f t="shared" si="48"/>
        <v>361.2184824695284</v>
      </c>
      <c r="S603">
        <f t="shared" si="49"/>
        <v>5.099960899680239</v>
      </c>
    </row>
    <row r="604" spans="1:19" x14ac:dyDescent="0.2">
      <c r="A604">
        <v>2678155</v>
      </c>
      <c r="B604">
        <v>2</v>
      </c>
      <c r="C604" t="s">
        <v>157</v>
      </c>
      <c r="D604">
        <v>-111.943936840345</v>
      </c>
      <c r="E604">
        <v>33.407455244844598</v>
      </c>
      <c r="F604">
        <v>1</v>
      </c>
      <c r="G604" t="s">
        <v>166</v>
      </c>
      <c r="H604" t="s">
        <v>157</v>
      </c>
      <c r="I604" t="s">
        <v>154</v>
      </c>
      <c r="J604">
        <v>41255.602083333331</v>
      </c>
      <c r="K604" t="s">
        <v>155</v>
      </c>
      <c r="L604" t="s">
        <v>156</v>
      </c>
      <c r="M604">
        <v>162</v>
      </c>
      <c r="N604">
        <v>3.8973909359999999E-3</v>
      </c>
      <c r="O604">
        <f t="shared" si="45"/>
        <v>-111.94783</v>
      </c>
      <c r="P604">
        <f t="shared" si="46"/>
        <v>33.407380000000003</v>
      </c>
      <c r="Q604">
        <f t="shared" si="47"/>
        <v>362.27416829451431</v>
      </c>
      <c r="R604">
        <f t="shared" si="48"/>
        <v>362.17802976055435</v>
      </c>
      <c r="S604">
        <f t="shared" si="49"/>
        <v>8.3455240845062875</v>
      </c>
    </row>
    <row r="605" spans="1:19" x14ac:dyDescent="0.2">
      <c r="A605">
        <v>2587229</v>
      </c>
      <c r="B605">
        <v>2</v>
      </c>
      <c r="C605" t="s">
        <v>157</v>
      </c>
      <c r="D605">
        <v>-111.943412018204</v>
      </c>
      <c r="E605">
        <v>33.3928333142143</v>
      </c>
      <c r="F605">
        <v>2</v>
      </c>
      <c r="G605" t="s">
        <v>160</v>
      </c>
      <c r="H605" t="s">
        <v>157</v>
      </c>
      <c r="I605" t="s">
        <v>154</v>
      </c>
      <c r="J605">
        <v>40819.729861111111</v>
      </c>
      <c r="K605" t="s">
        <v>159</v>
      </c>
      <c r="L605" t="s">
        <v>182</v>
      </c>
      <c r="M605">
        <v>144</v>
      </c>
      <c r="N605">
        <v>3.9130387672500003E-3</v>
      </c>
      <c r="O605">
        <f t="shared" si="45"/>
        <v>-111.939499</v>
      </c>
      <c r="P605">
        <f t="shared" si="46"/>
        <v>33.392845999999999</v>
      </c>
      <c r="Q605">
        <f t="shared" si="47"/>
        <v>364.02817634609249</v>
      </c>
      <c r="R605">
        <f t="shared" si="48"/>
        <v>364.0254572466057</v>
      </c>
      <c r="S605">
        <f t="shared" si="49"/>
        <v>1.4070004482857257</v>
      </c>
    </row>
    <row r="606" spans="1:19" x14ac:dyDescent="0.2">
      <c r="A606">
        <v>2574706</v>
      </c>
      <c r="B606">
        <v>2</v>
      </c>
      <c r="C606" t="s">
        <v>157</v>
      </c>
      <c r="D606">
        <v>-111.926290805493</v>
      </c>
      <c r="E606">
        <v>33.403524905190501</v>
      </c>
      <c r="F606">
        <v>3</v>
      </c>
      <c r="G606" t="s">
        <v>153</v>
      </c>
      <c r="H606" t="s">
        <v>157</v>
      </c>
      <c r="I606" t="s">
        <v>154</v>
      </c>
      <c r="J606">
        <v>40800.811111111114</v>
      </c>
      <c r="K606" t="s">
        <v>168</v>
      </c>
      <c r="L606" t="s">
        <v>156</v>
      </c>
      <c r="M606">
        <v>129</v>
      </c>
      <c r="N606">
        <v>3.2845689529099999E-3</v>
      </c>
      <c r="O606">
        <f t="shared" si="45"/>
        <v>-111.926098</v>
      </c>
      <c r="P606">
        <f t="shared" si="46"/>
        <v>33.400246000000003</v>
      </c>
      <c r="Q606">
        <f t="shared" si="47"/>
        <v>364.11059057407516</v>
      </c>
      <c r="R606">
        <f t="shared" si="48"/>
        <v>17.936565609985841</v>
      </c>
      <c r="S606">
        <f t="shared" si="49"/>
        <v>363.66853284594265</v>
      </c>
    </row>
    <row r="607" spans="1:19" x14ac:dyDescent="0.2">
      <c r="A607">
        <v>2684305</v>
      </c>
      <c r="B607">
        <v>2</v>
      </c>
      <c r="C607" t="s">
        <v>157</v>
      </c>
      <c r="D607">
        <v>-111.92645718257501</v>
      </c>
      <c r="E607">
        <v>33.396967252349199</v>
      </c>
      <c r="F607">
        <v>1</v>
      </c>
      <c r="G607" t="s">
        <v>166</v>
      </c>
      <c r="H607" t="s">
        <v>157</v>
      </c>
      <c r="I607" t="s">
        <v>154</v>
      </c>
      <c r="J607">
        <v>41288.495833333334</v>
      </c>
      <c r="K607" t="s">
        <v>164</v>
      </c>
      <c r="L607" t="s">
        <v>169</v>
      </c>
      <c r="M607">
        <v>129</v>
      </c>
      <c r="N607">
        <v>3.2983629696900002E-3</v>
      </c>
      <c r="O607">
        <f t="shared" si="45"/>
        <v>-111.926098</v>
      </c>
      <c r="P607">
        <f t="shared" si="46"/>
        <v>33.400246000000003</v>
      </c>
      <c r="Q607">
        <f t="shared" si="47"/>
        <v>365.18299944413928</v>
      </c>
      <c r="R607">
        <f t="shared" si="48"/>
        <v>33.414513883305148</v>
      </c>
      <c r="S607">
        <f t="shared" si="49"/>
        <v>363.65105987053118</v>
      </c>
    </row>
    <row r="608" spans="1:19" x14ac:dyDescent="0.2">
      <c r="A608">
        <v>2785893</v>
      </c>
      <c r="B608">
        <v>2</v>
      </c>
      <c r="C608" t="s">
        <v>152</v>
      </c>
      <c r="D608">
        <v>-111.930237485307</v>
      </c>
      <c r="E608">
        <v>33.421998264117398</v>
      </c>
      <c r="F608">
        <v>2</v>
      </c>
      <c r="G608" t="s">
        <v>158</v>
      </c>
      <c r="H608" t="s">
        <v>152</v>
      </c>
      <c r="I608" t="s">
        <v>154</v>
      </c>
      <c r="J608">
        <v>41591.626388888886</v>
      </c>
      <c r="K608" t="s">
        <v>156</v>
      </c>
      <c r="L608" t="s">
        <v>202</v>
      </c>
      <c r="M608">
        <v>117</v>
      </c>
      <c r="N608">
        <v>3.9387625920100002E-3</v>
      </c>
      <c r="O608">
        <f t="shared" si="45"/>
        <v>-111.926299</v>
      </c>
      <c r="P608">
        <f t="shared" si="46"/>
        <v>33.422044999999997</v>
      </c>
      <c r="Q608">
        <f t="shared" si="47"/>
        <v>366.43130992314752</v>
      </c>
      <c r="R608">
        <f t="shared" si="48"/>
        <v>366.39464474618865</v>
      </c>
      <c r="S608">
        <f t="shared" si="49"/>
        <v>5.1835502609694357</v>
      </c>
    </row>
    <row r="609" spans="1:19" x14ac:dyDescent="0.2">
      <c r="A609">
        <v>2300054</v>
      </c>
      <c r="B609">
        <v>2</v>
      </c>
      <c r="C609" t="s">
        <v>157</v>
      </c>
      <c r="D609">
        <v>-111.930240036188</v>
      </c>
      <c r="E609">
        <v>33.422050185387199</v>
      </c>
      <c r="F609">
        <v>3</v>
      </c>
      <c r="G609" t="s">
        <v>160</v>
      </c>
      <c r="H609" t="s">
        <v>157</v>
      </c>
      <c r="I609" t="s">
        <v>154</v>
      </c>
      <c r="J609">
        <v>39938.751388888886</v>
      </c>
      <c r="K609" t="s">
        <v>156</v>
      </c>
      <c r="L609" t="s">
        <v>164</v>
      </c>
      <c r="M609">
        <v>117</v>
      </c>
      <c r="N609">
        <v>3.9410395993100004E-3</v>
      </c>
      <c r="O609">
        <f t="shared" si="45"/>
        <v>-111.926299</v>
      </c>
      <c r="P609">
        <f t="shared" si="46"/>
        <v>33.422044999999997</v>
      </c>
      <c r="Q609">
        <f t="shared" si="47"/>
        <v>366.63240257492396</v>
      </c>
      <c r="R609">
        <f t="shared" si="48"/>
        <v>366.63195149287947</v>
      </c>
      <c r="S609">
        <f t="shared" si="49"/>
        <v>0.57511945193141167</v>
      </c>
    </row>
    <row r="610" spans="1:19" x14ac:dyDescent="0.2">
      <c r="A610">
        <v>2796696</v>
      </c>
      <c r="B610">
        <v>2</v>
      </c>
      <c r="C610" t="s">
        <v>157</v>
      </c>
      <c r="D610">
        <v>-111.943510284691</v>
      </c>
      <c r="E610">
        <v>33.392833552008</v>
      </c>
      <c r="F610">
        <v>1</v>
      </c>
      <c r="G610" t="s">
        <v>158</v>
      </c>
      <c r="H610" t="s">
        <v>157</v>
      </c>
      <c r="I610" t="s">
        <v>154</v>
      </c>
      <c r="J610">
        <v>41626.586805555555</v>
      </c>
      <c r="K610" t="s">
        <v>158</v>
      </c>
      <c r="L610" t="s">
        <v>158</v>
      </c>
      <c r="M610">
        <v>144</v>
      </c>
      <c r="N610">
        <v>4.0113040055300003E-3</v>
      </c>
      <c r="O610">
        <f t="shared" si="45"/>
        <v>-111.939499</v>
      </c>
      <c r="P610">
        <f t="shared" si="46"/>
        <v>33.392845999999999</v>
      </c>
      <c r="Q610">
        <f t="shared" si="47"/>
        <v>373.16967655940101</v>
      </c>
      <c r="R610">
        <f t="shared" si="48"/>
        <v>373.16712257949604</v>
      </c>
      <c r="S610">
        <f t="shared" si="49"/>
        <v>1.3806263750033743</v>
      </c>
    </row>
    <row r="611" spans="1:19" x14ac:dyDescent="0.2">
      <c r="A611">
        <v>2405707</v>
      </c>
      <c r="B611">
        <v>2</v>
      </c>
      <c r="C611" t="s">
        <v>163</v>
      </c>
      <c r="D611">
        <v>-111.923659961048</v>
      </c>
      <c r="E611">
        <v>33.410139875258302</v>
      </c>
      <c r="F611">
        <v>3</v>
      </c>
      <c r="G611" t="s">
        <v>160</v>
      </c>
      <c r="H611" t="s">
        <v>163</v>
      </c>
      <c r="I611" t="s">
        <v>154</v>
      </c>
      <c r="J611">
        <v>40283.625</v>
      </c>
      <c r="K611" t="s">
        <v>159</v>
      </c>
      <c r="L611" t="s">
        <v>156</v>
      </c>
      <c r="M611">
        <v>138</v>
      </c>
      <c r="N611">
        <v>3.6340592440500001E-3</v>
      </c>
      <c r="O611">
        <f t="shared" si="45"/>
        <v>-111.926098</v>
      </c>
      <c r="P611">
        <f t="shared" si="46"/>
        <v>33.407445000000003</v>
      </c>
      <c r="Q611">
        <f t="shared" si="47"/>
        <v>375.20570174218619</v>
      </c>
      <c r="R611">
        <f t="shared" si="48"/>
        <v>226.80912738320302</v>
      </c>
      <c r="S611">
        <f t="shared" si="49"/>
        <v>298.89285430654968</v>
      </c>
    </row>
    <row r="612" spans="1:19" x14ac:dyDescent="0.2">
      <c r="A612">
        <v>2340286</v>
      </c>
      <c r="B612">
        <v>2</v>
      </c>
      <c r="C612" t="s">
        <v>164</v>
      </c>
      <c r="D612">
        <v>-111.934922596945</v>
      </c>
      <c r="E612">
        <v>33.404059647995197</v>
      </c>
      <c r="F612">
        <v>3</v>
      </c>
      <c r="G612" t="s">
        <v>160</v>
      </c>
      <c r="H612" t="s">
        <v>164</v>
      </c>
      <c r="I612" t="s">
        <v>154</v>
      </c>
      <c r="J612">
        <v>40060.324999999997</v>
      </c>
      <c r="K612" t="s">
        <v>156</v>
      </c>
      <c r="L612" t="s">
        <v>155</v>
      </c>
      <c r="M612">
        <v>139</v>
      </c>
      <c r="N612">
        <v>3.3927280749099999E-3</v>
      </c>
      <c r="O612">
        <f t="shared" si="45"/>
        <v>-111.93469899999999</v>
      </c>
      <c r="P612">
        <f t="shared" si="46"/>
        <v>33.407445000000003</v>
      </c>
      <c r="Q612">
        <f t="shared" si="47"/>
        <v>376.05045855701047</v>
      </c>
      <c r="R612">
        <f t="shared" si="48"/>
        <v>20.801073723939545</v>
      </c>
      <c r="S612">
        <f t="shared" si="49"/>
        <v>375.47471647618175</v>
      </c>
    </row>
    <row r="613" spans="1:19" x14ac:dyDescent="0.2">
      <c r="A613">
        <v>2344158</v>
      </c>
      <c r="B613">
        <v>2</v>
      </c>
      <c r="C613" t="s">
        <v>175</v>
      </c>
      <c r="D613">
        <v>-111.934922596945</v>
      </c>
      <c r="E613">
        <v>33.404059647995197</v>
      </c>
      <c r="F613">
        <v>2</v>
      </c>
      <c r="G613" t="s">
        <v>160</v>
      </c>
      <c r="H613" t="s">
        <v>175</v>
      </c>
      <c r="I613" t="s">
        <v>154</v>
      </c>
      <c r="J613">
        <v>40081.328472222223</v>
      </c>
      <c r="K613" t="s">
        <v>156</v>
      </c>
      <c r="L613" t="s">
        <v>165</v>
      </c>
      <c r="M613">
        <v>139</v>
      </c>
      <c r="N613">
        <v>3.3927280749099999E-3</v>
      </c>
      <c r="O613">
        <f t="shared" si="45"/>
        <v>-111.93469899999999</v>
      </c>
      <c r="P613">
        <f t="shared" si="46"/>
        <v>33.407445000000003</v>
      </c>
      <c r="Q613">
        <f t="shared" si="47"/>
        <v>376.05045855701047</v>
      </c>
      <c r="R613">
        <f t="shared" si="48"/>
        <v>20.801073723939545</v>
      </c>
      <c r="S613">
        <f t="shared" si="49"/>
        <v>375.47471647618175</v>
      </c>
    </row>
    <row r="614" spans="1:19" x14ac:dyDescent="0.2">
      <c r="A614">
        <v>2359366</v>
      </c>
      <c r="B614">
        <v>2</v>
      </c>
      <c r="C614" t="s">
        <v>152</v>
      </c>
      <c r="D614">
        <v>-111.935252725743</v>
      </c>
      <c r="E614">
        <v>33.378240887348397</v>
      </c>
      <c r="F614">
        <v>2</v>
      </c>
      <c r="G614" t="s">
        <v>153</v>
      </c>
      <c r="H614" t="s">
        <v>152</v>
      </c>
      <c r="I614" t="s">
        <v>154</v>
      </c>
      <c r="J614">
        <v>40119.740277777775</v>
      </c>
      <c r="K614" t="s">
        <v>164</v>
      </c>
      <c r="L614" t="s">
        <v>156</v>
      </c>
      <c r="M614">
        <v>147</v>
      </c>
      <c r="N614">
        <v>4.0463869591499998E-3</v>
      </c>
      <c r="O614">
        <f t="shared" si="45"/>
        <v>-111.93929799999999</v>
      </c>
      <c r="P614">
        <f t="shared" si="46"/>
        <v>33.378146000000001</v>
      </c>
      <c r="Q614">
        <f t="shared" si="47"/>
        <v>376.47627447619357</v>
      </c>
      <c r="R614">
        <f t="shared" si="48"/>
        <v>376.32914909120268</v>
      </c>
      <c r="S614">
        <f t="shared" si="49"/>
        <v>10.524105081458179</v>
      </c>
    </row>
    <row r="615" spans="1:19" x14ac:dyDescent="0.2">
      <c r="A615">
        <v>2267594</v>
      </c>
      <c r="B615">
        <v>2</v>
      </c>
      <c r="C615" t="s">
        <v>175</v>
      </c>
      <c r="D615">
        <v>-111.93074231310899</v>
      </c>
      <c r="E615">
        <v>33.4220423289146</v>
      </c>
      <c r="F615">
        <v>4</v>
      </c>
      <c r="G615" t="s">
        <v>160</v>
      </c>
      <c r="H615" t="s">
        <v>175</v>
      </c>
      <c r="I615" t="s">
        <v>154</v>
      </c>
      <c r="J615">
        <v>39846.736805555556</v>
      </c>
      <c r="K615" t="s">
        <v>156</v>
      </c>
      <c r="L615" t="s">
        <v>155</v>
      </c>
      <c r="M615">
        <v>115</v>
      </c>
      <c r="N615">
        <v>4.0614833783000001E-3</v>
      </c>
      <c r="O615">
        <f t="shared" si="45"/>
        <v>-111.934799</v>
      </c>
      <c r="P615">
        <f t="shared" si="46"/>
        <v>33.421844999999998</v>
      </c>
      <c r="Q615">
        <f t="shared" si="47"/>
        <v>378.02494616503367</v>
      </c>
      <c r="R615">
        <f t="shared" si="48"/>
        <v>377.3908587733622</v>
      </c>
      <c r="S615">
        <f t="shared" si="49"/>
        <v>21.886060343990607</v>
      </c>
    </row>
    <row r="616" spans="1:19" x14ac:dyDescent="0.2">
      <c r="A616">
        <v>2588915</v>
      </c>
      <c r="B616">
        <v>2</v>
      </c>
      <c r="C616" t="s">
        <v>157</v>
      </c>
      <c r="D616">
        <v>-111.935236008602</v>
      </c>
      <c r="E616">
        <v>33.378353606047703</v>
      </c>
      <c r="F616">
        <v>3</v>
      </c>
      <c r="G616" t="s">
        <v>153</v>
      </c>
      <c r="H616" t="s">
        <v>157</v>
      </c>
      <c r="I616" t="s">
        <v>154</v>
      </c>
      <c r="J616">
        <v>40815.243750000001</v>
      </c>
      <c r="K616" t="s">
        <v>159</v>
      </c>
      <c r="L616" t="s">
        <v>171</v>
      </c>
      <c r="M616">
        <v>147</v>
      </c>
      <c r="N616">
        <v>4.0672932508500001E-3</v>
      </c>
      <c r="O616">
        <f t="shared" si="45"/>
        <v>-111.93929799999999</v>
      </c>
      <c r="P616">
        <f t="shared" si="46"/>
        <v>33.378146000000001</v>
      </c>
      <c r="Q616">
        <f t="shared" si="47"/>
        <v>378.58521126492042</v>
      </c>
      <c r="R616">
        <f t="shared" si="48"/>
        <v>377.88433349796838</v>
      </c>
      <c r="S616">
        <f t="shared" si="49"/>
        <v>23.025913343462012</v>
      </c>
    </row>
    <row r="617" spans="1:19" x14ac:dyDescent="0.2">
      <c r="A617">
        <v>2757300</v>
      </c>
      <c r="B617">
        <v>2</v>
      </c>
      <c r="C617" t="s">
        <v>152</v>
      </c>
      <c r="D617">
        <v>-111.896765440932</v>
      </c>
      <c r="E617">
        <v>33.392982747334997</v>
      </c>
      <c r="F617">
        <v>3</v>
      </c>
      <c r="G617" t="s">
        <v>158</v>
      </c>
      <c r="H617" t="s">
        <v>152</v>
      </c>
      <c r="I617" t="s">
        <v>154</v>
      </c>
      <c r="J617">
        <v>41513.304861111108</v>
      </c>
      <c r="K617" t="s">
        <v>156</v>
      </c>
      <c r="L617" t="s">
        <v>155</v>
      </c>
      <c r="M617">
        <v>149</v>
      </c>
      <c r="N617">
        <v>4.0651094944099998E-3</v>
      </c>
      <c r="O617">
        <f t="shared" si="45"/>
        <v>-111.90260000000001</v>
      </c>
      <c r="P617">
        <f t="shared" si="46"/>
        <v>33.363799999999998</v>
      </c>
      <c r="Q617">
        <f t="shared" si="47"/>
        <v>3281.9005397422266</v>
      </c>
      <c r="R617">
        <f t="shared" si="48"/>
        <v>542.78511415836363</v>
      </c>
      <c r="S617">
        <f t="shared" si="49"/>
        <v>3236.7044153905081</v>
      </c>
    </row>
    <row r="618" spans="1:19" x14ac:dyDescent="0.2">
      <c r="A618">
        <v>2451338</v>
      </c>
      <c r="B618">
        <v>2</v>
      </c>
      <c r="C618" t="s">
        <v>164</v>
      </c>
      <c r="D618">
        <v>-111.910994723803</v>
      </c>
      <c r="E618">
        <v>33.353371834025701</v>
      </c>
      <c r="F618">
        <v>2</v>
      </c>
      <c r="G618" t="s">
        <v>153</v>
      </c>
      <c r="H618" t="s">
        <v>164</v>
      </c>
      <c r="I618" t="s">
        <v>154</v>
      </c>
      <c r="J618">
        <v>40280.397222222222</v>
      </c>
      <c r="K618" t="s">
        <v>158</v>
      </c>
      <c r="L618" t="s">
        <v>158</v>
      </c>
      <c r="M618">
        <v>124</v>
      </c>
      <c r="N618">
        <v>3.4400657836600001E-3</v>
      </c>
      <c r="O618">
        <f t="shared" si="45"/>
        <v>-111.91153</v>
      </c>
      <c r="P618">
        <f t="shared" si="46"/>
        <v>33.356769999999997</v>
      </c>
      <c r="Q618">
        <f t="shared" si="47"/>
        <v>380.17131013855777</v>
      </c>
      <c r="R618">
        <f t="shared" si="48"/>
        <v>49.796385349393667</v>
      </c>
      <c r="S618">
        <f t="shared" si="49"/>
        <v>376.89593399054093</v>
      </c>
    </row>
    <row r="619" spans="1:19" x14ac:dyDescent="0.2">
      <c r="A619">
        <v>2568119</v>
      </c>
      <c r="B619">
        <v>2</v>
      </c>
      <c r="C619" t="s">
        <v>157</v>
      </c>
      <c r="D619">
        <v>-111.904841981872</v>
      </c>
      <c r="E619">
        <v>33.392968071252099</v>
      </c>
      <c r="F619">
        <v>2</v>
      </c>
      <c r="G619" t="s">
        <v>153</v>
      </c>
      <c r="H619" t="s">
        <v>157</v>
      </c>
      <c r="I619" t="s">
        <v>154</v>
      </c>
      <c r="J619">
        <v>40728.448611111111</v>
      </c>
      <c r="K619" t="s">
        <v>159</v>
      </c>
      <c r="L619" t="s">
        <v>156</v>
      </c>
      <c r="M619">
        <v>149</v>
      </c>
      <c r="N619">
        <v>4.0902323422299996E-3</v>
      </c>
      <c r="O619">
        <f t="shared" si="45"/>
        <v>-111.90260000000001</v>
      </c>
      <c r="P619">
        <f t="shared" si="46"/>
        <v>33.363799999999998</v>
      </c>
      <c r="Q619">
        <f t="shared" si="47"/>
        <v>3241.7931027615996</v>
      </c>
      <c r="R619">
        <f t="shared" si="48"/>
        <v>208.57006881665276</v>
      </c>
      <c r="S619">
        <f t="shared" si="49"/>
        <v>3235.0766679487665</v>
      </c>
    </row>
    <row r="620" spans="1:19" x14ac:dyDescent="0.2">
      <c r="A620">
        <v>2674759</v>
      </c>
      <c r="B620">
        <v>2</v>
      </c>
      <c r="C620" t="s">
        <v>157</v>
      </c>
      <c r="D620">
        <v>-111.904841981872</v>
      </c>
      <c r="E620">
        <v>33.392968071252099</v>
      </c>
      <c r="F620">
        <v>3</v>
      </c>
      <c r="G620" t="s">
        <v>158</v>
      </c>
      <c r="H620" t="s">
        <v>157</v>
      </c>
      <c r="I620" t="s">
        <v>154</v>
      </c>
      <c r="J620">
        <v>41199.319444444445</v>
      </c>
      <c r="K620" t="s">
        <v>164</v>
      </c>
      <c r="L620" t="s">
        <v>156</v>
      </c>
      <c r="M620">
        <v>149</v>
      </c>
      <c r="N620">
        <v>4.0902323422299996E-3</v>
      </c>
      <c r="O620">
        <f t="shared" si="45"/>
        <v>-111.90260000000001</v>
      </c>
      <c r="P620">
        <f t="shared" si="46"/>
        <v>33.363799999999998</v>
      </c>
      <c r="Q620">
        <f t="shared" si="47"/>
        <v>3241.7931027615996</v>
      </c>
      <c r="R620">
        <f t="shared" si="48"/>
        <v>208.57006881665276</v>
      </c>
      <c r="S620">
        <f t="shared" si="49"/>
        <v>3235.0766679487665</v>
      </c>
    </row>
    <row r="621" spans="1:19" x14ac:dyDescent="0.2">
      <c r="A621">
        <v>2592171</v>
      </c>
      <c r="B621">
        <v>2</v>
      </c>
      <c r="C621" t="s">
        <v>164</v>
      </c>
      <c r="D621">
        <v>-111.92353877321599</v>
      </c>
      <c r="E621">
        <v>33.4101405024455</v>
      </c>
      <c r="F621">
        <v>2</v>
      </c>
      <c r="G621" t="s">
        <v>166</v>
      </c>
      <c r="H621" t="s">
        <v>164</v>
      </c>
      <c r="I621" t="s">
        <v>154</v>
      </c>
      <c r="J621">
        <v>40842.709027777775</v>
      </c>
      <c r="K621" t="s">
        <v>156</v>
      </c>
      <c r="L621" t="s">
        <v>155</v>
      </c>
      <c r="M621">
        <v>138</v>
      </c>
      <c r="N621">
        <v>3.7169039758400001E-3</v>
      </c>
      <c r="O621">
        <f t="shared" si="45"/>
        <v>-111.926098</v>
      </c>
      <c r="P621">
        <f t="shared" si="46"/>
        <v>33.407445000000003</v>
      </c>
      <c r="Q621">
        <f t="shared" si="47"/>
        <v>382.18073328737393</v>
      </c>
      <c r="R621">
        <f t="shared" si="48"/>
        <v>238.08315005813603</v>
      </c>
      <c r="S621">
        <f t="shared" si="49"/>
        <v>298.96241662535095</v>
      </c>
    </row>
    <row r="622" spans="1:19" x14ac:dyDescent="0.2">
      <c r="A622">
        <v>2757136</v>
      </c>
      <c r="B622">
        <v>2</v>
      </c>
      <c r="C622" t="s">
        <v>157</v>
      </c>
      <c r="D622">
        <v>-111.92353877321599</v>
      </c>
      <c r="E622">
        <v>33.4101405024455</v>
      </c>
      <c r="F622">
        <v>2</v>
      </c>
      <c r="G622" t="s">
        <v>166</v>
      </c>
      <c r="H622" t="s">
        <v>157</v>
      </c>
      <c r="I622" t="s">
        <v>154</v>
      </c>
      <c r="J622">
        <v>41526.326388888891</v>
      </c>
      <c r="K622" t="s">
        <v>155</v>
      </c>
      <c r="L622" t="s">
        <v>156</v>
      </c>
      <c r="M622">
        <v>138</v>
      </c>
      <c r="N622">
        <v>3.7169039758400001E-3</v>
      </c>
      <c r="O622">
        <f t="shared" si="45"/>
        <v>-111.926098</v>
      </c>
      <c r="P622">
        <f t="shared" si="46"/>
        <v>33.407445000000003</v>
      </c>
      <c r="Q622">
        <f t="shared" si="47"/>
        <v>382.18073328737393</v>
      </c>
      <c r="R622">
        <f t="shared" si="48"/>
        <v>238.08315005813603</v>
      </c>
      <c r="S622">
        <f t="shared" si="49"/>
        <v>298.96241662535095</v>
      </c>
    </row>
    <row r="623" spans="1:19" x14ac:dyDescent="0.2">
      <c r="A623">
        <v>2524550</v>
      </c>
      <c r="B623">
        <v>2</v>
      </c>
      <c r="C623" t="s">
        <v>157</v>
      </c>
      <c r="D623">
        <v>-111.90475184322401</v>
      </c>
      <c r="E623">
        <v>33.429236008920398</v>
      </c>
      <c r="F623">
        <v>3</v>
      </c>
      <c r="G623" t="s">
        <v>153</v>
      </c>
      <c r="H623" t="s">
        <v>157</v>
      </c>
      <c r="I623" t="s">
        <v>154</v>
      </c>
      <c r="J623">
        <v>40664.697916666664</v>
      </c>
      <c r="K623" t="s">
        <v>156</v>
      </c>
      <c r="L623" t="s">
        <v>222</v>
      </c>
      <c r="M623">
        <v>104</v>
      </c>
      <c r="N623">
        <v>4.1471554871600003E-3</v>
      </c>
      <c r="O623">
        <f t="shared" si="45"/>
        <v>-111.90889799999999</v>
      </c>
      <c r="P623">
        <f t="shared" si="46"/>
        <v>33.429144999999998</v>
      </c>
      <c r="Q623">
        <f t="shared" si="47"/>
        <v>385.84623617162117</v>
      </c>
      <c r="R623">
        <f t="shared" si="48"/>
        <v>385.71418212451829</v>
      </c>
      <c r="S623">
        <f t="shared" si="49"/>
        <v>10.093942531062556</v>
      </c>
    </row>
    <row r="624" spans="1:19" x14ac:dyDescent="0.2">
      <c r="A624">
        <v>2595564</v>
      </c>
      <c r="B624">
        <v>2</v>
      </c>
      <c r="C624" t="s">
        <v>183</v>
      </c>
      <c r="D624">
        <v>-111.90475184322401</v>
      </c>
      <c r="E624">
        <v>33.429236008920398</v>
      </c>
      <c r="F624">
        <v>3</v>
      </c>
      <c r="G624" t="s">
        <v>153</v>
      </c>
      <c r="H624" t="s">
        <v>183</v>
      </c>
      <c r="I624" t="s">
        <v>154</v>
      </c>
      <c r="J624">
        <v>40948.572916666664</v>
      </c>
      <c r="K624" t="s">
        <v>156</v>
      </c>
      <c r="L624" t="s">
        <v>164</v>
      </c>
      <c r="M624">
        <v>104</v>
      </c>
      <c r="N624">
        <v>4.1471554871600003E-3</v>
      </c>
      <c r="O624">
        <f t="shared" si="45"/>
        <v>-111.90889799999999</v>
      </c>
      <c r="P624">
        <f t="shared" si="46"/>
        <v>33.429144999999998</v>
      </c>
      <c r="Q624">
        <f t="shared" si="47"/>
        <v>385.84623617162117</v>
      </c>
      <c r="R624">
        <f t="shared" si="48"/>
        <v>385.71418212451829</v>
      </c>
      <c r="S624">
        <f t="shared" si="49"/>
        <v>10.093942531062556</v>
      </c>
    </row>
    <row r="625" spans="1:19" x14ac:dyDescent="0.2">
      <c r="A625">
        <v>2466637</v>
      </c>
      <c r="B625">
        <v>2</v>
      </c>
      <c r="C625" t="s">
        <v>164</v>
      </c>
      <c r="D625">
        <v>-111.921948642763</v>
      </c>
      <c r="E625">
        <v>33.407509184619101</v>
      </c>
      <c r="F625">
        <v>2</v>
      </c>
      <c r="G625" t="s">
        <v>158</v>
      </c>
      <c r="H625" t="s">
        <v>164</v>
      </c>
      <c r="I625" t="s">
        <v>154</v>
      </c>
      <c r="J625">
        <v>40488.689583333333</v>
      </c>
      <c r="K625" t="s">
        <v>173</v>
      </c>
      <c r="L625" t="s">
        <v>156</v>
      </c>
      <c r="M625">
        <v>138</v>
      </c>
      <c r="N625">
        <v>4.14985362941E-3</v>
      </c>
      <c r="O625">
        <f t="shared" si="45"/>
        <v>-111.926098</v>
      </c>
      <c r="P625">
        <f t="shared" si="46"/>
        <v>33.407445000000003</v>
      </c>
      <c r="Q625">
        <f t="shared" si="47"/>
        <v>386.07755576017166</v>
      </c>
      <c r="R625">
        <f t="shared" si="48"/>
        <v>386.01191886416495</v>
      </c>
      <c r="S625">
        <f t="shared" si="49"/>
        <v>7.1188170754537312</v>
      </c>
    </row>
    <row r="626" spans="1:19" x14ac:dyDescent="0.2">
      <c r="A626">
        <v>2725699</v>
      </c>
      <c r="B626">
        <v>2</v>
      </c>
      <c r="C626" t="s">
        <v>157</v>
      </c>
      <c r="D626">
        <v>-111.92194208989901</v>
      </c>
      <c r="E626">
        <v>33.407509174026799</v>
      </c>
      <c r="F626">
        <v>3</v>
      </c>
      <c r="G626" t="s">
        <v>160</v>
      </c>
      <c r="H626" t="s">
        <v>157</v>
      </c>
      <c r="I626" t="s">
        <v>154</v>
      </c>
      <c r="J626">
        <v>41408.885416666664</v>
      </c>
      <c r="K626" t="s">
        <v>159</v>
      </c>
      <c r="L626" t="s">
        <v>156</v>
      </c>
      <c r="M626">
        <v>138</v>
      </c>
      <c r="N626">
        <v>4.1564055472499998E-3</v>
      </c>
      <c r="O626">
        <f t="shared" si="45"/>
        <v>-111.926098</v>
      </c>
      <c r="P626">
        <f t="shared" si="46"/>
        <v>33.407445000000003</v>
      </c>
      <c r="Q626">
        <f t="shared" si="47"/>
        <v>386.6870391973543</v>
      </c>
      <c r="R626">
        <f t="shared" si="48"/>
        <v>386.6215274034563</v>
      </c>
      <c r="S626">
        <f t="shared" si="49"/>
        <v>7.1176422665595176</v>
      </c>
    </row>
    <row r="627" spans="1:19" x14ac:dyDescent="0.2">
      <c r="A627">
        <v>2663488</v>
      </c>
      <c r="B627">
        <v>2</v>
      </c>
      <c r="C627" t="s">
        <v>157</v>
      </c>
      <c r="D627">
        <v>-111.943671182063</v>
      </c>
      <c r="E627">
        <v>33.3928337727437</v>
      </c>
      <c r="F627">
        <v>1</v>
      </c>
      <c r="G627" t="s">
        <v>158</v>
      </c>
      <c r="H627" t="s">
        <v>157</v>
      </c>
      <c r="I627" t="s">
        <v>154</v>
      </c>
      <c r="J627">
        <v>41206.728472222225</v>
      </c>
      <c r="K627" t="s">
        <v>155</v>
      </c>
      <c r="L627" t="s">
        <v>156</v>
      </c>
      <c r="M627">
        <v>144</v>
      </c>
      <c r="N627">
        <v>4.1721999799400004E-3</v>
      </c>
      <c r="O627">
        <f t="shared" si="45"/>
        <v>-111.939499</v>
      </c>
      <c r="P627">
        <f t="shared" si="46"/>
        <v>33.392845999999999</v>
      </c>
      <c r="Q627">
        <f t="shared" si="47"/>
        <v>388.1376662840521</v>
      </c>
      <c r="R627">
        <f t="shared" si="48"/>
        <v>388.13529710817869</v>
      </c>
      <c r="S627">
        <f t="shared" si="49"/>
        <v>1.3561442312754157</v>
      </c>
    </row>
    <row r="628" spans="1:19" x14ac:dyDescent="0.2">
      <c r="A628">
        <v>2279809</v>
      </c>
      <c r="B628">
        <v>2</v>
      </c>
      <c r="C628" t="s">
        <v>157</v>
      </c>
      <c r="D628">
        <v>-111.947824485533</v>
      </c>
      <c r="E628">
        <v>33.392824210712597</v>
      </c>
      <c r="F628">
        <v>3</v>
      </c>
      <c r="G628" t="s">
        <v>153</v>
      </c>
      <c r="H628" t="s">
        <v>157</v>
      </c>
      <c r="I628" t="s">
        <v>154</v>
      </c>
      <c r="J628">
        <v>39891.75</v>
      </c>
      <c r="K628" t="s">
        <v>158</v>
      </c>
      <c r="L628" t="s">
        <v>158</v>
      </c>
      <c r="M628">
        <v>143</v>
      </c>
      <c r="N628">
        <v>4.1745713322699999E-3</v>
      </c>
      <c r="O628">
        <f t="shared" si="45"/>
        <v>-111.951999</v>
      </c>
      <c r="P628">
        <f t="shared" si="46"/>
        <v>33.392845999999999</v>
      </c>
      <c r="Q628">
        <f t="shared" si="47"/>
        <v>388.35979842642547</v>
      </c>
      <c r="R628">
        <f t="shared" si="48"/>
        <v>388.35227908635403</v>
      </c>
      <c r="S628">
        <f t="shared" si="49"/>
        <v>2.4166841432868091</v>
      </c>
    </row>
    <row r="629" spans="1:19" x14ac:dyDescent="0.2">
      <c r="A629">
        <v>2734553</v>
      </c>
      <c r="B629">
        <v>2</v>
      </c>
      <c r="C629" t="s">
        <v>157</v>
      </c>
      <c r="D629">
        <v>-111.904914031049</v>
      </c>
      <c r="E629">
        <v>33.392968392018197</v>
      </c>
      <c r="F629">
        <v>3</v>
      </c>
      <c r="G629" t="s">
        <v>153</v>
      </c>
      <c r="H629" t="s">
        <v>157</v>
      </c>
      <c r="I629" t="s">
        <v>154</v>
      </c>
      <c r="J629">
        <v>41438.244444444441</v>
      </c>
      <c r="K629" t="s">
        <v>168</v>
      </c>
      <c r="L629" t="s">
        <v>156</v>
      </c>
      <c r="M629">
        <v>149</v>
      </c>
      <c r="N629">
        <v>4.1616623768800003E-3</v>
      </c>
      <c r="O629">
        <f t="shared" si="45"/>
        <v>-111.90260000000001</v>
      </c>
      <c r="P629">
        <f t="shared" si="46"/>
        <v>33.363799999999998</v>
      </c>
      <c r="Q629">
        <f t="shared" si="47"/>
        <v>3242.2667371015223</v>
      </c>
      <c r="R629">
        <f t="shared" si="48"/>
        <v>215.27275539687358</v>
      </c>
      <c r="S629">
        <f t="shared" si="49"/>
        <v>3235.112244621319</v>
      </c>
    </row>
    <row r="630" spans="1:19" x14ac:dyDescent="0.2">
      <c r="A630">
        <v>2787034</v>
      </c>
      <c r="B630">
        <v>2</v>
      </c>
      <c r="C630" t="s">
        <v>164</v>
      </c>
      <c r="D630">
        <v>-111.93048295638199</v>
      </c>
      <c r="E630">
        <v>33.4219949388592</v>
      </c>
      <c r="F630">
        <v>2</v>
      </c>
      <c r="G630" t="s">
        <v>160</v>
      </c>
      <c r="H630" t="s">
        <v>164</v>
      </c>
      <c r="I630" t="s">
        <v>154</v>
      </c>
      <c r="J630">
        <v>41568.802777777775</v>
      </c>
      <c r="K630" t="s">
        <v>164</v>
      </c>
      <c r="L630" t="s">
        <v>156</v>
      </c>
      <c r="M630">
        <v>117</v>
      </c>
      <c r="N630">
        <v>4.1842558626600003E-3</v>
      </c>
      <c r="O630">
        <f t="shared" si="45"/>
        <v>-111.926299</v>
      </c>
      <c r="P630">
        <f t="shared" si="46"/>
        <v>33.422044999999997</v>
      </c>
      <c r="Q630">
        <f t="shared" si="47"/>
        <v>389.27025418404065</v>
      </c>
      <c r="R630">
        <f t="shared" si="48"/>
        <v>389.23065410150218</v>
      </c>
      <c r="S630">
        <f t="shared" si="49"/>
        <v>5.552359878860468</v>
      </c>
    </row>
    <row r="631" spans="1:19" x14ac:dyDescent="0.2">
      <c r="A631">
        <v>2363797</v>
      </c>
      <c r="B631">
        <v>2</v>
      </c>
      <c r="C631" t="s">
        <v>157</v>
      </c>
      <c r="D631">
        <v>-111.92342270821599</v>
      </c>
      <c r="E631">
        <v>33.4101463013657</v>
      </c>
      <c r="F631">
        <v>4</v>
      </c>
      <c r="G631" t="s">
        <v>160</v>
      </c>
      <c r="H631" t="s">
        <v>157</v>
      </c>
      <c r="I631" t="s">
        <v>154</v>
      </c>
      <c r="J631">
        <v>40134.313194444447</v>
      </c>
      <c r="K631" t="s">
        <v>156</v>
      </c>
      <c r="L631" t="s">
        <v>155</v>
      </c>
      <c r="M631">
        <v>138</v>
      </c>
      <c r="N631">
        <v>3.80186996067E-3</v>
      </c>
      <c r="O631">
        <f t="shared" si="45"/>
        <v>-111.926098</v>
      </c>
      <c r="P631">
        <f t="shared" si="46"/>
        <v>33.407445000000003</v>
      </c>
      <c r="Q631">
        <f t="shared" si="47"/>
        <v>389.49333571892907</v>
      </c>
      <c r="R631">
        <f t="shared" si="48"/>
        <v>248.88059910966615</v>
      </c>
      <c r="S631">
        <f t="shared" si="49"/>
        <v>299.60558398713476</v>
      </c>
    </row>
    <row r="632" spans="1:19" x14ac:dyDescent="0.2">
      <c r="A632">
        <v>2478899</v>
      </c>
      <c r="B632">
        <v>2</v>
      </c>
      <c r="C632" t="s">
        <v>152</v>
      </c>
      <c r="D632">
        <v>-111.95641390636401</v>
      </c>
      <c r="E632">
        <v>33.421923696070301</v>
      </c>
      <c r="F632">
        <v>1</v>
      </c>
      <c r="G632" t="s">
        <v>153</v>
      </c>
      <c r="H632" t="s">
        <v>152</v>
      </c>
      <c r="I632" t="s">
        <v>154</v>
      </c>
      <c r="J632">
        <v>40533.763888888891</v>
      </c>
      <c r="K632" t="s">
        <v>165</v>
      </c>
      <c r="L632" t="s">
        <v>156</v>
      </c>
      <c r="M632">
        <v>121</v>
      </c>
      <c r="N632">
        <v>4.2156409629899999E-3</v>
      </c>
      <c r="O632">
        <f t="shared" si="45"/>
        <v>-111.95219899999999</v>
      </c>
      <c r="P632">
        <f t="shared" si="46"/>
        <v>33.421844999999998</v>
      </c>
      <c r="Q632">
        <f t="shared" si="47"/>
        <v>392.20704347343667</v>
      </c>
      <c r="R632">
        <f t="shared" si="48"/>
        <v>392.10991015625939</v>
      </c>
      <c r="S632">
        <f t="shared" si="49"/>
        <v>8.7283049571178406</v>
      </c>
    </row>
    <row r="633" spans="1:19" x14ac:dyDescent="0.2">
      <c r="A633">
        <v>2574559</v>
      </c>
      <c r="B633">
        <v>2</v>
      </c>
      <c r="C633" t="s">
        <v>157</v>
      </c>
      <c r="D633">
        <v>-111.896182126339</v>
      </c>
      <c r="E633">
        <v>33.4220615769284</v>
      </c>
      <c r="F633">
        <v>2</v>
      </c>
      <c r="G633" t="s">
        <v>166</v>
      </c>
      <c r="H633" t="s">
        <v>157</v>
      </c>
      <c r="I633" t="s">
        <v>154</v>
      </c>
      <c r="J633">
        <v>40837.42083333333</v>
      </c>
      <c r="K633" t="s">
        <v>159</v>
      </c>
      <c r="L633" t="s">
        <v>156</v>
      </c>
      <c r="M633">
        <v>161</v>
      </c>
      <c r="N633">
        <v>4.2284053798700002E-3</v>
      </c>
      <c r="O633">
        <f t="shared" si="45"/>
        <v>-111.891954</v>
      </c>
      <c r="P633">
        <f t="shared" si="46"/>
        <v>33.422013</v>
      </c>
      <c r="Q633">
        <f t="shared" si="47"/>
        <v>393.37665294463085</v>
      </c>
      <c r="R633">
        <f t="shared" si="48"/>
        <v>393.33975555668462</v>
      </c>
      <c r="S633">
        <f t="shared" si="49"/>
        <v>5.3877435469918673</v>
      </c>
    </row>
    <row r="634" spans="1:19" x14ac:dyDescent="0.2">
      <c r="A634">
        <v>2619289</v>
      </c>
      <c r="B634">
        <v>2</v>
      </c>
      <c r="C634" t="s">
        <v>157</v>
      </c>
      <c r="D634">
        <v>-111.921853626238</v>
      </c>
      <c r="E634">
        <v>33.407509030996103</v>
      </c>
      <c r="F634">
        <v>3</v>
      </c>
      <c r="G634" t="s">
        <v>158</v>
      </c>
      <c r="H634" t="s">
        <v>157</v>
      </c>
      <c r="I634" t="s">
        <v>154</v>
      </c>
      <c r="J634">
        <v>41023.486111111109</v>
      </c>
      <c r="K634" t="s">
        <v>159</v>
      </c>
      <c r="L634" t="s">
        <v>156</v>
      </c>
      <c r="M634">
        <v>138</v>
      </c>
      <c r="N634">
        <v>4.2448567231400001E-3</v>
      </c>
      <c r="O634">
        <f t="shared" si="45"/>
        <v>-111.926098</v>
      </c>
      <c r="P634">
        <f t="shared" si="46"/>
        <v>33.407445000000003</v>
      </c>
      <c r="Q634">
        <f t="shared" si="47"/>
        <v>394.91510339939163</v>
      </c>
      <c r="R634">
        <f t="shared" si="48"/>
        <v>394.85124241287355</v>
      </c>
      <c r="S634">
        <f t="shared" si="49"/>
        <v>7.1017785069904917</v>
      </c>
    </row>
    <row r="635" spans="1:19" x14ac:dyDescent="0.2">
      <c r="A635">
        <v>2674109</v>
      </c>
      <c r="B635">
        <v>2</v>
      </c>
      <c r="C635" t="s">
        <v>163</v>
      </c>
      <c r="D635">
        <v>-111.92640391720001</v>
      </c>
      <c r="E635">
        <v>33.389376076296699</v>
      </c>
      <c r="F635">
        <v>2</v>
      </c>
      <c r="G635" t="s">
        <v>166</v>
      </c>
      <c r="H635" t="s">
        <v>163</v>
      </c>
      <c r="I635" t="s">
        <v>154</v>
      </c>
      <c r="J635">
        <v>41182.704861111109</v>
      </c>
      <c r="K635" t="s">
        <v>159</v>
      </c>
      <c r="L635" t="s">
        <v>169</v>
      </c>
      <c r="M635">
        <v>142</v>
      </c>
      <c r="N635">
        <v>3.5758575392000002E-3</v>
      </c>
      <c r="O635">
        <f t="shared" si="45"/>
        <v>-111.926198</v>
      </c>
      <c r="P635">
        <f t="shared" si="46"/>
        <v>33.392946000000002</v>
      </c>
      <c r="Q635">
        <f t="shared" si="47"/>
        <v>396.40898646667438</v>
      </c>
      <c r="R635">
        <f t="shared" si="48"/>
        <v>19.156338912615869</v>
      </c>
      <c r="S635">
        <f t="shared" si="49"/>
        <v>395.94585391313421</v>
      </c>
    </row>
    <row r="636" spans="1:19" x14ac:dyDescent="0.2">
      <c r="A636">
        <v>2742848</v>
      </c>
      <c r="B636">
        <v>3</v>
      </c>
      <c r="C636" t="s">
        <v>157</v>
      </c>
      <c r="D636">
        <v>-111.943769452672</v>
      </c>
      <c r="E636">
        <v>33.392833970707201</v>
      </c>
      <c r="F636">
        <v>1</v>
      </c>
      <c r="G636" t="s">
        <v>158</v>
      </c>
      <c r="H636" t="s">
        <v>157</v>
      </c>
      <c r="I636" t="s">
        <v>154</v>
      </c>
      <c r="J636">
        <v>41465.697916666664</v>
      </c>
      <c r="K636" t="s">
        <v>223</v>
      </c>
      <c r="L636" t="s">
        <v>158</v>
      </c>
      <c r="M636">
        <v>144</v>
      </c>
      <c r="N636">
        <v>4.2704696144199999E-3</v>
      </c>
      <c r="O636">
        <f t="shared" si="45"/>
        <v>-111.939499</v>
      </c>
      <c r="P636">
        <f t="shared" si="46"/>
        <v>33.392845999999999</v>
      </c>
      <c r="Q636">
        <f t="shared" si="47"/>
        <v>397.27958622205409</v>
      </c>
      <c r="R636">
        <f t="shared" si="48"/>
        <v>397.27734590801072</v>
      </c>
      <c r="S636">
        <f t="shared" si="49"/>
        <v>1.3341877878901629</v>
      </c>
    </row>
    <row r="637" spans="1:19" x14ac:dyDescent="0.2">
      <c r="A637">
        <v>2303241</v>
      </c>
      <c r="B637">
        <v>2</v>
      </c>
      <c r="C637" t="s">
        <v>175</v>
      </c>
      <c r="D637">
        <v>-111.956471402063</v>
      </c>
      <c r="E637">
        <v>33.421933026170002</v>
      </c>
      <c r="F637">
        <v>3</v>
      </c>
      <c r="G637" t="s">
        <v>153</v>
      </c>
      <c r="H637" t="s">
        <v>175</v>
      </c>
      <c r="I637" t="s">
        <v>154</v>
      </c>
      <c r="J637">
        <v>40072.759722222225</v>
      </c>
      <c r="K637" t="s">
        <v>158</v>
      </c>
      <c r="L637" t="s">
        <v>158</v>
      </c>
      <c r="M637">
        <v>121</v>
      </c>
      <c r="N637">
        <v>4.2733087876499999E-3</v>
      </c>
      <c r="O637">
        <f t="shared" si="45"/>
        <v>-111.95219899999999</v>
      </c>
      <c r="P637">
        <f t="shared" si="46"/>
        <v>33.421844999999998</v>
      </c>
      <c r="Q637">
        <f t="shared" si="47"/>
        <v>397.57858834602899</v>
      </c>
      <c r="R637">
        <f t="shared" si="48"/>
        <v>397.45869644493587</v>
      </c>
      <c r="S637">
        <f t="shared" si="49"/>
        <v>9.763120992464204</v>
      </c>
    </row>
    <row r="638" spans="1:19" x14ac:dyDescent="0.2">
      <c r="A638">
        <v>2627379</v>
      </c>
      <c r="B638">
        <v>2</v>
      </c>
      <c r="C638" t="s">
        <v>157</v>
      </c>
      <c r="D638">
        <v>-111.96062209997601</v>
      </c>
      <c r="E638">
        <v>33.396489670210499</v>
      </c>
      <c r="F638">
        <v>3</v>
      </c>
      <c r="G638" t="s">
        <v>153</v>
      </c>
      <c r="H638" t="s">
        <v>157</v>
      </c>
      <c r="I638" t="s">
        <v>154</v>
      </c>
      <c r="J638">
        <v>41051.506249999999</v>
      </c>
      <c r="K638" t="s">
        <v>159</v>
      </c>
      <c r="L638" t="s">
        <v>156</v>
      </c>
      <c r="M638">
        <v>140</v>
      </c>
      <c r="N638">
        <v>3.64570604375E-3</v>
      </c>
      <c r="O638">
        <f t="shared" si="45"/>
        <v>-111.96070899999999</v>
      </c>
      <c r="P638">
        <f t="shared" si="46"/>
        <v>33.392845000000001</v>
      </c>
      <c r="Q638">
        <f t="shared" si="47"/>
        <v>404.31693632855723</v>
      </c>
      <c r="R638">
        <f t="shared" si="48"/>
        <v>8.084250907492569</v>
      </c>
      <c r="S638">
        <f t="shared" si="49"/>
        <v>404.23610661267668</v>
      </c>
    </row>
    <row r="639" spans="1:19" x14ac:dyDescent="0.2">
      <c r="A639">
        <v>2598406</v>
      </c>
      <c r="B639">
        <v>2</v>
      </c>
      <c r="C639" t="s">
        <v>157</v>
      </c>
      <c r="D639">
        <v>-111.90476107702</v>
      </c>
      <c r="E639">
        <v>33.4074853623123</v>
      </c>
      <c r="F639">
        <v>3</v>
      </c>
      <c r="G639" t="s">
        <v>158</v>
      </c>
      <c r="H639" t="s">
        <v>157</v>
      </c>
      <c r="I639" t="s">
        <v>154</v>
      </c>
      <c r="J639">
        <v>40935.438194444447</v>
      </c>
      <c r="K639" t="s">
        <v>164</v>
      </c>
      <c r="L639" t="s">
        <v>156</v>
      </c>
      <c r="M639">
        <v>159</v>
      </c>
      <c r="N639">
        <v>4.3462384149900004E-3</v>
      </c>
      <c r="O639">
        <f t="shared" si="45"/>
        <v>-111.90910700000001</v>
      </c>
      <c r="P639">
        <f t="shared" si="46"/>
        <v>33.407432999999997</v>
      </c>
      <c r="Q639">
        <f t="shared" si="47"/>
        <v>404.34000770761946</v>
      </c>
      <c r="R639">
        <f t="shared" si="48"/>
        <v>404.29829800884465</v>
      </c>
      <c r="S639">
        <f t="shared" si="49"/>
        <v>5.807586430626368</v>
      </c>
    </row>
    <row r="640" spans="1:19" x14ac:dyDescent="0.2">
      <c r="A640">
        <v>2784476</v>
      </c>
      <c r="B640">
        <v>2</v>
      </c>
      <c r="C640" t="s">
        <v>157</v>
      </c>
      <c r="D640">
        <v>-111.960959237151</v>
      </c>
      <c r="E640">
        <v>33.429750503863801</v>
      </c>
      <c r="F640">
        <v>2</v>
      </c>
      <c r="G640" t="s">
        <v>153</v>
      </c>
      <c r="H640" t="s">
        <v>157</v>
      </c>
      <c r="I640" t="s">
        <v>154</v>
      </c>
      <c r="J640">
        <v>41567.311111111114</v>
      </c>
      <c r="K640" t="s">
        <v>164</v>
      </c>
      <c r="L640" t="s">
        <v>171</v>
      </c>
      <c r="M640">
        <v>167</v>
      </c>
      <c r="N640">
        <v>3.5658954402599998E-3</v>
      </c>
      <c r="O640">
        <f t="shared" si="45"/>
        <v>-111.961085</v>
      </c>
      <c r="P640">
        <f t="shared" si="46"/>
        <v>33.433430000000001</v>
      </c>
      <c r="Q640">
        <f t="shared" si="47"/>
        <v>408.26637664258902</v>
      </c>
      <c r="R640">
        <f t="shared" si="48"/>
        <v>11.699633434697063</v>
      </c>
      <c r="S640">
        <f t="shared" si="49"/>
        <v>408.09870481828546</v>
      </c>
    </row>
    <row r="641" spans="1:19" x14ac:dyDescent="0.2">
      <c r="A641">
        <v>2456358</v>
      </c>
      <c r="B641">
        <v>2</v>
      </c>
      <c r="C641" t="s">
        <v>157</v>
      </c>
      <c r="D641">
        <v>-111.944212730267</v>
      </c>
      <c r="E641">
        <v>33.41463255187</v>
      </c>
      <c r="F641">
        <v>2</v>
      </c>
      <c r="G641" t="s">
        <v>153</v>
      </c>
      <c r="H641" t="s">
        <v>157</v>
      </c>
      <c r="I641" t="s">
        <v>154</v>
      </c>
      <c r="J641">
        <v>40438.305555555555</v>
      </c>
      <c r="K641" t="s">
        <v>156</v>
      </c>
      <c r="L641" t="s">
        <v>186</v>
      </c>
      <c r="M641">
        <v>113</v>
      </c>
      <c r="N641">
        <v>4.4137478208199996E-3</v>
      </c>
      <c r="O641">
        <f t="shared" si="45"/>
        <v>-111.93979899999999</v>
      </c>
      <c r="P641">
        <f t="shared" si="46"/>
        <v>33.414645</v>
      </c>
      <c r="Q641">
        <f t="shared" si="47"/>
        <v>410.60868556826841</v>
      </c>
      <c r="R641">
        <f t="shared" si="48"/>
        <v>410.60636440835867</v>
      </c>
      <c r="S641">
        <f t="shared" si="49"/>
        <v>1.3806416809790503</v>
      </c>
    </row>
    <row r="642" spans="1:19" x14ac:dyDescent="0.2">
      <c r="A642">
        <v>2416567</v>
      </c>
      <c r="B642">
        <v>2</v>
      </c>
      <c r="C642" t="s">
        <v>157</v>
      </c>
      <c r="D642">
        <v>-111.91993392546399</v>
      </c>
      <c r="E642">
        <v>33.367348650590401</v>
      </c>
      <c r="F642">
        <v>2</v>
      </c>
      <c r="G642" t="s">
        <v>153</v>
      </c>
      <c r="H642" t="s">
        <v>157</v>
      </c>
      <c r="I642" t="s">
        <v>154</v>
      </c>
      <c r="J642">
        <v>40326.315972222219</v>
      </c>
      <c r="K642" t="s">
        <v>159</v>
      </c>
      <c r="L642" t="s">
        <v>156</v>
      </c>
      <c r="M642">
        <v>150</v>
      </c>
      <c r="N642">
        <v>3.7041821872199998E-3</v>
      </c>
      <c r="O642">
        <f t="shared" ref="O642:O659" si="50">INDEX(GPS_,MATCH($M642,loc_ID,0),2)</f>
        <v>-111.919797</v>
      </c>
      <c r="P642">
        <f t="shared" ref="P642:P659" si="51">INDEX(GPS_,MATCH($M642,loc_ID,0),1)</f>
        <v>33.363647</v>
      </c>
      <c r="Q642">
        <f t="shared" ref="Q642:Q659" si="52">SQRT(SUMSQ(ABS(E642-P642)*lat_m,ABS(D642-O642)*long_m))</f>
        <v>410.7534512946832</v>
      </c>
      <c r="R642">
        <f t="shared" ref="R642:R659" si="53">ABS(D642-O642)*long_m</f>
        <v>12.738084015834808</v>
      </c>
      <c r="S642">
        <f t="shared" ref="S642:S659" si="54">ABS(E642-P642)*lat_m</f>
        <v>410.55589018561068</v>
      </c>
    </row>
    <row r="643" spans="1:19" x14ac:dyDescent="0.2">
      <c r="A643">
        <v>2674793</v>
      </c>
      <c r="B643">
        <v>2</v>
      </c>
      <c r="C643" t="s">
        <v>157</v>
      </c>
      <c r="D643">
        <v>-111.96095887260699</v>
      </c>
      <c r="E643">
        <v>33.429706554762902</v>
      </c>
      <c r="F643">
        <v>3</v>
      </c>
      <c r="G643" t="s">
        <v>153</v>
      </c>
      <c r="H643" t="s">
        <v>157</v>
      </c>
      <c r="I643" t="s">
        <v>154</v>
      </c>
      <c r="J643">
        <v>41210.229166666664</v>
      </c>
      <c r="K643" t="s">
        <v>168</v>
      </c>
      <c r="L643" t="s">
        <v>156</v>
      </c>
      <c r="M643">
        <v>167</v>
      </c>
      <c r="N643">
        <v>3.6098450870299999E-3</v>
      </c>
      <c r="O643">
        <f t="shared" si="50"/>
        <v>-111.961085</v>
      </c>
      <c r="P643">
        <f t="shared" si="51"/>
        <v>33.433430000000001</v>
      </c>
      <c r="Q643">
        <f t="shared" si="52"/>
        <v>413.13982404901731</v>
      </c>
      <c r="R643">
        <f t="shared" si="53"/>
        <v>11.733546719039492</v>
      </c>
      <c r="S643">
        <f t="shared" si="54"/>
        <v>412.97316873695934</v>
      </c>
    </row>
    <row r="644" spans="1:19" x14ac:dyDescent="0.2">
      <c r="A644">
        <v>2365984</v>
      </c>
      <c r="B644">
        <v>2</v>
      </c>
      <c r="C644" t="s">
        <v>157</v>
      </c>
      <c r="D644">
        <v>-111.90683080641899</v>
      </c>
      <c r="E644">
        <v>33.349151693956301</v>
      </c>
      <c r="F644">
        <v>3</v>
      </c>
      <c r="G644" t="s">
        <v>153</v>
      </c>
      <c r="H644" t="s">
        <v>157</v>
      </c>
      <c r="I644" t="s">
        <v>154</v>
      </c>
      <c r="J644">
        <v>40154.666666666664</v>
      </c>
      <c r="K644" t="s">
        <v>164</v>
      </c>
      <c r="L644" t="s">
        <v>156</v>
      </c>
      <c r="M644">
        <v>127</v>
      </c>
      <c r="N644">
        <v>4.4661960476800001E-3</v>
      </c>
      <c r="O644">
        <f t="shared" si="50"/>
        <v>-111.911297</v>
      </c>
      <c r="P644">
        <f t="shared" si="51"/>
        <v>33.349147000000002</v>
      </c>
      <c r="Q644">
        <f t="shared" si="52"/>
        <v>415.48731746907106</v>
      </c>
      <c r="R644">
        <f t="shared" si="53"/>
        <v>415.48699129891793</v>
      </c>
      <c r="S644">
        <f t="shared" si="54"/>
        <v>0.52061407738230947</v>
      </c>
    </row>
    <row r="645" spans="1:19" x14ac:dyDescent="0.2">
      <c r="A645">
        <v>2479965</v>
      </c>
      <c r="B645">
        <v>2</v>
      </c>
      <c r="C645" t="s">
        <v>183</v>
      </c>
      <c r="D645">
        <v>-111.922995214286</v>
      </c>
      <c r="E645">
        <v>33.410143596531398</v>
      </c>
      <c r="F645">
        <v>2</v>
      </c>
      <c r="G645" t="s">
        <v>158</v>
      </c>
      <c r="H645" t="s">
        <v>183</v>
      </c>
      <c r="I645" t="s">
        <v>154</v>
      </c>
      <c r="J645">
        <v>40516.958333333336</v>
      </c>
      <c r="K645" t="s">
        <v>156</v>
      </c>
      <c r="L645" t="s">
        <v>180</v>
      </c>
      <c r="M645">
        <v>138</v>
      </c>
      <c r="N645">
        <v>4.1121408568099999E-3</v>
      </c>
      <c r="O645">
        <f t="shared" si="50"/>
        <v>-111.926098</v>
      </c>
      <c r="P645">
        <f t="shared" si="51"/>
        <v>33.407445000000003</v>
      </c>
      <c r="Q645">
        <f t="shared" si="52"/>
        <v>415.81570256466676</v>
      </c>
      <c r="R645">
        <f t="shared" si="53"/>
        <v>288.65007249870638</v>
      </c>
      <c r="S645">
        <f t="shared" si="54"/>
        <v>299.30558655968815</v>
      </c>
    </row>
    <row r="646" spans="1:19" x14ac:dyDescent="0.2">
      <c r="A646">
        <v>2240116</v>
      </c>
      <c r="B646">
        <v>2</v>
      </c>
      <c r="C646" t="s">
        <v>157</v>
      </c>
      <c r="D646">
        <v>-111.944282988835</v>
      </c>
      <c r="E646">
        <v>33.414622670859998</v>
      </c>
      <c r="F646">
        <v>2</v>
      </c>
      <c r="G646" t="s">
        <v>153</v>
      </c>
      <c r="H646" t="s">
        <v>157</v>
      </c>
      <c r="I646" t="s">
        <v>154</v>
      </c>
      <c r="J646">
        <v>39840.320833333331</v>
      </c>
      <c r="K646" t="s">
        <v>158</v>
      </c>
      <c r="L646" t="s">
        <v>158</v>
      </c>
      <c r="M646">
        <v>113</v>
      </c>
      <c r="N646">
        <v>4.4840444314199999E-3</v>
      </c>
      <c r="O646">
        <f t="shared" si="50"/>
        <v>-111.93979899999999</v>
      </c>
      <c r="P646">
        <f t="shared" si="51"/>
        <v>33.414645</v>
      </c>
      <c r="Q646">
        <f t="shared" si="52"/>
        <v>417.14982339437319</v>
      </c>
      <c r="R646">
        <f t="shared" si="53"/>
        <v>417.14247183462771</v>
      </c>
      <c r="S646">
        <f t="shared" si="54"/>
        <v>2.4765600444102196</v>
      </c>
    </row>
    <row r="647" spans="1:19" x14ac:dyDescent="0.2">
      <c r="A647">
        <v>2395415</v>
      </c>
      <c r="B647">
        <v>2</v>
      </c>
      <c r="C647" t="s">
        <v>157</v>
      </c>
      <c r="D647">
        <v>-111.928686789615</v>
      </c>
      <c r="E647">
        <v>33.360470937454799</v>
      </c>
      <c r="F647">
        <v>2</v>
      </c>
      <c r="G647" t="s">
        <v>160</v>
      </c>
      <c r="H647" t="s">
        <v>157</v>
      </c>
      <c r="I647" t="s">
        <v>154</v>
      </c>
      <c r="J647">
        <v>40238.720833333333</v>
      </c>
      <c r="K647" t="s">
        <v>164</v>
      </c>
      <c r="L647" t="s">
        <v>156</v>
      </c>
      <c r="M647">
        <v>123</v>
      </c>
      <c r="N647">
        <v>3.84374137043E-3</v>
      </c>
      <c r="O647">
        <f t="shared" si="50"/>
        <v>-111.92854</v>
      </c>
      <c r="P647">
        <f t="shared" si="51"/>
        <v>33.356630000000003</v>
      </c>
      <c r="Q647">
        <f t="shared" si="52"/>
        <v>426.22322928965445</v>
      </c>
      <c r="R647">
        <f t="shared" si="53"/>
        <v>13.655739363907903</v>
      </c>
      <c r="S647">
        <f t="shared" si="54"/>
        <v>426.00441543313417</v>
      </c>
    </row>
    <row r="648" spans="1:19" x14ac:dyDescent="0.2">
      <c r="A648">
        <v>2496317</v>
      </c>
      <c r="B648">
        <v>2</v>
      </c>
      <c r="C648" t="s">
        <v>157</v>
      </c>
      <c r="D648">
        <v>-111.960629190419</v>
      </c>
      <c r="E648">
        <v>33.4036788960954</v>
      </c>
      <c r="F648">
        <v>1</v>
      </c>
      <c r="G648" t="s">
        <v>158</v>
      </c>
      <c r="H648" t="s">
        <v>157</v>
      </c>
      <c r="I648" t="s">
        <v>154</v>
      </c>
      <c r="J648">
        <v>40576.348611111112</v>
      </c>
      <c r="K648" t="s">
        <v>164</v>
      </c>
      <c r="L648" t="s">
        <v>156</v>
      </c>
      <c r="M648">
        <v>137</v>
      </c>
      <c r="N648">
        <v>3.8667341231E-3</v>
      </c>
      <c r="O648">
        <f t="shared" si="50"/>
        <v>-111.96069900000001</v>
      </c>
      <c r="P648">
        <f t="shared" si="51"/>
        <v>33.407544999999999</v>
      </c>
      <c r="Q648">
        <f t="shared" si="52"/>
        <v>428.84484325643206</v>
      </c>
      <c r="R648">
        <f t="shared" si="53"/>
        <v>6.4943384674546314</v>
      </c>
      <c r="S648">
        <f t="shared" si="54"/>
        <v>428.79566597098892</v>
      </c>
    </row>
    <row r="649" spans="1:19" x14ac:dyDescent="0.2">
      <c r="A649">
        <v>2629220</v>
      </c>
      <c r="B649">
        <v>2</v>
      </c>
      <c r="C649" t="s">
        <v>157</v>
      </c>
      <c r="D649">
        <v>-111.92853837118101</v>
      </c>
      <c r="E649">
        <v>33.352739381739397</v>
      </c>
      <c r="F649">
        <v>2</v>
      </c>
      <c r="G649" t="s">
        <v>166</v>
      </c>
      <c r="H649" t="s">
        <v>157</v>
      </c>
      <c r="I649" t="s">
        <v>154</v>
      </c>
      <c r="J649">
        <v>41076.554861111108</v>
      </c>
      <c r="K649" t="s">
        <v>159</v>
      </c>
      <c r="L649" t="s">
        <v>156</v>
      </c>
      <c r="M649">
        <v>123</v>
      </c>
      <c r="N649">
        <v>3.8906186015599999E-3</v>
      </c>
      <c r="O649">
        <f t="shared" si="50"/>
        <v>-111.92854</v>
      </c>
      <c r="P649">
        <f t="shared" si="51"/>
        <v>33.356630000000003</v>
      </c>
      <c r="Q649">
        <f t="shared" si="52"/>
        <v>431.5146183649087</v>
      </c>
      <c r="R649">
        <f t="shared" si="53"/>
        <v>0.15152793767643966</v>
      </c>
      <c r="S649">
        <f t="shared" si="54"/>
        <v>431.51459176011292</v>
      </c>
    </row>
    <row r="650" spans="1:19" x14ac:dyDescent="0.2">
      <c r="A650">
        <v>2766824</v>
      </c>
      <c r="B650">
        <v>2</v>
      </c>
      <c r="C650" t="s">
        <v>152</v>
      </c>
      <c r="D650">
        <v>-111.89360165631901</v>
      </c>
      <c r="E650">
        <v>33.425686255867603</v>
      </c>
      <c r="F650">
        <v>4</v>
      </c>
      <c r="G650" t="s">
        <v>166</v>
      </c>
      <c r="H650" t="s">
        <v>152</v>
      </c>
      <c r="I650" t="s">
        <v>154</v>
      </c>
      <c r="J650">
        <v>41529.304861111108</v>
      </c>
      <c r="K650" t="s">
        <v>156</v>
      </c>
      <c r="L650" t="s">
        <v>155</v>
      </c>
      <c r="M650">
        <v>161</v>
      </c>
      <c r="N650">
        <v>4.02586388424E-3</v>
      </c>
      <c r="O650">
        <f t="shared" si="50"/>
        <v>-111.891954</v>
      </c>
      <c r="P650">
        <f t="shared" si="51"/>
        <v>33.422013</v>
      </c>
      <c r="Q650">
        <f t="shared" si="52"/>
        <v>435.28725711021656</v>
      </c>
      <c r="R650">
        <f t="shared" si="53"/>
        <v>153.28036151191529</v>
      </c>
      <c r="S650">
        <f t="shared" si="54"/>
        <v>407.40658681139695</v>
      </c>
    </row>
    <row r="651" spans="1:19" x14ac:dyDescent="0.2">
      <c r="A651">
        <v>2785725</v>
      </c>
      <c r="B651">
        <v>2</v>
      </c>
      <c r="C651" t="s">
        <v>158</v>
      </c>
      <c r="D651">
        <v>-111.909117326976</v>
      </c>
      <c r="E651">
        <v>33.396043944871401</v>
      </c>
      <c r="F651">
        <v>1</v>
      </c>
      <c r="G651" t="s">
        <v>178</v>
      </c>
      <c r="H651" t="s">
        <v>158</v>
      </c>
      <c r="I651" t="s">
        <v>154</v>
      </c>
      <c r="J651">
        <v>41554.743055555555</v>
      </c>
      <c r="K651" t="s">
        <v>159</v>
      </c>
      <c r="L651" t="s">
        <v>158</v>
      </c>
      <c r="M651">
        <v>128</v>
      </c>
      <c r="N651">
        <v>4.1037903461600004E-3</v>
      </c>
      <c r="O651">
        <f t="shared" si="50"/>
        <v>-111.908998</v>
      </c>
      <c r="P651">
        <f t="shared" si="51"/>
        <v>33.400145999999999</v>
      </c>
      <c r="Q651">
        <f t="shared" si="52"/>
        <v>455.10079532885845</v>
      </c>
      <c r="R651">
        <f t="shared" si="53"/>
        <v>11.10090848994615</v>
      </c>
      <c r="S651">
        <f t="shared" si="54"/>
        <v>454.96538740838002</v>
      </c>
    </row>
    <row r="652" spans="1:19" x14ac:dyDescent="0.2">
      <c r="A652">
        <v>2467262</v>
      </c>
      <c r="B652">
        <v>2</v>
      </c>
      <c r="C652" t="s">
        <v>163</v>
      </c>
      <c r="D652">
        <v>-111.945950752827</v>
      </c>
      <c r="E652">
        <v>33.3737730589554</v>
      </c>
      <c r="F652">
        <v>4</v>
      </c>
      <c r="G652" t="s">
        <v>160</v>
      </c>
      <c r="H652" t="s">
        <v>163</v>
      </c>
      <c r="I652" t="s">
        <v>154</v>
      </c>
      <c r="J652">
        <v>40630.798611111109</v>
      </c>
      <c r="K652" t="s">
        <v>159</v>
      </c>
      <c r="L652" t="s">
        <v>192</v>
      </c>
      <c r="M652">
        <v>126</v>
      </c>
      <c r="N652">
        <v>4.2150316667599998E-3</v>
      </c>
      <c r="O652">
        <f t="shared" si="50"/>
        <v>-111.945448</v>
      </c>
      <c r="P652">
        <f t="shared" si="51"/>
        <v>33.377958</v>
      </c>
      <c r="Q652">
        <f t="shared" si="52"/>
        <v>466.50886296033229</v>
      </c>
      <c r="R652">
        <f t="shared" si="53"/>
        <v>46.770758067195921</v>
      </c>
      <c r="S652">
        <f t="shared" si="54"/>
        <v>464.15839474296047</v>
      </c>
    </row>
    <row r="653" spans="1:19" x14ac:dyDescent="0.2">
      <c r="A653">
        <v>2630055</v>
      </c>
      <c r="B653">
        <v>2</v>
      </c>
      <c r="C653" t="s">
        <v>157</v>
      </c>
      <c r="D653">
        <v>-111.909117533517</v>
      </c>
      <c r="E653">
        <v>33.395889942783398</v>
      </c>
      <c r="F653">
        <v>1</v>
      </c>
      <c r="G653" t="s">
        <v>158</v>
      </c>
      <c r="H653" t="s">
        <v>157</v>
      </c>
      <c r="I653" t="s">
        <v>154</v>
      </c>
      <c r="J653">
        <v>41067.484722222223</v>
      </c>
      <c r="K653" t="s">
        <v>164</v>
      </c>
      <c r="L653" t="s">
        <v>158</v>
      </c>
      <c r="M653">
        <v>128</v>
      </c>
      <c r="N653">
        <v>4.2577354653199999E-3</v>
      </c>
      <c r="O653">
        <f t="shared" si="50"/>
        <v>-111.908998</v>
      </c>
      <c r="P653">
        <f t="shared" si="51"/>
        <v>33.400145999999999</v>
      </c>
      <c r="Q653">
        <f t="shared" si="52"/>
        <v>472.17696304823869</v>
      </c>
      <c r="R653">
        <f t="shared" si="53"/>
        <v>11.12012286082958</v>
      </c>
      <c r="S653">
        <f t="shared" si="54"/>
        <v>472.04600125519318</v>
      </c>
    </row>
    <row r="654" spans="1:19" x14ac:dyDescent="0.2">
      <c r="A654">
        <v>2678705</v>
      </c>
      <c r="B654">
        <v>2</v>
      </c>
      <c r="C654" t="s">
        <v>157</v>
      </c>
      <c r="D654">
        <v>-111.909117647632</v>
      </c>
      <c r="E654">
        <v>33.395804855123799</v>
      </c>
      <c r="F654">
        <v>2</v>
      </c>
      <c r="G654" t="s">
        <v>158</v>
      </c>
      <c r="H654" t="s">
        <v>157</v>
      </c>
      <c r="I654" t="s">
        <v>154</v>
      </c>
      <c r="J654">
        <v>41257.495138888888</v>
      </c>
      <c r="K654" t="s">
        <v>159</v>
      </c>
      <c r="L654" t="s">
        <v>156</v>
      </c>
      <c r="M654">
        <v>128</v>
      </c>
      <c r="N654">
        <v>4.3427933858300001E-3</v>
      </c>
      <c r="O654">
        <f t="shared" si="50"/>
        <v>-111.908998</v>
      </c>
      <c r="P654">
        <f t="shared" si="51"/>
        <v>33.400145999999999</v>
      </c>
      <c r="Q654">
        <f t="shared" si="52"/>
        <v>481.6118482671078</v>
      </c>
      <c r="R654">
        <f t="shared" si="53"/>
        <v>11.13073890237014</v>
      </c>
      <c r="S654">
        <f t="shared" si="54"/>
        <v>481.48320743588442</v>
      </c>
    </row>
    <row r="655" spans="1:19" x14ac:dyDescent="0.2">
      <c r="A655">
        <v>2566318</v>
      </c>
      <c r="B655">
        <v>2</v>
      </c>
      <c r="C655" t="s">
        <v>157</v>
      </c>
      <c r="D655">
        <v>-111.917735026732</v>
      </c>
      <c r="E655">
        <v>33.3930604089215</v>
      </c>
      <c r="F655">
        <v>2</v>
      </c>
      <c r="G655" t="s">
        <v>153</v>
      </c>
      <c r="H655" t="s">
        <v>157</v>
      </c>
      <c r="I655" t="s">
        <v>154</v>
      </c>
      <c r="J655">
        <v>40777.484027777777</v>
      </c>
      <c r="K655" t="s">
        <v>159</v>
      </c>
      <c r="L655" t="s">
        <v>158</v>
      </c>
      <c r="M655">
        <v>164</v>
      </c>
      <c r="N655">
        <v>3.09198419939E-3</v>
      </c>
      <c r="O655">
        <f t="shared" si="50"/>
        <v>-111.90912</v>
      </c>
      <c r="P655">
        <f t="shared" si="51"/>
        <v>33.392949999999999</v>
      </c>
      <c r="Q655">
        <f t="shared" si="52"/>
        <v>801.5437018677427</v>
      </c>
      <c r="R655">
        <f t="shared" si="53"/>
        <v>801.45015479380186</v>
      </c>
      <c r="S655">
        <f t="shared" si="54"/>
        <v>12.245627172002321</v>
      </c>
    </row>
    <row r="656" spans="1:19" x14ac:dyDescent="0.2">
      <c r="A656">
        <v>2756536</v>
      </c>
      <c r="B656">
        <v>2</v>
      </c>
      <c r="C656" t="s">
        <v>158</v>
      </c>
      <c r="D656">
        <v>-111.917735026732</v>
      </c>
      <c r="E656">
        <v>33.3930604089215</v>
      </c>
      <c r="F656">
        <v>3</v>
      </c>
      <c r="G656" t="s">
        <v>158</v>
      </c>
      <c r="H656" t="s">
        <v>158</v>
      </c>
      <c r="I656" t="s">
        <v>154</v>
      </c>
      <c r="J656">
        <v>41494.481944444444</v>
      </c>
      <c r="K656" t="s">
        <v>164</v>
      </c>
      <c r="L656" t="s">
        <v>156</v>
      </c>
      <c r="M656">
        <v>164</v>
      </c>
      <c r="N656">
        <v>3.09198419939E-3</v>
      </c>
      <c r="O656">
        <f t="shared" si="50"/>
        <v>-111.90912</v>
      </c>
      <c r="P656">
        <f t="shared" si="51"/>
        <v>33.392949999999999</v>
      </c>
      <c r="Q656">
        <f t="shared" si="52"/>
        <v>801.5437018677427</v>
      </c>
      <c r="R656">
        <f t="shared" si="53"/>
        <v>801.45015479380186</v>
      </c>
      <c r="S656">
        <f t="shared" si="54"/>
        <v>12.245627172002321</v>
      </c>
    </row>
    <row r="657" spans="1:19" x14ac:dyDescent="0.2">
      <c r="A657">
        <v>2785826</v>
      </c>
      <c r="B657">
        <v>2</v>
      </c>
      <c r="C657" t="s">
        <v>157</v>
      </c>
      <c r="D657">
        <v>-111.91773653668101</v>
      </c>
      <c r="E657">
        <v>33.392986312648603</v>
      </c>
      <c r="F657">
        <v>3</v>
      </c>
      <c r="G657" t="s">
        <v>153</v>
      </c>
      <c r="H657" t="s">
        <v>157</v>
      </c>
      <c r="I657" t="s">
        <v>154</v>
      </c>
      <c r="J657">
        <v>41558.665277777778</v>
      </c>
      <c r="K657" t="s">
        <v>164</v>
      </c>
      <c r="L657" t="s">
        <v>156</v>
      </c>
      <c r="M657">
        <v>164</v>
      </c>
      <c r="N657">
        <v>3.11523787778E-3</v>
      </c>
      <c r="O657">
        <f t="shared" si="50"/>
        <v>-111.90912</v>
      </c>
      <c r="P657">
        <f t="shared" si="51"/>
        <v>33.392949999999999</v>
      </c>
      <c r="Q657">
        <f t="shared" si="52"/>
        <v>801.60074209238405</v>
      </c>
      <c r="R657">
        <f t="shared" si="53"/>
        <v>801.59062433597956</v>
      </c>
      <c r="S657">
        <f t="shared" si="54"/>
        <v>4.0274929814037339</v>
      </c>
    </row>
    <row r="658" spans="1:19" x14ac:dyDescent="0.2">
      <c r="A658">
        <v>2276212</v>
      </c>
      <c r="B658">
        <v>2</v>
      </c>
      <c r="C658" t="s">
        <v>157</v>
      </c>
      <c r="D658">
        <v>-111.917864423217</v>
      </c>
      <c r="E658">
        <v>33.392962548880803</v>
      </c>
      <c r="F658">
        <v>3</v>
      </c>
      <c r="G658" t="s">
        <v>166</v>
      </c>
      <c r="H658" t="s">
        <v>157</v>
      </c>
      <c r="I658" t="s">
        <v>154</v>
      </c>
      <c r="J658">
        <v>39877.613194444442</v>
      </c>
      <c r="K658" t="s">
        <v>168</v>
      </c>
      <c r="L658" t="s">
        <v>211</v>
      </c>
      <c r="M658">
        <v>164</v>
      </c>
      <c r="N658">
        <v>3.0040404639499999E-3</v>
      </c>
      <c r="O658">
        <f t="shared" si="50"/>
        <v>-111.90912</v>
      </c>
      <c r="P658">
        <f t="shared" si="51"/>
        <v>33.392949999999999</v>
      </c>
      <c r="Q658">
        <f t="shared" si="52"/>
        <v>813.48901359181559</v>
      </c>
      <c r="R658">
        <f t="shared" si="53"/>
        <v>813.48782294666103</v>
      </c>
      <c r="S658">
        <f t="shared" si="54"/>
        <v>1.3918161110629859</v>
      </c>
    </row>
    <row r="659" spans="1:19" x14ac:dyDescent="0.2">
      <c r="A659">
        <v>2696113</v>
      </c>
      <c r="B659">
        <v>2</v>
      </c>
      <c r="C659" t="s">
        <v>164</v>
      </c>
      <c r="D659">
        <v>-111.923111470807</v>
      </c>
      <c r="E659">
        <v>33.392960114044399</v>
      </c>
      <c r="F659">
        <v>3</v>
      </c>
      <c r="G659" t="s">
        <v>153</v>
      </c>
      <c r="H659" t="s">
        <v>164</v>
      </c>
      <c r="I659" t="s">
        <v>154</v>
      </c>
      <c r="J659">
        <v>41320.56527777778</v>
      </c>
      <c r="K659" t="s">
        <v>156</v>
      </c>
      <c r="L659" t="s">
        <v>170</v>
      </c>
      <c r="M659" s="56">
        <v>142</v>
      </c>
      <c r="N659">
        <v>2.68385283389E-3</v>
      </c>
      <c r="O659">
        <f t="shared" si="50"/>
        <v>-111.926198</v>
      </c>
      <c r="P659">
        <f t="shared" si="51"/>
        <v>33.392946000000002</v>
      </c>
      <c r="Q659">
        <f t="shared" si="52"/>
        <v>287.14200636508912</v>
      </c>
      <c r="R659">
        <f t="shared" si="53"/>
        <v>287.13773926146496</v>
      </c>
      <c r="S659">
        <f t="shared" si="54"/>
        <v>1.5654108674238179</v>
      </c>
    </row>
  </sheetData>
  <sortState ref="A2:Q659">
    <sortCondition ref="Q2:Q6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26</vt:i4>
      </vt:variant>
    </vt:vector>
  </HeadingPairs>
  <TitlesOfParts>
    <vt:vector size="33" baseType="lpstr">
      <vt:lpstr>Rev</vt:lpstr>
      <vt:lpstr>Instructions</vt:lpstr>
      <vt:lpstr>Notes</vt:lpstr>
      <vt:lpstr>Definitions</vt:lpstr>
      <vt:lpstr>LocIDs</vt:lpstr>
      <vt:lpstr>Sidewalk_ignore</vt:lpstr>
      <vt:lpstr>Accidents_2009-2013</vt:lpstr>
      <vt:lpstr>Accident</vt:lpstr>
      <vt:lpstr>common_locations</vt:lpstr>
      <vt:lpstr>Cordon</vt:lpstr>
      <vt:lpstr>dir_correction</vt:lpstr>
      <vt:lpstr>GPS_</vt:lpstr>
      <vt:lpstr>Lane</vt:lpstr>
      <vt:lpstr>LaneHdr</vt:lpstr>
      <vt:lpstr>lat_</vt:lpstr>
      <vt:lpstr>lat_m</vt:lpstr>
      <vt:lpstr>Loc</vt:lpstr>
      <vt:lpstr>Loc_Dist</vt:lpstr>
      <vt:lpstr>Loc_EW</vt:lpstr>
      <vt:lpstr>loc_hdr</vt:lpstr>
      <vt:lpstr>loc_ID</vt:lpstr>
      <vt:lpstr>Loc_name_short</vt:lpstr>
      <vt:lpstr>Loc_NS</vt:lpstr>
      <vt:lpstr>LocID_Index</vt:lpstr>
      <vt:lpstr>long_</vt:lpstr>
      <vt:lpstr>long_m</vt:lpstr>
      <vt:lpstr>LocIDs!Print_Area</vt:lpstr>
      <vt:lpstr>Reverse_dir</vt:lpstr>
      <vt:lpstr>rlat_</vt:lpstr>
      <vt:lpstr>Sidewalk_ignore</vt:lpstr>
      <vt:lpstr>SW_ignore</vt:lpstr>
      <vt:lpstr>TC_loc_dir</vt:lpstr>
      <vt:lpstr>TrfCnt_by_loc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valhunt</dc:creator>
  <cp:lastModifiedBy>Cliff Anderson</cp:lastModifiedBy>
  <cp:lastPrinted>2015-03-24T13:59:57Z</cp:lastPrinted>
  <dcterms:created xsi:type="dcterms:W3CDTF">2011-05-15T12:17:00Z</dcterms:created>
  <dcterms:modified xsi:type="dcterms:W3CDTF">2019-02-17T13:41:50Z</dcterms:modified>
</cp:coreProperties>
</file>