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AC1A94CF-190D-4378-A4EF-9EE2E87786BC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Income Statement" sheetId="1" r:id="rId1"/>
    <sheet name="Balance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2" l="1"/>
  <c r="G50" i="2"/>
  <c r="G40" i="2"/>
  <c r="H42" i="2"/>
  <c r="H34" i="2"/>
  <c r="E53" i="2"/>
  <c r="D50" i="2"/>
  <c r="E42" i="2"/>
  <c r="D40" i="2"/>
  <c r="E34" i="2"/>
  <c r="H18" i="2"/>
  <c r="G17" i="2"/>
  <c r="G13" i="2"/>
  <c r="E28" i="2"/>
  <c r="D27" i="2"/>
  <c r="E18" i="2"/>
  <c r="D13" i="2"/>
  <c r="D17" i="2"/>
  <c r="E59" i="2"/>
  <c r="E60" i="2"/>
  <c r="E61" i="2"/>
  <c r="E62" i="2"/>
  <c r="E63" i="2"/>
  <c r="D29" i="1"/>
  <c r="C29" i="1"/>
  <c r="E58" i="2"/>
  <c r="H54" i="2"/>
  <c r="E54" i="2"/>
  <c r="H29" i="2"/>
  <c r="D28" i="1" s="1"/>
  <c r="E29" i="2"/>
  <c r="E64" i="2" s="1"/>
  <c r="D6" i="1"/>
  <c r="D15" i="1"/>
  <c r="D16" i="1" s="1"/>
  <c r="C15" i="1"/>
  <c r="C6" i="1"/>
  <c r="C28" i="1" l="1"/>
  <c r="D18" i="1"/>
  <c r="D21" i="1" s="1"/>
  <c r="D26" i="1" s="1"/>
  <c r="D25" i="1"/>
  <c r="C16" i="1"/>
  <c r="C18" i="1" l="1"/>
  <c r="C21" i="1" s="1"/>
  <c r="C25" i="1"/>
  <c r="C27" i="1" l="1"/>
  <c r="C26" i="1"/>
</calcChain>
</file>

<file path=xl/sharedStrings.xml><?xml version="1.0" encoding="utf-8"?>
<sst xmlns="http://schemas.openxmlformats.org/spreadsheetml/2006/main" count="127" uniqueCount="88">
  <si>
    <t>Income Satetment</t>
  </si>
  <si>
    <t>Final Outcome</t>
  </si>
  <si>
    <t>( in Crores)</t>
  </si>
  <si>
    <t>31st March, 2023</t>
  </si>
  <si>
    <t>31st March, 2022</t>
  </si>
  <si>
    <t xml:space="preserve">ITC exhibits robust profitability with consistent EBIT and net profit margins, coupled with strong year-over-year growth. The company demonstrates effective cost management and revenue generation strategies, positioning it favorably within the market. Maintaining this trajectory could enhance investor confidence and sustain long-term financial health.
</t>
  </si>
  <si>
    <t xml:space="preserve">Revenue From Operations  </t>
  </si>
  <si>
    <t xml:space="preserve">Other Income </t>
  </si>
  <si>
    <t xml:space="preserve">Total Income </t>
  </si>
  <si>
    <t xml:space="preserve">Cost of materials consumed </t>
  </si>
  <si>
    <t xml:space="preserve">Purchases of Stock-in-Trade </t>
  </si>
  <si>
    <t>Changes in inventories of finished goods, Stock-in-Trade</t>
  </si>
  <si>
    <t xml:space="preserve">Excise duty </t>
  </si>
  <si>
    <t xml:space="preserve">Employee benefits expense </t>
  </si>
  <si>
    <t xml:space="preserve">Finance costs </t>
  </si>
  <si>
    <t xml:space="preserve">Depreciation and amortization expense </t>
  </si>
  <si>
    <t xml:space="preserve">Other expenses  </t>
  </si>
  <si>
    <t xml:space="preserve">Total expenses  </t>
  </si>
  <si>
    <t xml:space="preserve">Profit before exceptional items and tax  </t>
  </si>
  <si>
    <t xml:space="preserve">Exceptional Items </t>
  </si>
  <si>
    <t xml:space="preserve">Profit before tax  </t>
  </si>
  <si>
    <t xml:space="preserve">Current Tax  </t>
  </si>
  <si>
    <t xml:space="preserve">Deferred Tax </t>
  </si>
  <si>
    <t xml:space="preserve">Profit for the year  </t>
  </si>
  <si>
    <t>KPIs</t>
  </si>
  <si>
    <t>EBIT %</t>
  </si>
  <si>
    <t>Profit as on Revenue %</t>
  </si>
  <si>
    <t>Y-O-Y Growth %</t>
  </si>
  <si>
    <t>ROA</t>
  </si>
  <si>
    <t>ROE</t>
  </si>
  <si>
    <t>Balance Sheet as at 31st March, 2023</t>
  </si>
  <si>
    <r>
      <t>(</t>
    </r>
    <r>
      <rPr>
        <b/>
        <sz val="9"/>
        <color theme="0"/>
        <rFont val="Georgia"/>
        <charset val="1"/>
      </rPr>
      <t>`</t>
    </r>
    <r>
      <rPr>
        <b/>
        <sz val="9"/>
        <color theme="0"/>
        <rFont val="Arial"/>
        <charset val="1"/>
      </rPr>
      <t>in Crores)</t>
    </r>
  </si>
  <si>
    <r>
      <rPr>
        <b/>
        <sz val="9"/>
        <color theme="0"/>
        <rFont val="Arial"/>
      </rPr>
      <t>As at 31st March, 2023 (</t>
    </r>
    <r>
      <rPr>
        <b/>
        <sz val="9"/>
        <color theme="0"/>
        <rFont val="Georgia"/>
      </rPr>
      <t>`</t>
    </r>
    <r>
      <rPr>
        <b/>
        <sz val="9"/>
        <color theme="0"/>
        <rFont val="Arial"/>
      </rPr>
      <t>in Crores)</t>
    </r>
  </si>
  <si>
    <r>
      <rPr>
        <b/>
        <sz val="9"/>
        <color theme="0"/>
        <rFont val="Arial"/>
      </rPr>
      <t>As at 31st March, 2022 (</t>
    </r>
    <r>
      <rPr>
        <b/>
        <sz val="9"/>
        <color theme="0"/>
        <rFont val="Georgia"/>
      </rPr>
      <t>`</t>
    </r>
    <r>
      <rPr>
        <b/>
        <sz val="9"/>
        <color theme="0"/>
        <rFont val="Arial"/>
      </rPr>
      <t>in Crores)</t>
    </r>
  </si>
  <si>
    <t>ASSETS</t>
  </si>
  <si>
    <t>Non-current assets</t>
  </si>
  <si>
    <t>(a) Property, Plant and Equipment</t>
  </si>
  <si>
    <t>(b) Capital work-in-progress</t>
  </si>
  <si>
    <t>(c)  Investment Property</t>
  </si>
  <si>
    <t>(d) Goodwill</t>
  </si>
  <si>
    <t>(e) Other Intangible assets</t>
  </si>
  <si>
    <t>(f)   Other Intangible assets under development</t>
  </si>
  <si>
    <t>(g) Right of use assets</t>
  </si>
  <si>
    <t>(h) Financial Assets</t>
  </si>
  <si>
    <t> </t>
  </si>
  <si>
    <t>(i)   Investments</t>
  </si>
  <si>
    <t>(ii)  Loans</t>
  </si>
  <si>
    <t>(iii) Others</t>
  </si>
  <si>
    <t>(i)   Other non-current assets</t>
  </si>
  <si>
    <t>Current assets</t>
  </si>
  <si>
    <t>(a) Inventories</t>
  </si>
  <si>
    <t>(b) Financial Assets</t>
  </si>
  <si>
    <t>(ii)  Trade receivables</t>
  </si>
  <si>
    <t>(iii) Cash and cash equivalents</t>
  </si>
  <si>
    <t>(iv) Other Bank Balances</t>
  </si>
  <si>
    <t>(v)  Loans</t>
  </si>
  <si>
    <t>(vi) Others</t>
  </si>
  <si>
    <t>(c)  Other current assets</t>
  </si>
  <si>
    <t>TOTAL ASSETS</t>
  </si>
  <si>
    <t>EQUITY AND LIABILITIES</t>
  </si>
  <si>
    <t>Equity</t>
  </si>
  <si>
    <t>(a) Equity Share capital</t>
  </si>
  <si>
    <t>(b) Other Equity</t>
  </si>
  <si>
    <t>Liabilities</t>
  </si>
  <si>
    <t>Non-current liabilities</t>
  </si>
  <si>
    <t>(a) Financial Liabilities</t>
  </si>
  <si>
    <t>(i)   Borrowings</t>
  </si>
  <si>
    <t>(ii)  Lease Liabilities</t>
  </si>
  <si>
    <t>(iii) Other financial liabilities</t>
  </si>
  <si>
    <t>(b) Provisions</t>
  </si>
  <si>
    <t>(c)  Deferred tax liabilities (Net)</t>
  </si>
  <si>
    <t>Current liabilities</t>
  </si>
  <si>
    <t>(ii)  Trade payables</t>
  </si>
  <si>
    <t>Total outstanding dues of micro enterprises and small enterprises</t>
  </si>
  <si>
    <t>Total outstanding dues of creditors other than micro enterprises and small enterprises</t>
  </si>
  <si>
    <t>(iii) Lease Liabilities</t>
  </si>
  <si>
    <t>(iv) Other financial liabilities</t>
  </si>
  <si>
    <t>(b) Other current liabilities</t>
  </si>
  <si>
    <t>(c)  Provisions</t>
  </si>
  <si>
    <t>(d) Current Tax Liabilities (Net)</t>
  </si>
  <si>
    <t>TOTAL EQUITY AND LIABILITIES</t>
  </si>
  <si>
    <t>Current Ratio</t>
  </si>
  <si>
    <t>Quick Ratio</t>
  </si>
  <si>
    <t>DSO</t>
  </si>
  <si>
    <t>DPO</t>
  </si>
  <si>
    <t>DIO</t>
  </si>
  <si>
    <t>Net trading Cycle</t>
  </si>
  <si>
    <t>Debt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</si>
</sst>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9"/>
      <color theme="1"/>
      <name val="Arial"/>
    </font>
    <font>
      <b/>
      <sz val="9"/>
      <color theme="1"/>
      <name val="Arial"/>
    </font>
    <font>
      <b/>
      <sz val="12"/>
      <color theme="1"/>
      <name val="Arial"/>
    </font>
    <font>
      <b/>
      <sz val="9"/>
      <color theme="0"/>
      <name val="Arial"/>
    </font>
    <font>
      <sz val="11"/>
      <color rgb="FF000000"/>
      <name val="Arial"/>
    </font>
    <font>
      <sz val="9"/>
      <color rgb="FF231F20"/>
      <name val="Arial"/>
      <family val="2"/>
    </font>
    <font>
      <b/>
      <sz val="9"/>
      <color rgb="FF00377B"/>
      <name val="Arial"/>
      <family val="2"/>
    </font>
    <font>
      <sz val="9"/>
      <color rgb="FF000000"/>
      <name val="Times New Roman"/>
      <charset val="204"/>
    </font>
    <font>
      <b/>
      <sz val="9"/>
      <color rgb="FF231F20"/>
      <name val="Arial"/>
      <family val="2"/>
    </font>
    <font>
      <sz val="9"/>
      <color rgb="FF00377B"/>
      <name val="Arial"/>
      <family val="2"/>
    </font>
    <font>
      <sz val="9"/>
      <color rgb="FF231F20"/>
      <name val="Verdana"/>
      <family val="2"/>
    </font>
    <font>
      <b/>
      <vertAlign val="superscript"/>
      <sz val="12"/>
      <color rgb="FF00377B"/>
      <name val="Arial"/>
      <family val="2"/>
    </font>
    <font>
      <b/>
      <vertAlign val="superscript"/>
      <sz val="12"/>
      <color rgb="FF00377B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b/>
      <sz val="9"/>
      <color theme="0"/>
      <name val="Arial"/>
      <family val="2"/>
    </font>
    <font>
      <b/>
      <sz val="9"/>
      <color theme="0"/>
      <name val="Georgia"/>
    </font>
    <font>
      <b/>
      <sz val="9"/>
      <color theme="0"/>
      <name val="Arial"/>
      <charset val="1"/>
    </font>
    <font>
      <b/>
      <sz val="9"/>
      <color theme="0"/>
      <name val="Georgi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 style="thin">
        <color rgb="FFFFFFFF"/>
      </left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FFFFFF"/>
      </left>
      <right/>
      <top style="thin">
        <color rgb="FF231F20"/>
      </top>
      <bottom/>
      <diagonal/>
    </border>
    <border>
      <left style="thin">
        <color rgb="FFFFFFFF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FFFFFF"/>
      </right>
      <top style="thin">
        <color rgb="FF231F20"/>
      </top>
      <bottom style="thin">
        <color rgb="FF231F2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0" xfId="0" applyFont="1" applyFill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left"/>
    </xf>
    <xf numFmtId="0" fontId="2" fillId="2" borderId="1" xfId="0" applyFont="1" applyFill="1" applyBorder="1"/>
    <xf numFmtId="0" fontId="1" fillId="4" borderId="0" xfId="0" applyFont="1" applyFill="1"/>
    <xf numFmtId="9" fontId="1" fillId="4" borderId="0" xfId="0" applyNumberFormat="1" applyFont="1" applyFill="1"/>
    <xf numFmtId="2" fontId="1" fillId="2" borderId="1" xfId="0" applyNumberFormat="1" applyFont="1" applyFill="1" applyBorder="1" applyAlignment="1">
      <alignment horizontal="left"/>
    </xf>
    <xf numFmtId="0" fontId="5" fillId="2" borderId="0" xfId="0" applyFont="1" applyFill="1"/>
    <xf numFmtId="0" fontId="9" fillId="0" borderId="13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6" fillId="0" borderId="16" xfId="0" applyFont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4" fillId="3" borderId="0" xfId="0" applyFont="1" applyFill="1" applyAlignment="1">
      <alignment horizontal="left"/>
    </xf>
    <xf numFmtId="0" fontId="5" fillId="4" borderId="0" xfId="0" applyFont="1" applyFill="1"/>
    <xf numFmtId="0" fontId="14" fillId="4" borderId="0" xfId="0" applyFont="1" applyFill="1"/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15" fillId="0" borderId="0" xfId="0" applyFont="1"/>
    <xf numFmtId="0" fontId="18" fillId="3" borderId="0" xfId="0" applyFont="1" applyFill="1"/>
    <xf numFmtId="0" fontId="16" fillId="3" borderId="0" xfId="0" applyFont="1" applyFill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2" fillId="4" borderId="0" xfId="0" applyFont="1" applyFill="1"/>
    <xf numFmtId="2" fontId="1" fillId="2" borderId="22" xfId="0" applyNumberFormat="1" applyFont="1" applyFill="1" applyBorder="1" applyAlignment="1">
      <alignment horizontal="left"/>
    </xf>
    <xf numFmtId="0" fontId="2" fillId="2" borderId="0" xfId="0" applyFont="1" applyFill="1" applyBorder="1"/>
    <xf numFmtId="0" fontId="1" fillId="2" borderId="0" xfId="0" applyFont="1" applyFill="1" applyBorder="1"/>
    <xf numFmtId="0" fontId="16" fillId="3" borderId="0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4" xfId="0" applyFont="1" applyFill="1" applyBorder="1" applyAlignment="1">
      <alignment vertical="center" wrapText="1"/>
    </xf>
    <xf numFmtId="0" fontId="10" fillId="2" borderId="16" xfId="0" applyFont="1" applyFill="1" applyBorder="1"/>
    <xf numFmtId="0" fontId="6" fillId="2" borderId="18" xfId="0" applyFont="1" applyFill="1" applyBorder="1"/>
    <xf numFmtId="0" fontId="6" fillId="2" borderId="16" xfId="0" applyFont="1" applyFill="1" applyBorder="1"/>
    <xf numFmtId="0" fontId="8" fillId="2" borderId="16" xfId="0" applyFont="1" applyFill="1" applyBorder="1" applyAlignment="1">
      <alignment wrapText="1"/>
    </xf>
    <xf numFmtId="0" fontId="8" fillId="2" borderId="18" xfId="0" applyFont="1" applyFill="1" applyBorder="1" applyAlignment="1">
      <alignment wrapText="1"/>
    </xf>
    <xf numFmtId="0" fontId="10" fillId="2" borderId="16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 wrapText="1"/>
    </xf>
    <xf numFmtId="0" fontId="8" fillId="2" borderId="15" xfId="0" applyFont="1" applyFill="1" applyBorder="1" applyAlignment="1">
      <alignment horizontal="left" wrapText="1"/>
    </xf>
    <xf numFmtId="0" fontId="10" fillId="2" borderId="15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left"/>
    </xf>
    <xf numFmtId="0" fontId="7" fillId="2" borderId="1" xfId="0" applyFont="1" applyFill="1" applyBorder="1"/>
    <xf numFmtId="0" fontId="9" fillId="2" borderId="21" xfId="0" applyFont="1" applyFill="1" applyBorder="1"/>
    <xf numFmtId="0" fontId="9" fillId="2" borderId="1" xfId="0" applyFont="1" applyFill="1" applyBorder="1"/>
    <xf numFmtId="0" fontId="7" fillId="2" borderId="0" xfId="0" applyFont="1" applyFill="1" applyBorder="1"/>
    <xf numFmtId="0" fontId="9" fillId="2" borderId="11" xfId="0" applyFont="1" applyFill="1" applyBorder="1"/>
    <xf numFmtId="0" fontId="9" fillId="2" borderId="0" xfId="0" applyFont="1" applyFill="1" applyBorder="1"/>
    <xf numFmtId="0" fontId="7" fillId="2" borderId="0" xfId="0" applyFont="1" applyFill="1"/>
    <xf numFmtId="0" fontId="9" fillId="2" borderId="0" xfId="0" applyFont="1" applyFill="1"/>
    <xf numFmtId="0" fontId="7" fillId="2" borderId="13" xfId="0" applyFont="1" applyFill="1" applyBorder="1"/>
    <xf numFmtId="0" fontId="9" fillId="2" borderId="14" xfId="0" applyFont="1" applyFill="1" applyBorder="1"/>
    <xf numFmtId="0" fontId="9" fillId="2" borderId="13" xfId="0" applyFont="1" applyFill="1" applyBorder="1"/>
    <xf numFmtId="0" fontId="10" fillId="2" borderId="16" xfId="0" applyFont="1" applyFill="1" applyBorder="1" applyAlignment="1"/>
    <xf numFmtId="0" fontId="10" fillId="2" borderId="19" xfId="0" applyFont="1" applyFill="1" applyBorder="1" applyAlignment="1"/>
    <xf numFmtId="0" fontId="6" fillId="2" borderId="18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workbookViewId="0">
      <selection activeCell="G20" sqref="G20"/>
    </sheetView>
  </sheetViews>
  <sheetFormatPr defaultRowHeight="12"/>
  <cols>
    <col min="1" max="1" width="2.28515625" style="1" customWidth="1"/>
    <col min="2" max="2" width="45.85546875" style="1" customWidth="1"/>
    <col min="3" max="3" width="9" style="1" customWidth="1"/>
    <col min="4" max="4" width="8.28515625" style="1" bestFit="1" customWidth="1"/>
    <col min="5" max="5" width="2.28515625" style="1" customWidth="1"/>
    <col min="6" max="16384" width="9.140625" style="1"/>
  </cols>
  <sheetData>
    <row r="1" spans="2:10" ht="15.75">
      <c r="B1" s="2" t="s">
        <v>0</v>
      </c>
    </row>
    <row r="2" spans="2:10">
      <c r="G2" s="27" t="s">
        <v>1</v>
      </c>
      <c r="H2" s="27"/>
    </row>
    <row r="3" spans="2:10" ht="33">
      <c r="B3" s="3" t="s">
        <v>2</v>
      </c>
      <c r="C3" s="4" t="s">
        <v>3</v>
      </c>
      <c r="D3" s="4" t="s">
        <v>4</v>
      </c>
      <c r="G3" s="18" t="s">
        <v>5</v>
      </c>
      <c r="H3" s="19"/>
      <c r="I3" s="19"/>
      <c r="J3" s="20"/>
    </row>
    <row r="4" spans="2:10" ht="12" customHeight="1">
      <c r="B4" s="1" t="s">
        <v>6</v>
      </c>
      <c r="C4" s="7">
        <v>70251.28</v>
      </c>
      <c r="D4" s="7">
        <v>59745.56</v>
      </c>
      <c r="G4" s="21"/>
      <c r="H4" s="22"/>
      <c r="I4" s="22"/>
      <c r="J4" s="23"/>
    </row>
    <row r="5" spans="2:10" ht="12" customHeight="1">
      <c r="B5" s="1" t="s">
        <v>7</v>
      </c>
      <c r="C5" s="7">
        <v>2437.61</v>
      </c>
      <c r="D5" s="7">
        <v>2589.9699999999998</v>
      </c>
      <c r="G5" s="21"/>
      <c r="H5" s="22"/>
      <c r="I5" s="22"/>
      <c r="J5" s="23"/>
    </row>
    <row r="6" spans="2:10" ht="12" customHeight="1">
      <c r="B6" s="44" t="s">
        <v>8</v>
      </c>
      <c r="C6" s="11">
        <f>SUM(C4:C5)</f>
        <v>72688.89</v>
      </c>
      <c r="D6" s="11">
        <f>SUM(D4:D5)</f>
        <v>62335.53</v>
      </c>
      <c r="G6" s="21"/>
      <c r="H6" s="22"/>
      <c r="I6" s="22"/>
      <c r="J6" s="23"/>
    </row>
    <row r="7" spans="2:10" ht="12" customHeight="1">
      <c r="B7" s="1" t="s">
        <v>9</v>
      </c>
      <c r="C7" s="7">
        <v>19809.830000000002</v>
      </c>
      <c r="D7" s="7">
        <v>16064.5</v>
      </c>
      <c r="G7" s="21"/>
      <c r="H7" s="22"/>
      <c r="I7" s="22"/>
      <c r="J7" s="23"/>
    </row>
    <row r="8" spans="2:10" ht="12" customHeight="1">
      <c r="B8" s="1" t="s">
        <v>10</v>
      </c>
      <c r="C8" s="7">
        <v>9109.85</v>
      </c>
      <c r="D8" s="7">
        <v>10734.48</v>
      </c>
      <c r="G8" s="21"/>
      <c r="H8" s="22"/>
      <c r="I8" s="22"/>
      <c r="J8" s="23"/>
    </row>
    <row r="9" spans="2:10" ht="12" customHeight="1">
      <c r="B9" s="1" t="s">
        <v>11</v>
      </c>
      <c r="C9" s="7">
        <v>-39.5</v>
      </c>
      <c r="D9" s="7">
        <v>-566.46</v>
      </c>
      <c r="G9" s="21"/>
      <c r="H9" s="22"/>
      <c r="I9" s="22"/>
      <c r="J9" s="23"/>
    </row>
    <row r="10" spans="2:10" ht="12" customHeight="1">
      <c r="B10" s="1" t="s">
        <v>12</v>
      </c>
      <c r="C10" s="7">
        <v>4208.01</v>
      </c>
      <c r="D10" s="7">
        <v>3404.29</v>
      </c>
      <c r="G10" s="21"/>
      <c r="H10" s="22"/>
      <c r="I10" s="22"/>
      <c r="J10" s="23"/>
    </row>
    <row r="11" spans="2:10" ht="12" customHeight="1">
      <c r="B11" s="1" t="s">
        <v>13</v>
      </c>
      <c r="C11" s="7">
        <v>3569.46</v>
      </c>
      <c r="D11" s="7">
        <v>3061.99</v>
      </c>
      <c r="G11" s="21"/>
      <c r="H11" s="22"/>
      <c r="I11" s="22"/>
      <c r="J11" s="23"/>
    </row>
    <row r="12" spans="2:10" ht="12" customHeight="1">
      <c r="B12" s="1" t="s">
        <v>14</v>
      </c>
      <c r="C12" s="7">
        <v>41.81</v>
      </c>
      <c r="D12" s="7">
        <v>41.95</v>
      </c>
      <c r="G12" s="21"/>
      <c r="H12" s="22"/>
      <c r="I12" s="22"/>
      <c r="J12" s="23"/>
    </row>
    <row r="13" spans="2:10" ht="12" customHeight="1">
      <c r="B13" s="1" t="s">
        <v>15</v>
      </c>
      <c r="C13" s="7">
        <v>1662.73</v>
      </c>
      <c r="D13" s="7">
        <v>1652.15</v>
      </c>
      <c r="G13" s="21"/>
      <c r="H13" s="22"/>
      <c r="I13" s="22"/>
      <c r="J13" s="23"/>
    </row>
    <row r="14" spans="2:10" ht="12" customHeight="1">
      <c r="B14" s="1" t="s">
        <v>16</v>
      </c>
      <c r="C14" s="7">
        <v>9649.16</v>
      </c>
      <c r="D14" s="7">
        <v>8113.1</v>
      </c>
      <c r="G14" s="21"/>
      <c r="H14" s="22"/>
      <c r="I14" s="22"/>
      <c r="J14" s="23"/>
    </row>
    <row r="15" spans="2:10" ht="12" customHeight="1">
      <c r="B15" s="44" t="s">
        <v>17</v>
      </c>
      <c r="C15" s="11">
        <f>-SUM(C7:C14)</f>
        <v>-48011.350000000006</v>
      </c>
      <c r="D15" s="11">
        <f>-SUM(D7:D14)</f>
        <v>-42506</v>
      </c>
      <c r="E15" s="6"/>
      <c r="G15" s="21"/>
      <c r="H15" s="22"/>
      <c r="I15" s="22"/>
      <c r="J15" s="23"/>
    </row>
    <row r="16" spans="2:10" ht="12" customHeight="1">
      <c r="B16" s="5" t="s">
        <v>18</v>
      </c>
      <c r="C16" s="7">
        <f>SUM(C6,C15)</f>
        <v>24677.539999999994</v>
      </c>
      <c r="D16" s="7">
        <f>SUM(D6,D15)</f>
        <v>19829.53</v>
      </c>
      <c r="G16" s="24"/>
      <c r="H16" s="25"/>
      <c r="I16" s="25"/>
      <c r="J16" s="26"/>
    </row>
    <row r="17" spans="2:7">
      <c r="B17" s="1" t="s">
        <v>19</v>
      </c>
      <c r="C17" s="7">
        <v>-72.87</v>
      </c>
      <c r="D17" s="7">
        <v>0</v>
      </c>
    </row>
    <row r="18" spans="2:7">
      <c r="B18" s="44" t="s">
        <v>20</v>
      </c>
      <c r="C18" s="11">
        <f>C16-C17</f>
        <v>24750.409999999993</v>
      </c>
      <c r="D18" s="11">
        <f>D16-D17</f>
        <v>19829.53</v>
      </c>
    </row>
    <row r="19" spans="2:7">
      <c r="B19" s="45" t="s">
        <v>21</v>
      </c>
      <c r="C19" s="7">
        <v>-6025.32</v>
      </c>
      <c r="D19" s="7">
        <v>-4833.88</v>
      </c>
    </row>
    <row r="20" spans="2:7">
      <c r="B20" s="45" t="s">
        <v>22</v>
      </c>
      <c r="C20" s="43">
        <v>28.22</v>
      </c>
      <c r="D20" s="43">
        <v>62.18</v>
      </c>
      <c r="G20" s="45"/>
    </row>
    <row r="21" spans="2:7">
      <c r="B21" s="8" t="s">
        <v>23</v>
      </c>
      <c r="C21" s="11">
        <f>SUM(C18,C19,C20)</f>
        <v>18753.309999999994</v>
      </c>
      <c r="D21" s="11">
        <f>SUM(D18,D19,D20)</f>
        <v>15057.829999999998</v>
      </c>
    </row>
    <row r="23" spans="2:7">
      <c r="B23" s="42" t="s">
        <v>24</v>
      </c>
      <c r="C23" s="9"/>
      <c r="D23" s="9"/>
    </row>
    <row r="24" spans="2:7">
      <c r="B24" s="42"/>
      <c r="C24" s="9"/>
      <c r="D24" s="9"/>
    </row>
    <row r="25" spans="2:7">
      <c r="B25" s="42" t="s">
        <v>25</v>
      </c>
      <c r="C25" s="10">
        <f>C16/C6</f>
        <v>0.33949534791355312</v>
      </c>
      <c r="D25" s="10">
        <f>D16/D6</f>
        <v>0.31810959175288955</v>
      </c>
    </row>
    <row r="26" spans="2:7">
      <c r="B26" s="42" t="s">
        <v>26</v>
      </c>
      <c r="C26" s="10">
        <f>C21/C6</f>
        <v>0.25799417214927883</v>
      </c>
      <c r="D26" s="10">
        <f>D21/D6</f>
        <v>0.24156095247766399</v>
      </c>
    </row>
    <row r="27" spans="2:7">
      <c r="B27" s="42" t="s">
        <v>27</v>
      </c>
      <c r="C27" s="10">
        <f>C21/D21-1</f>
        <v>0.24541916066259195</v>
      </c>
      <c r="D27" s="9"/>
    </row>
    <row r="28" spans="2:7">
      <c r="B28" s="42" t="s">
        <v>28</v>
      </c>
      <c r="C28" s="10">
        <f>C21/'Balance Sheet'!$E$29</f>
        <v>0.22797122939534217</v>
      </c>
      <c r="D28" s="10">
        <f>D21/'Balance Sheet'!H29</f>
        <v>0.20052375403668807</v>
      </c>
    </row>
    <row r="29" spans="2:7">
      <c r="B29" s="42" t="s">
        <v>29</v>
      </c>
      <c r="C29" s="10">
        <f>C21/'Balance Sheet'!E34</f>
        <v>0.2774412741997046</v>
      </c>
      <c r="D29" s="10">
        <f>D21/'Balance Sheet'!H34</f>
        <v>0.24524324844620243</v>
      </c>
    </row>
    <row r="30" spans="2:7">
      <c r="B30" s="9"/>
      <c r="C30" s="9"/>
      <c r="D30" s="9"/>
    </row>
  </sheetData>
  <mergeCells count="2">
    <mergeCell ref="G3:J16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D23D-78AE-43F3-A58E-B1C106F71036}">
  <dimension ref="B1:H64"/>
  <sheetViews>
    <sheetView tabSelected="1" topLeftCell="A36" workbookViewId="0">
      <selection activeCell="H53" sqref="H53"/>
    </sheetView>
  </sheetViews>
  <sheetFormatPr defaultColWidth="9.140625" defaultRowHeight="15" customHeight="1"/>
  <cols>
    <col min="1" max="1" width="2.28515625" style="12" customWidth="1"/>
    <col min="2" max="2" width="53.5703125" style="12" customWidth="1"/>
    <col min="3" max="3" width="8.140625" style="12" bestFit="1" customWidth="1"/>
    <col min="4" max="5" width="9.140625" style="12"/>
    <col min="6" max="6" width="8.140625" style="12" bestFit="1" customWidth="1"/>
    <col min="7" max="16384" width="9.140625" style="12"/>
  </cols>
  <sheetData>
    <row r="1" spans="2:8" ht="15" customHeight="1">
      <c r="B1" s="33" t="s">
        <v>30</v>
      </c>
    </row>
    <row r="3" spans="2:8" ht="14.25" customHeight="1">
      <c r="B3" s="30"/>
      <c r="C3" s="31"/>
      <c r="D3" s="31"/>
      <c r="E3" s="31"/>
      <c r="F3" s="31"/>
      <c r="G3" s="31"/>
      <c r="H3" s="31"/>
    </row>
    <row r="4" spans="2:8" ht="14.25" customHeight="1">
      <c r="B4" s="34" t="s">
        <v>31</v>
      </c>
      <c r="C4" s="35" t="s">
        <v>32</v>
      </c>
      <c r="D4" s="35"/>
      <c r="E4" s="36"/>
      <c r="F4" s="37" t="s">
        <v>33</v>
      </c>
      <c r="G4" s="46"/>
      <c r="H4" s="46"/>
    </row>
    <row r="5" spans="2:8" ht="14.25">
      <c r="B5" s="38" t="s">
        <v>34</v>
      </c>
      <c r="C5" s="35"/>
      <c r="D5" s="35"/>
      <c r="E5" s="36"/>
      <c r="F5" s="37"/>
      <c r="G5" s="46"/>
      <c r="H5" s="46"/>
    </row>
    <row r="6" spans="2:8" ht="14.25" customHeight="1">
      <c r="B6" s="13" t="s">
        <v>35</v>
      </c>
      <c r="C6" s="47"/>
      <c r="D6" s="47"/>
      <c r="E6" s="48"/>
      <c r="F6" s="49"/>
      <c r="G6" s="47"/>
      <c r="H6" s="47"/>
    </row>
    <row r="7" spans="2:8" ht="14.25" customHeight="1">
      <c r="B7" s="14" t="s">
        <v>36</v>
      </c>
      <c r="C7" s="50">
        <v>20491.32</v>
      </c>
      <c r="D7" s="50"/>
      <c r="E7" s="50"/>
      <c r="F7" s="51">
        <v>19559.150000000001</v>
      </c>
      <c r="G7" s="52"/>
      <c r="H7" s="52"/>
    </row>
    <row r="8" spans="2:8" ht="14.25" customHeight="1">
      <c r="B8" s="14" t="s">
        <v>37</v>
      </c>
      <c r="C8" s="50">
        <v>1681.47</v>
      </c>
      <c r="D8" s="50"/>
      <c r="E8" s="50"/>
      <c r="F8" s="51">
        <v>2442.34</v>
      </c>
      <c r="G8" s="52"/>
      <c r="H8" s="52"/>
    </row>
    <row r="9" spans="2:8" ht="14.25" customHeight="1">
      <c r="B9" s="14" t="s">
        <v>38</v>
      </c>
      <c r="C9" s="50">
        <v>352.26</v>
      </c>
      <c r="D9" s="50"/>
      <c r="E9" s="50"/>
      <c r="F9" s="51">
        <v>364.2</v>
      </c>
      <c r="G9" s="52"/>
      <c r="H9" s="52"/>
    </row>
    <row r="10" spans="2:8" ht="14.25" customHeight="1">
      <c r="B10" s="14" t="s">
        <v>39</v>
      </c>
      <c r="C10" s="50">
        <v>577.20000000000005</v>
      </c>
      <c r="D10" s="50"/>
      <c r="E10" s="50"/>
      <c r="F10" s="51">
        <v>577.20000000000005</v>
      </c>
      <c r="G10" s="52"/>
      <c r="H10" s="52"/>
    </row>
    <row r="11" spans="2:8" ht="14.25" customHeight="1">
      <c r="B11" s="14" t="s">
        <v>40</v>
      </c>
      <c r="C11" s="50">
        <v>2037.42</v>
      </c>
      <c r="D11" s="50"/>
      <c r="E11" s="50"/>
      <c r="F11" s="51">
        <v>2007.22</v>
      </c>
      <c r="G11" s="52"/>
      <c r="H11" s="52"/>
    </row>
    <row r="12" spans="2:8" ht="14.25" customHeight="1">
      <c r="B12" s="14" t="s">
        <v>41</v>
      </c>
      <c r="C12" s="50">
        <v>15.13</v>
      </c>
      <c r="D12" s="50"/>
      <c r="E12" s="50"/>
      <c r="F12" s="51">
        <v>23.84</v>
      </c>
      <c r="G12" s="52"/>
      <c r="H12" s="52"/>
    </row>
    <row r="13" spans="2:8" ht="14.25" customHeight="1">
      <c r="B13" s="14" t="s">
        <v>42</v>
      </c>
      <c r="C13" s="50">
        <v>715.91</v>
      </c>
      <c r="D13" s="50">
        <f>SUM(C7:C13)</f>
        <v>25870.71</v>
      </c>
      <c r="E13" s="50"/>
      <c r="F13" s="51">
        <v>712.84</v>
      </c>
      <c r="G13" s="52">
        <f>SUM(F7:F13)</f>
        <v>25686.790000000005</v>
      </c>
      <c r="H13" s="52"/>
    </row>
    <row r="14" spans="2:8" ht="14.25" customHeight="1">
      <c r="B14" s="14" t="s">
        <v>43</v>
      </c>
      <c r="C14" s="53" t="s">
        <v>44</v>
      </c>
      <c r="D14" s="53"/>
      <c r="E14" s="53"/>
      <c r="F14" s="54" t="s">
        <v>44</v>
      </c>
      <c r="G14" s="53"/>
      <c r="H14" s="53"/>
    </row>
    <row r="15" spans="2:8" ht="14.25" customHeight="1">
      <c r="B15" s="14" t="s">
        <v>45</v>
      </c>
      <c r="C15" s="50">
        <v>16363.55</v>
      </c>
      <c r="D15" s="50"/>
      <c r="E15" s="50"/>
      <c r="F15" s="51">
        <v>15657.32</v>
      </c>
      <c r="G15" s="52"/>
      <c r="H15" s="52"/>
    </row>
    <row r="16" spans="2:8" ht="14.25">
      <c r="B16" s="14" t="s">
        <v>46</v>
      </c>
      <c r="C16" s="50">
        <v>4.07</v>
      </c>
      <c r="D16" s="50"/>
      <c r="E16" s="50"/>
      <c r="F16" s="51">
        <v>5.0599999999999996</v>
      </c>
      <c r="G16" s="52"/>
      <c r="H16" s="52"/>
    </row>
    <row r="17" spans="2:8" ht="14.25">
      <c r="B17" s="14" t="s">
        <v>47</v>
      </c>
      <c r="C17" s="55">
        <v>3608.23</v>
      </c>
      <c r="D17" s="55">
        <f>SUM(C15:C17)</f>
        <v>19975.849999999999</v>
      </c>
      <c r="E17" s="56" t="s">
        <v>44</v>
      </c>
      <c r="F17" s="57">
        <v>1572.4</v>
      </c>
      <c r="G17" s="58">
        <f>SUM(F15:F17)</f>
        <v>17234.78</v>
      </c>
      <c r="H17" s="56" t="s">
        <v>44</v>
      </c>
    </row>
    <row r="18" spans="2:8" ht="14.25" customHeight="1">
      <c r="B18" s="14" t="s">
        <v>48</v>
      </c>
      <c r="C18" s="56" t="s">
        <v>44</v>
      </c>
      <c r="D18" s="55">
        <v>1211.74</v>
      </c>
      <c r="E18" s="55">
        <f>SUM(D13:D18)</f>
        <v>47058.299999999996</v>
      </c>
      <c r="F18" s="59" t="s">
        <v>44</v>
      </c>
      <c r="G18" s="58">
        <v>1228.92</v>
      </c>
      <c r="H18" s="58">
        <f>SUM(G13:G18)</f>
        <v>44150.490000000005</v>
      </c>
    </row>
    <row r="19" spans="2:8" ht="14.25" customHeight="1">
      <c r="B19" s="15" t="s">
        <v>49</v>
      </c>
      <c r="C19" s="60" t="s">
        <v>44</v>
      </c>
      <c r="D19" s="60"/>
      <c r="E19" s="60"/>
      <c r="F19" s="61" t="s">
        <v>44</v>
      </c>
      <c r="G19" s="60"/>
      <c r="H19" s="60"/>
    </row>
    <row r="20" spans="2:8" ht="14.25" customHeight="1">
      <c r="B20" s="14" t="s">
        <v>50</v>
      </c>
      <c r="C20" s="50">
        <v>10593.9</v>
      </c>
      <c r="D20" s="50"/>
      <c r="E20" s="50"/>
      <c r="F20" s="51">
        <v>9997.77</v>
      </c>
      <c r="G20" s="52"/>
      <c r="H20" s="52"/>
    </row>
    <row r="21" spans="2:8" ht="14.25" customHeight="1">
      <c r="B21" s="14" t="s">
        <v>51</v>
      </c>
      <c r="C21" s="53" t="s">
        <v>44</v>
      </c>
      <c r="D21" s="53"/>
      <c r="E21" s="53"/>
      <c r="F21" s="54" t="s">
        <v>44</v>
      </c>
      <c r="G21" s="53"/>
      <c r="H21" s="53"/>
    </row>
    <row r="22" spans="2:8" ht="14.25" customHeight="1">
      <c r="B22" s="14" t="s">
        <v>45</v>
      </c>
      <c r="C22" s="50">
        <v>16357.07</v>
      </c>
      <c r="D22" s="50"/>
      <c r="E22" s="50"/>
      <c r="F22" s="51">
        <v>11624.95</v>
      </c>
      <c r="G22" s="52"/>
      <c r="H22" s="52"/>
    </row>
    <row r="23" spans="2:8" ht="14.25" customHeight="1">
      <c r="B23" s="14" t="s">
        <v>52</v>
      </c>
      <c r="C23" s="50">
        <v>2321.33</v>
      </c>
      <c r="D23" s="50"/>
      <c r="E23" s="50"/>
      <c r="F23" s="51">
        <v>1952.5</v>
      </c>
      <c r="G23" s="52"/>
      <c r="H23" s="52"/>
    </row>
    <row r="24" spans="2:8" ht="14.25" customHeight="1">
      <c r="B24" s="14" t="s">
        <v>53</v>
      </c>
      <c r="C24" s="50">
        <v>206.88</v>
      </c>
      <c r="D24" s="50"/>
      <c r="E24" s="50"/>
      <c r="F24" s="51">
        <v>184.97</v>
      </c>
      <c r="G24" s="52"/>
      <c r="H24" s="52"/>
    </row>
    <row r="25" spans="2:8" ht="14.25" customHeight="1">
      <c r="B25" s="14" t="s">
        <v>54</v>
      </c>
      <c r="C25" s="50">
        <v>3624.38</v>
      </c>
      <c r="D25" s="50"/>
      <c r="E25" s="50"/>
      <c r="F25" s="51">
        <v>3692.97</v>
      </c>
      <c r="G25" s="52"/>
      <c r="H25" s="52"/>
    </row>
    <row r="26" spans="2:8" ht="14.25">
      <c r="B26" s="14" t="s">
        <v>55</v>
      </c>
      <c r="C26" s="50">
        <v>5.95</v>
      </c>
      <c r="D26" s="50"/>
      <c r="E26" s="50"/>
      <c r="F26" s="51">
        <v>5.73</v>
      </c>
      <c r="G26" s="52"/>
      <c r="H26" s="52"/>
    </row>
    <row r="27" spans="2:8" ht="14.25">
      <c r="B27" s="14" t="s">
        <v>56</v>
      </c>
      <c r="C27" s="55">
        <v>705.84</v>
      </c>
      <c r="D27" s="55">
        <f>SUM(C22:C27)</f>
        <v>23221.450000000004</v>
      </c>
      <c r="E27" s="56" t="s">
        <v>44</v>
      </c>
      <c r="F27" s="57">
        <v>2287.9699999999998</v>
      </c>
      <c r="G27" s="58">
        <v>19749.09</v>
      </c>
      <c r="H27" s="56" t="s">
        <v>44</v>
      </c>
    </row>
    <row r="28" spans="2:8" ht="14.25" customHeight="1">
      <c r="B28" s="40" t="s">
        <v>57</v>
      </c>
      <c r="C28" s="62" t="s">
        <v>44</v>
      </c>
      <c r="D28" s="63">
        <v>1388.09</v>
      </c>
      <c r="E28" s="63">
        <f>SUM(C20,D27,D28)</f>
        <v>35203.440000000002</v>
      </c>
      <c r="F28" s="64" t="s">
        <v>44</v>
      </c>
      <c r="G28" s="65">
        <v>1195.1500000000001</v>
      </c>
      <c r="H28" s="65">
        <v>30942.01</v>
      </c>
    </row>
    <row r="29" spans="2:8" ht="14.25" customHeight="1">
      <c r="B29" s="39" t="s">
        <v>58</v>
      </c>
      <c r="C29" s="66"/>
      <c r="D29" s="66"/>
      <c r="E29" s="66">
        <f>SUM(E28,E18)</f>
        <v>82261.739999999991</v>
      </c>
      <c r="F29" s="67"/>
      <c r="G29" s="68"/>
      <c r="H29" s="66">
        <f>SUM(H28,H18)</f>
        <v>75092.5</v>
      </c>
    </row>
    <row r="30" spans="2:8" ht="7.5" customHeight="1">
      <c r="B30" s="41"/>
      <c r="C30" s="69"/>
      <c r="D30" s="69"/>
      <c r="E30" s="69"/>
      <c r="F30" s="70"/>
      <c r="G30" s="71"/>
      <c r="H30" s="69"/>
    </row>
    <row r="31" spans="2:8" ht="14.25" customHeight="1">
      <c r="B31" s="32" t="s">
        <v>59</v>
      </c>
      <c r="C31" s="72"/>
      <c r="D31" s="72"/>
      <c r="E31" s="72"/>
      <c r="F31" s="70"/>
      <c r="G31" s="73"/>
      <c r="H31" s="73"/>
    </row>
    <row r="32" spans="2:8" ht="14.25">
      <c r="B32" s="13" t="s">
        <v>60</v>
      </c>
      <c r="C32" s="74"/>
      <c r="D32" s="74"/>
      <c r="E32" s="74"/>
      <c r="F32" s="75"/>
      <c r="G32" s="76"/>
      <c r="H32" s="76"/>
    </row>
    <row r="33" spans="2:8" ht="14.25" customHeight="1">
      <c r="B33" s="14" t="s">
        <v>61</v>
      </c>
      <c r="C33" s="77">
        <v>1242.8</v>
      </c>
      <c r="D33" s="77"/>
      <c r="E33" s="78"/>
      <c r="F33" s="79">
        <v>1232.33</v>
      </c>
      <c r="G33" s="80"/>
      <c r="H33" s="80"/>
    </row>
    <row r="34" spans="2:8" ht="14.25" customHeight="1">
      <c r="B34" s="14" t="s">
        <v>62</v>
      </c>
      <c r="C34" s="56" t="s">
        <v>44</v>
      </c>
      <c r="D34" s="81">
        <v>66351</v>
      </c>
      <c r="E34" s="55">
        <f>SUM(C33,D34)</f>
        <v>67593.8</v>
      </c>
      <c r="F34" s="59" t="s">
        <v>44</v>
      </c>
      <c r="G34" s="58">
        <v>60167.24</v>
      </c>
      <c r="H34" s="58">
        <f>SUM(F33,G34)</f>
        <v>61399.57</v>
      </c>
    </row>
    <row r="35" spans="2:8" ht="14.25">
      <c r="B35" s="15" t="s">
        <v>63</v>
      </c>
      <c r="C35" s="53" t="s">
        <v>44</v>
      </c>
      <c r="D35" s="53"/>
      <c r="E35" s="53"/>
      <c r="F35" s="54" t="s">
        <v>44</v>
      </c>
      <c r="G35" s="53"/>
      <c r="H35" s="53"/>
    </row>
    <row r="36" spans="2:8" ht="14.25" customHeight="1">
      <c r="B36" s="15" t="s">
        <v>64</v>
      </c>
      <c r="C36" s="53" t="s">
        <v>44</v>
      </c>
      <c r="D36" s="53"/>
      <c r="E36" s="53"/>
      <c r="F36" s="54" t="s">
        <v>44</v>
      </c>
      <c r="G36" s="53"/>
      <c r="H36" s="53"/>
    </row>
    <row r="37" spans="2:8" ht="14.25" customHeight="1">
      <c r="B37" s="14" t="s">
        <v>65</v>
      </c>
      <c r="C37" s="53" t="s">
        <v>44</v>
      </c>
      <c r="D37" s="53"/>
      <c r="E37" s="53"/>
      <c r="F37" s="54" t="s">
        <v>44</v>
      </c>
      <c r="G37" s="53"/>
      <c r="H37" s="53"/>
    </row>
    <row r="38" spans="2:8" ht="14.25" customHeight="1">
      <c r="B38" s="14" t="s">
        <v>66</v>
      </c>
      <c r="C38" s="55">
        <v>3.28</v>
      </c>
      <c r="D38" s="50"/>
      <c r="E38" s="50"/>
      <c r="F38" s="51">
        <v>4.54</v>
      </c>
      <c r="G38" s="52"/>
      <c r="H38" s="52"/>
    </row>
    <row r="39" spans="2:8" ht="14.25" customHeight="1">
      <c r="B39" s="14" t="s">
        <v>67</v>
      </c>
      <c r="C39" s="55">
        <v>273.58999999999997</v>
      </c>
      <c r="D39" s="50"/>
      <c r="E39" s="50"/>
      <c r="F39" s="51">
        <v>259.79000000000002</v>
      </c>
      <c r="G39" s="52"/>
      <c r="H39" s="52"/>
    </row>
    <row r="40" spans="2:8" ht="14.25" customHeight="1">
      <c r="B40" s="16" t="s">
        <v>68</v>
      </c>
      <c r="C40" s="55">
        <v>152.49</v>
      </c>
      <c r="D40" s="55">
        <f>SUM(C38:C40)</f>
        <v>429.35999999999996</v>
      </c>
      <c r="E40" s="56" t="s">
        <v>44</v>
      </c>
      <c r="F40" s="57">
        <v>96.5</v>
      </c>
      <c r="G40" s="58">
        <f>SUM(F38:F40)</f>
        <v>360.83000000000004</v>
      </c>
      <c r="H40" s="56" t="s">
        <v>44</v>
      </c>
    </row>
    <row r="41" spans="2:8" ht="14.25" customHeight="1">
      <c r="B41" s="14" t="s">
        <v>69</v>
      </c>
      <c r="C41" s="50">
        <v>201.83</v>
      </c>
      <c r="D41" s="50"/>
      <c r="E41" s="50"/>
      <c r="F41" s="51">
        <v>186.87</v>
      </c>
      <c r="G41" s="52"/>
      <c r="H41" s="52"/>
    </row>
    <row r="42" spans="2:8" ht="14.25" customHeight="1">
      <c r="B42" s="14" t="s">
        <v>70</v>
      </c>
      <c r="C42" s="56" t="s">
        <v>44</v>
      </c>
      <c r="D42" s="55">
        <v>1621.13</v>
      </c>
      <c r="E42" s="55">
        <f>SUM(D42,C41,D40)</f>
        <v>2252.3200000000002</v>
      </c>
      <c r="F42" s="59" t="s">
        <v>44</v>
      </c>
      <c r="G42" s="58">
        <v>1667.14</v>
      </c>
      <c r="H42" s="58">
        <f>SUM(G42,F41,G40)</f>
        <v>2214.84</v>
      </c>
    </row>
    <row r="43" spans="2:8" ht="14.25" customHeight="1">
      <c r="B43" s="15" t="s">
        <v>71</v>
      </c>
      <c r="C43" s="53" t="s">
        <v>44</v>
      </c>
      <c r="D43" s="53"/>
      <c r="E43" s="53"/>
      <c r="F43" s="54" t="s">
        <v>44</v>
      </c>
      <c r="G43" s="53"/>
      <c r="H43" s="53"/>
    </row>
    <row r="44" spans="2:8" ht="14.25" customHeight="1">
      <c r="B44" s="14" t="s">
        <v>65</v>
      </c>
      <c r="C44" s="53" t="s">
        <v>44</v>
      </c>
      <c r="D44" s="53"/>
      <c r="E44" s="53"/>
      <c r="F44" s="54" t="s">
        <v>44</v>
      </c>
      <c r="G44" s="53"/>
      <c r="H44" s="53"/>
    </row>
    <row r="45" spans="2:8" ht="14.25" customHeight="1">
      <c r="B45" s="14" t="s">
        <v>66</v>
      </c>
      <c r="C45" s="50">
        <v>1.26</v>
      </c>
      <c r="D45" s="50"/>
      <c r="E45" s="50"/>
      <c r="F45" s="51">
        <v>0.74</v>
      </c>
      <c r="G45" s="52"/>
      <c r="H45" s="52"/>
    </row>
    <row r="46" spans="2:8" ht="14.25" customHeight="1">
      <c r="B46" s="14" t="s">
        <v>72</v>
      </c>
      <c r="C46" s="53" t="s">
        <v>44</v>
      </c>
      <c r="D46" s="53"/>
      <c r="E46" s="53"/>
      <c r="F46" s="54" t="s">
        <v>44</v>
      </c>
      <c r="G46" s="53"/>
      <c r="H46" s="53"/>
    </row>
    <row r="47" spans="2:8" ht="14.25" customHeight="1">
      <c r="B47" s="14" t="s">
        <v>73</v>
      </c>
      <c r="C47" s="50">
        <v>137.5</v>
      </c>
      <c r="D47" s="50"/>
      <c r="E47" s="50"/>
      <c r="F47" s="51">
        <v>100.96</v>
      </c>
      <c r="G47" s="52"/>
      <c r="H47" s="52"/>
    </row>
    <row r="48" spans="2:8" ht="14.25" customHeight="1">
      <c r="B48" s="17" t="s">
        <v>74</v>
      </c>
      <c r="C48" s="50">
        <v>4213.76</v>
      </c>
      <c r="D48" s="50"/>
      <c r="E48" s="50"/>
      <c r="F48" s="51">
        <v>4122.4399999999996</v>
      </c>
      <c r="G48" s="52"/>
      <c r="H48" s="52"/>
    </row>
    <row r="49" spans="2:8" ht="14.25" customHeight="1">
      <c r="B49" s="14" t="s">
        <v>75</v>
      </c>
      <c r="C49" s="50">
        <v>46.54</v>
      </c>
      <c r="D49" s="50"/>
      <c r="E49" s="50"/>
      <c r="F49" s="51">
        <v>46.09</v>
      </c>
      <c r="G49" s="52"/>
      <c r="H49" s="52"/>
    </row>
    <row r="50" spans="2:8" ht="14.25" customHeight="1">
      <c r="B50" s="16" t="s">
        <v>76</v>
      </c>
      <c r="C50" s="55">
        <v>1730.68</v>
      </c>
      <c r="D50" s="55">
        <f>SUM(C45:C50)</f>
        <v>6129.7400000000007</v>
      </c>
      <c r="E50" s="56" t="s">
        <v>44</v>
      </c>
      <c r="F50" s="57">
        <v>1503.59</v>
      </c>
      <c r="G50" s="58">
        <f>SUM(F45:F50)</f>
        <v>5773.82</v>
      </c>
      <c r="H50" s="56" t="s">
        <v>44</v>
      </c>
    </row>
    <row r="51" spans="2:8" ht="14.25" customHeight="1">
      <c r="B51" s="14" t="s">
        <v>77</v>
      </c>
      <c r="C51" s="50">
        <v>5446.16</v>
      </c>
      <c r="D51" s="50"/>
      <c r="E51" s="50"/>
      <c r="F51" s="51">
        <v>5097.28</v>
      </c>
      <c r="G51" s="52"/>
      <c r="H51" s="52"/>
    </row>
    <row r="52" spans="2:8" ht="14.25" customHeight="1">
      <c r="B52" s="14" t="s">
        <v>78</v>
      </c>
      <c r="C52" s="50">
        <v>63.59</v>
      </c>
      <c r="D52" s="50"/>
      <c r="E52" s="50"/>
      <c r="F52" s="51">
        <v>55.6</v>
      </c>
      <c r="G52" s="52"/>
      <c r="H52" s="52"/>
    </row>
    <row r="53" spans="2:8" ht="14.25" customHeight="1">
      <c r="B53" s="40" t="s">
        <v>79</v>
      </c>
      <c r="C53" s="62" t="s">
        <v>44</v>
      </c>
      <c r="D53" s="63">
        <v>776.13</v>
      </c>
      <c r="E53" s="63">
        <f>SUM(D50,C51,C52,D53)</f>
        <v>12415.62</v>
      </c>
      <c r="F53" s="64" t="s">
        <v>44</v>
      </c>
      <c r="G53" s="65">
        <v>551.39</v>
      </c>
      <c r="H53" s="65">
        <f>SUM(G50,F51,F52,G53)</f>
        <v>11478.089999999998</v>
      </c>
    </row>
    <row r="54" spans="2:8" ht="14.25" customHeight="1">
      <c r="B54" s="39" t="s">
        <v>80</v>
      </c>
      <c r="C54" s="66"/>
      <c r="D54" s="66"/>
      <c r="E54" s="66">
        <f>SUM(E53,E34,E42)</f>
        <v>82261.740000000005</v>
      </c>
      <c r="F54" s="67"/>
      <c r="G54" s="68"/>
      <c r="H54" s="68">
        <f>SUM(H53,H34,H42)</f>
        <v>75092.5</v>
      </c>
    </row>
    <row r="56" spans="2:8" ht="15" customHeight="1">
      <c r="B56" s="29" t="s">
        <v>24</v>
      </c>
      <c r="C56" s="28"/>
      <c r="D56" s="28"/>
      <c r="E56" s="28"/>
    </row>
    <row r="57" spans="2:8" ht="15" customHeight="1">
      <c r="B57" s="28"/>
      <c r="C57" s="28"/>
      <c r="D57" s="28"/>
      <c r="E57" s="28"/>
    </row>
    <row r="58" spans="2:8" ht="15" customHeight="1">
      <c r="B58" s="29" t="s">
        <v>81</v>
      </c>
      <c r="C58" s="28"/>
      <c r="D58" s="28"/>
      <c r="E58" s="28">
        <f>E28/E53</f>
        <v>2.8354153880353943</v>
      </c>
    </row>
    <row r="59" spans="2:8" ht="15" customHeight="1">
      <c r="B59" s="29" t="s">
        <v>82</v>
      </c>
      <c r="C59" s="28"/>
      <c r="D59" s="28"/>
      <c r="E59" s="28">
        <f>(E28-C20)/E53</f>
        <v>1.9821434612206237</v>
      </c>
    </row>
    <row r="60" spans="2:8" ht="15" customHeight="1">
      <c r="B60" s="29" t="s">
        <v>83</v>
      </c>
      <c r="C60" s="28"/>
      <c r="D60" s="28"/>
      <c r="E60" s="28">
        <f>C23/'Income Statement'!C4*365</f>
        <v>12.060783091781389</v>
      </c>
    </row>
    <row r="61" spans="2:8" ht="15" customHeight="1">
      <c r="B61" s="29" t="s">
        <v>84</v>
      </c>
      <c r="C61" s="28"/>
      <c r="D61" s="28"/>
      <c r="E61" s="28">
        <f>0</f>
        <v>0</v>
      </c>
    </row>
    <row r="62" spans="2:8" ht="15" customHeight="1">
      <c r="B62" s="29" t="s">
        <v>85</v>
      </c>
      <c r="C62" s="28"/>
      <c r="D62" s="28"/>
      <c r="E62" s="28">
        <f>C20/SUM('Income Statement'!C7:C10)*365</f>
        <v>116.86264797198032</v>
      </c>
    </row>
    <row r="63" spans="2:8" ht="15" customHeight="1">
      <c r="B63" s="29" t="s">
        <v>86</v>
      </c>
      <c r="C63" s="28"/>
      <c r="D63" s="28"/>
      <c r="E63" s="28">
        <f>E60+E62-E61</f>
        <v>128.92343106376171</v>
      </c>
    </row>
    <row r="64" spans="2:8" ht="15" customHeight="1">
      <c r="B64" s="29" t="s">
        <v>87</v>
      </c>
      <c r="C64" s="28"/>
      <c r="D64" s="28"/>
      <c r="E64" s="28">
        <f>(E53+E42)/E29</f>
        <v>0.17830816610492317</v>
      </c>
    </row>
  </sheetData>
  <mergeCells count="6">
    <mergeCell ref="B3:H3"/>
    <mergeCell ref="F33:H33"/>
    <mergeCell ref="C19:E19"/>
    <mergeCell ref="F19:H19"/>
    <mergeCell ref="C4:E5"/>
    <mergeCell ref="F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2024-04-20T11:25:11Z</dcterms:created>
  <dcterms:modified xsi:type="dcterms:W3CDTF">2024-04-21T10:42:18Z</dcterms:modified>
  <cp:category/>
  <cp:contentStatus/>
</cp:coreProperties>
</file>