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<sst xmlns="http://schemas.openxmlformats.org/spreadsheetml/2006/main" count="995" uniqueCount="671">
  <si>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</si>
  <si>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</si>
  <si>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</si>
  <si>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</si>
  <si>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</si>
  <si>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</si>
  <si>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</si>
  <si>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</si>
  <si>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</si>
  <si>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</si>
  <si>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</si>
  <si>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</si>
  <si>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</si>
  <si>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</si>
  <si>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</si>
  <si>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</si>
  <si>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</si>
  <si>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</si>
  <si>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</si>
  <si>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</si>
  <si>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</si>
  <si>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</si>
  <si>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</si>
  <si>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</si>
  <si>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</si>
  <si>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</si>
  <si>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</si>
  <si>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</si>
  <si>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</si>
  <si>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</si>
  <si>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</si>
  <si>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</si>
  <si>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</si>
  <si>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</si>
  <si>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</si>
  <si>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</si>
  <si>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</si>
  <si>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</si>
  <si>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</si>
  <si>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</si>
  <si>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</si>
  <si>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</si>
  <si>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</si>
  <si>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</si>
  <si>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</si>
  <si>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</si>
  <si>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</si>
  <si>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</si>
  <si>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</si>
  <si>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</si>
  <si>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</si>
  <si>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</si>
  <si>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</si>
  <si>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</si>
  <si>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</si>
  <si>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</si>
  <si>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</si>
  <si>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</si>
  <si>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</si>
  <si>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</si>
  <si>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</si>
  <si>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</si>
  <si>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</si>
  <si>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</si>
  <si>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</si>
  <si>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</si>
  <si>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</si>
  <si>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</si>
  <si>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</si>
  <si>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</si>
  <si>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</si>
  <si>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</si>
  <si>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</si>
  <si>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</si>
  <si>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</si>
  <si>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</si>
  <si>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</si>
  <si>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</si>
  <si>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</si>
  <si>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</si>
  <si>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</si>
  <si>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</si>
  <si>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</si>
  <si>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</si>
  <si>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</si>
  <si>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</si>
  <si>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</si>
  <si>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</si>
  <si>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</si>
  <si>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</si>
  <si>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</si>
  <si>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</si>
  <si>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</si>
  <si>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</si>
  <si>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</si>
  <si>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</si>
  <si>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</si>
  <si>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</si>
  <si>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</si>
  <si>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</si>
  <si>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</si>
  <si>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</si>
  <si>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</si>
  <si>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</si>
  <si>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</si>
  <si>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</si>
  <si>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</si>
  <si>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</si>
  <si>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</si>
  <si>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</si>
  <si>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</si>
  <si>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</si>
  <si>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</si>
  <si>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</si>
  <si>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</si>
  <si>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</si>
  <si>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</si>
  <si>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</si>
  <si>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</si>
  <si>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</si>
  <si>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</si>
  <si>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</si>
  <si>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</si>
  <si>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</si>
  <si>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</si>
  <si>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</si>
  <si>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</si>
  <si>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</si>
  <si>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</si>
  <si>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</si>
  <si>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</si>
  <si>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</si>
  <si>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</si>
  <si>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</si>
  <si>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</si>
  <si>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</si>
  <si>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</si>
  <si>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</si>
  <si>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</si>
  <si>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</si>
  <si>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</si>
  <si>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</si>
  <si>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</si>
  <si>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</si>
  <si>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</si>
  <si>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</si>
  <si>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</si>
  <si>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</si>
  <si>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</si>
  <si>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</si>
  <si>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</si>
  <si>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</si>
  <si>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</si>
  <si>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</si>
  <si>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</si>
  <si>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</si>
  <si>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</si>
  <si>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</si>
  <si>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</si>
  <si>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</si>
  <si>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</si>
  <si>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</si>
  <si>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</si>
  <si>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</si>
  <si>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</si>
  <si>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</si>
  <si>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</si>
  <si>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</si>
  <si>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</si>
  <si>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</si>
  <si>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</si>
  <si>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</si>
  <si>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</si>
  <si>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</si>
  <si>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</si>
  <si>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</si>
  <si>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</si>
  <si>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</si>
  <si>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</si>
  <si>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</si>
  <si>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</si>
  <si>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</si>
  <si>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</si>
  <si>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</si>
  <si>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</si>
  <si>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</si>
  <si>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</si>
  <si>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</si>
  <si>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</si>
  <si>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</si>
  <si>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</si>
  <si>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</si>
  <si>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</si>
  <si>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</si>
  <si>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</si>
  <si>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</si>
  <si>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</si>
  <si>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</si>
  <si>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</si>
  <si>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</si>
  <si>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</si>
  <si>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</si>
  <si>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</si>
  <si>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</si>
  <si>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</si>
  <si>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</si>
  <si>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</si>
  <si>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</si>
  <si>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</si>
  <si>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</si>
  <si>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</si>
  <si>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</si>
  <si>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</si>
  <si>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</si>
  <si>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</si>
  <si>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</si>
  <si>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</si>
  <si>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</si>
  <si>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</si>
  <si>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</si>
  <si>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</si>
  <si>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</si>
  <si>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</si>
  <si>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</si>
  <si>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</si>
  <si>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</si>
  <si>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</si>
  <si>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</si>
  <si>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</si>
  <si>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</si>
  <si>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</si>
  <si>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</si>
  <si>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</si>
  <si>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</si>
  <si>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</si>
  <si>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</si>
  <si>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</si>
  <si>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</si>
  <si>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</si>
  <si>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</si>
  <si>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</si>
  <si>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</si>
  <si>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</si>
  <si>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</si>
  <si>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</si>
  <si>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</si>
  <si>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</si>
  <si>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</si>
  <si>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</si>
  <si>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</si>
  <si>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</si>
  <si>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</si>
  <si>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</si>
  <si>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</si>
  <si>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</si>
  <si>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</si>
  <si>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</si>
  <si>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</si>
  <si>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</si>
  <si>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</si>
  <si>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</si>
  <si>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</si>
  <si>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</si>
  <si>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</si>
  <si>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</si>
  <si>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</si>
  <si>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</si>
  <si>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</si>
  <si>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</si>
  <si>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</si>
  <si>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</si>
  <si>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</si>
  <si>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</si>
  <si>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</si>
  <si>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</si>
  <si>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</si>
  <si>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</si>
  <si>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</si>
  <si>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</si>
  <si>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</si>
  <si>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</si>
  <si>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</si>
  <si>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</si>
  <si>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</si>
  <si>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</si>
  <si>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</si>
  <si>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</si>
  <si>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</si>
  <si>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</si>
  <si>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</si>
  <si>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</si>
  <si>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</si>
  <si>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</si>
  <si>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</si>
  <si>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</si>
  <si>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</si>
  <si>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</si>
  <si>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</si>
  <si>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</si>
  <si>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</si>
  <si>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</si>
  <si>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</si>
  <si>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</si>
  <si>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</si>
  <si>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</si>
  <si>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</si>
  <si>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</si>
  <si>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</si>
  <si>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</si>
  <si>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</si>
  <si>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</si>
  <si>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</si>
  <si>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</si>
  <si>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</si>
  <si>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</si>
  <si>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</si>
  <si>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</si>
  <si>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</si>
  <si>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</si>
  <si>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</si>
  <si>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</si>
  <si>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</si>
  <si>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</si>
  <si>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</si>
  <si>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</si>
  <si>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</si>
  <si>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</si>
  <si>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</si>
  <si>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</si>
  <si>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</si>
  <si>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</si>
  <si>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</si>
  <si>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</si>
  <si>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</si>
  <si>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</si>
  <si>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</si>
  <si>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</si>
  <si>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</si>
  <si>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</si>
  <si>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</si>
  <si>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</si>
  <si>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</si>
  <si>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</si>
  <si>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</si>
  <si>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</si>
  <si>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</si>
  <si>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</si>
  <si>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</si>
  <si>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</si>
  <si>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</si>
  <si>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</si>
  <si>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</si>
  <si>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</si>
  <si>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</si>
  <si>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</si>
  <si>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</si>
  <si>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</si>
  <si>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</si>
  <si>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</si>
  <si>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</si>
  <si>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</si>
  <si>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</si>
  <si>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</si>
  <si>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</si>
  <si>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</si>
  <si>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</si>
  <si>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</si>
  <si>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</si>
  <si>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</si>
  <si>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</si>
  <si>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</si>
  <si>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</si>
  <si>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</si>
  <si>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</si>
  <si>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</si>
  <si>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</si>
  <si>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</si>
  <si>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</si>
  <si>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</si>
  <si>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</si>
  <si>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</si>
  <si>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</si>
  <si>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</si>
  <si>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</si>
  <si>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</si>
  <si>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</si>
  <si>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</si>
  <si>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</si>
  <si>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</si>
  <si>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</si>
  <si>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</si>
  <si>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</si>
  <si>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</si>
  <si>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</si>
  <si>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</si>
  <si>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</si>
  <si>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</si>
  <si>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</si>
  <si>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</si>
  <si>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</si>
  <si>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</si>
  <si>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</si>
  <si>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</si>
  <si>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</si>
  <si>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</si>
  <si>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</si>
  <si>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</si>
  <si>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</si>
  <si>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</si>
  <si>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</si>
  <si>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</si>
  <si>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</si>
  <si>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</si>
  <si>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</si>
  <si>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</si>
  <si>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</si>
  <si>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</si>
  <si>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</si>
  <si>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</si>
  <si>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</si>
  <si>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</si>
  <si>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</si>
  <si>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</si>
  <si>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</si>
  <si>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</si>
  <si>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</si>
  <si>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</si>
  <si>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</si>
  <si>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</si>
  <si>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</si>
  <si>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</si>
  <si>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</si>
  <si>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</si>
  <si>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</si>
  <si>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</si>
  <si>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</si>
  <si>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</si>
  <si>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</si>
  <si>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</si>
  <si>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</si>
  <si>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</si>
  <si>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</si>
  <si>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</si>
  <si>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</si>
  <si>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</si>
  <si>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</si>
  <si>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</si>
  <si>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</si>
  <si>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</si>
  <si>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</si>
  <si>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</si>
  <si>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</si>
  <si>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</si>
  <si>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</si>
  <si>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</si>
  <si>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</si>
  <si>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</si>
  <si>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</si>
  <si>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</si>
  <si>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</si>
  <si>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</si>
  <si>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</si>
  <si>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</si>
  <si>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</si>
  <si>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</si>
  <si>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</si>
  <si>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</si>
  <si>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</si>
  <si>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</si>
  <si>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</si>
  <si>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</si>
  <si>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</si>
  <si>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</si>
  <si>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</si>
  <si>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</si>
  <si>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</si>
  <si>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</si>
  <si>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</si>
  <si>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</si>
  <si>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</si>
  <si>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</si>
  <si>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</si>
  <si>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</si>
  <si>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</si>
  <si>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</si>
  <si>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</si>
  <si>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</si>
  <si>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</si>
  <si>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</si>
  <si>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</si>
  <si>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</si>
  <si>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</si>
  <si>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</si>
  <si>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</si>
  <si>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</si>
  <si>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</si>
  <si>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</si>
  <si>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</si>
  <si>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</si>
  <si>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</si>
  <si>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</si>
  <si>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</si>
  <si>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</si>
  <si>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</si>
  <si>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</si>
  <si>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</si>
  <si>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</si>
  <si>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</si>
  <si>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</si>
  <si>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</si>
  <si>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</si>
  <si>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</si>
  <si>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</si>
  <si>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</si>
  <si>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</si>
  <si>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</si>
  <si>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</si>
  <si>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</si>
  <si>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</si>
  <si>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</si>
  <si>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</si>
  <si>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</si>
  <si>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</si>
  <si>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</si>
  <si>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</si>
  <si>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</si>
  <si>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</si>
  <si>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</si>
  <si>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</si>
  <si>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</si>
  <si>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</si>
  <si>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</si>
  <si>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</si>
  <si>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</si>
  <si>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</si>
  <si>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</si>
  <si>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</si>
  <si>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</si>
  <si>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</si>
  <si>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</si>
  <si>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</si>
  <si>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</si>
  <si>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</si>
  <si>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</si>
  <si>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</si>
  <si>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</si>
  <si>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</si>
  <si>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</si>
  <si>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</si>
  <si>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</si>
  <si>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</si>
  <si>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</si>
  <si>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</si>
  <si>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</si>
  <si>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</si>
  <si>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</si>
  <si>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</si>
  <si>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</si>
  <si>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</si>
  <si>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</si>
  <si>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</si>
  <si>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</si>
  <si>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</si>
  <si>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</si>
  <si>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</si>
  <si>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</si>
  <si>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</si>
  <si>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</si>
  <si>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</si>
  <si>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</si>
  <si>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</si>
  <si>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</si>
  <si>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</si>
  <si>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</si>
  <si>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</si>
  <si>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</si>
  <si>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</si>
  <si>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</si>
  <si>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</si>
  <si>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</si>
  <si>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</si>
  <si>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</si>
  <si>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</si>
  <si>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</si>
  <si>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</si>
  <si>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</si>
  <si>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</si>
  <si>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</si>
  <si>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</si>
  <si>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</si>
  <si>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</si>
  <si>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</si>
  <si>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</si>
  <si>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</si>
  <si>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</si>
  <si>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</si>
  <si>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</si>
  <si>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</si>
  <si>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</si>
  <si>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</si>
  <si>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</si>
  <si>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</si>
  <si>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</si>
  <si>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</si>
  <si>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</si>
  <si>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</si>
  <si>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</si>
  <si>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</si>
  <si>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</si>
  <si>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</si>
  <si>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</si>
  <si>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</si>
  <si>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</si>
  <si>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</si>
  <si>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</si>
  <si>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</si>
  <si>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</si>
  <si>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</si>
  <si>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Column H!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</si>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</sst>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</numFmts>
  <fonts count="32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name val="&quot;source sans pro&quot;"/>
    </font>
    <font>
      <b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2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22" numFmtId="4" xfId="0" applyBorder="1" applyFont="1" applyNumberFormat="1"/>
    <xf borderId="0" fillId="6" fontId="23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4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25" numFmtId="167" xfId="0" applyAlignment="1" applyBorder="1" applyFont="1" applyNumberFormat="1">
      <alignment vertical="bottom"/>
    </xf>
    <xf borderId="7" fillId="2" fontId="25" numFmtId="4" xfId="0" applyAlignment="1" applyBorder="1" applyFont="1" applyNumberFormat="1">
      <alignment vertical="bottom"/>
    </xf>
    <xf borderId="0" fillId="0" fontId="6" numFmtId="14" xfId="0" applyAlignment="1" applyFont="1" applyNumberFormat="1">
      <alignment horizontal="right" readingOrder="0"/>
    </xf>
    <xf borderId="0" fillId="6" fontId="24" numFmtId="0" xfId="0" applyAlignment="1" applyFont="1">
      <alignment horizontal="right" vertical="bottom"/>
    </xf>
    <xf borderId="8" fillId="2" fontId="25" numFmtId="167" xfId="0" applyAlignment="1" applyBorder="1" applyFont="1" applyNumberFormat="1">
      <alignment vertical="bottom"/>
    </xf>
    <xf borderId="8" fillId="2" fontId="25" numFmtId="4" xfId="0" applyAlignment="1" applyBorder="1" applyFont="1" applyNumberFormat="1">
      <alignment vertical="bottom"/>
    </xf>
    <xf borderId="0" fillId="6" fontId="24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26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9" fillId="2" fontId="25" numFmtId="167" xfId="0" applyAlignment="1" applyBorder="1" applyFont="1" applyNumberFormat="1">
      <alignment vertical="bottom"/>
    </xf>
    <xf borderId="0" fillId="0" fontId="6" numFmtId="3" xfId="0" applyAlignment="1" applyFont="1" applyNumberFormat="1">
      <alignment readingOrder="0"/>
    </xf>
    <xf borderId="9" fillId="2" fontId="25" numFmtId="4" xfId="0" applyAlignment="1" applyBorder="1" applyFont="1" applyNumberFormat="1">
      <alignment vertical="bottom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6" fillId="2" fontId="8" numFmtId="1" xfId="0" applyAlignment="1" applyBorder="1" applyFont="1" applyNumberFormat="1">
      <alignment horizontal="right" vertical="bottom"/>
    </xf>
    <xf borderId="0" fillId="2" fontId="8" numFmtId="1" xfId="0" applyAlignment="1" applyFont="1" applyNumberFormat="1">
      <alignment horizontal="right"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7" numFmtId="0" xfId="0" applyAlignment="1" applyFont="1">
      <alignment readingOrder="0"/>
    </xf>
    <xf borderId="5" fillId="0" fontId="28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9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9" numFmtId="169" xfId="0" applyAlignment="1" applyBorder="1" applyFont="1" applyNumberFormat="1">
      <alignment horizontal="center" readingOrder="0"/>
    </xf>
    <xf borderId="11" fillId="2" fontId="29" numFmtId="1" xfId="0" applyAlignment="1" applyBorder="1" applyFont="1" applyNumberFormat="1">
      <alignment horizontal="center" readingOrder="0"/>
    </xf>
    <xf borderId="10" fillId="2" fontId="29" numFmtId="167" xfId="0" applyAlignment="1" applyBorder="1" applyFont="1" applyNumberFormat="1">
      <alignment horizontal="center" readingOrder="0"/>
    </xf>
    <xf borderId="11" fillId="2" fontId="29" numFmtId="167" xfId="0" applyAlignment="1" applyBorder="1" applyFont="1" applyNumberFormat="1">
      <alignment horizontal="center" readingOrder="0"/>
    </xf>
    <xf borderId="0" fillId="3" fontId="30" numFmtId="0" xfId="0" applyAlignment="1" applyFont="1">
      <alignment horizontal="center" readingOrder="0"/>
    </xf>
    <xf borderId="11" fillId="2" fontId="29" numFmtId="2" xfId="0" applyAlignment="1" applyBorder="1" applyFont="1" applyNumberFormat="1">
      <alignment horizontal="center" readingOrder="0"/>
    </xf>
    <xf borderId="0" fillId="3" fontId="31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4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0.88"/>
    <col customWidth="1" min="3" max="3" width="6.75"/>
    <col customWidth="1" min="4" max="4" width="17.25"/>
    <col customWidth="1" min="5" max="5" width="6.38"/>
    <col customWidth="1" min="8" max="8" width="6.38"/>
    <col customWidth="1" min="9" max="9" width="13.25"/>
    <col customWidth="1" min="11" max="11" width="6.38"/>
    <col customWidth="1" min="16" max="16" width="6.38"/>
    <col customWidth="1" min="19" max="19" width="6.38"/>
    <col customWidth="1" min="20" max="20" width="16.0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PRODUCT(M5:N5)</f>
        <v>176602.97</v>
      </c>
      <c r="P5" s="57"/>
      <c r="Q5" s="75">
        <v>24769.0</v>
      </c>
      <c r="R5" s="77">
        <f t="shared" ref="R5:R17" si="2">QUOTIENT(Q5,1450)</f>
        <v>17</v>
      </c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80">
        <f t="shared" si="1"/>
        <v>27023.07</v>
      </c>
      <c r="P6" s="57"/>
      <c r="Q6" s="75">
        <v>2581.0</v>
      </c>
      <c r="R6" s="81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2" t="s">
        <v>484</v>
      </c>
      <c r="M7" s="74">
        <v>6.87</v>
      </c>
      <c r="N7" s="75">
        <v>7822.0</v>
      </c>
      <c r="O7" s="80">
        <f t="shared" si="1"/>
        <v>53737.14</v>
      </c>
      <c r="P7" s="57"/>
      <c r="Q7" s="75">
        <v>7822.0</v>
      </c>
      <c r="R7" s="81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3" t="s">
        <v>485</v>
      </c>
      <c r="M8" s="74">
        <v>10.89</v>
      </c>
      <c r="N8" s="75">
        <v>4730.0</v>
      </c>
      <c r="O8" s="80">
        <f t="shared" si="1"/>
        <v>51509.7</v>
      </c>
      <c r="P8" s="57"/>
      <c r="Q8" s="75">
        <v>4730.0</v>
      </c>
      <c r="R8" s="81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4"/>
      <c r="D9" s="85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80">
        <f t="shared" si="1"/>
        <v>26810.22</v>
      </c>
      <c r="P9" s="57"/>
      <c r="Q9" s="75">
        <v>1699.0</v>
      </c>
      <c r="R9" s="81">
        <f t="shared" si="2"/>
        <v>1</v>
      </c>
      <c r="S9" s="57"/>
      <c r="T9" s="82" t="s">
        <v>484</v>
      </c>
      <c r="U9" s="72">
        <v>53737.14</v>
      </c>
      <c r="V9" s="70"/>
      <c r="W9" s="18"/>
    </row>
    <row r="10">
      <c r="A10" s="86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80">
        <f t="shared" si="1"/>
        <v>54738.36</v>
      </c>
      <c r="P10" s="57"/>
      <c r="Q10" s="75">
        <v>4764.0</v>
      </c>
      <c r="R10" s="81">
        <f t="shared" si="2"/>
        <v>3</v>
      </c>
      <c r="S10" s="57"/>
      <c r="T10" s="83" t="s">
        <v>485</v>
      </c>
      <c r="U10" s="72">
        <v>51509.700000000004</v>
      </c>
      <c r="V10" s="70"/>
      <c r="W10" s="18"/>
    </row>
    <row r="11">
      <c r="A11" s="86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80">
        <f t="shared" si="1"/>
        <v>55563.27</v>
      </c>
      <c r="P11" s="57"/>
      <c r="Q11" s="75">
        <v>7151.0</v>
      </c>
      <c r="R11" s="81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6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80">
        <f t="shared" si="1"/>
        <v>70109.32</v>
      </c>
      <c r="P12" s="57"/>
      <c r="Q12" s="75">
        <v>13966.0</v>
      </c>
      <c r="R12" s="81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6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80">
        <f t="shared" si="1"/>
        <v>59316.78</v>
      </c>
      <c r="P13" s="57"/>
      <c r="Q13" s="75">
        <v>7138.0</v>
      </c>
      <c r="R13" s="81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6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80">
        <f t="shared" si="1"/>
        <v>100385.22</v>
      </c>
      <c r="P14" s="57"/>
      <c r="Q14" s="75">
        <v>6278.0</v>
      </c>
      <c r="R14" s="81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80">
        <f t="shared" si="1"/>
        <v>87120.21</v>
      </c>
      <c r="P15" s="57"/>
      <c r="Q15" s="75">
        <v>14593.0</v>
      </c>
      <c r="R15" s="81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80">
        <f t="shared" si="1"/>
        <v>120452.09</v>
      </c>
      <c r="P16" s="57"/>
      <c r="Q16" s="75">
        <v>13193.0</v>
      </c>
      <c r="R16" s="81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7"/>
      <c r="F17" s="65" t="s">
        <v>495</v>
      </c>
      <c r="G17" s="88">
        <f>SUM(G5:G16)</f>
        <v>34016289</v>
      </c>
      <c r="H17" s="87"/>
      <c r="I17" s="65" t="s">
        <v>496</v>
      </c>
      <c r="J17" s="89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90">
        <f t="shared" si="1"/>
        <v>463758</v>
      </c>
      <c r="P17" s="57"/>
      <c r="Q17" s="91">
        <v>21930.0</v>
      </c>
      <c r="R17" s="92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93"/>
      <c r="P18" s="57"/>
      <c r="Q18" s="65" t="s">
        <v>499</v>
      </c>
      <c r="R18" s="94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93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5" t="s">
        <v>500</v>
      </c>
      <c r="B20" s="96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93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7">
        <f>SUM(A21:A27)</f>
        <v>63</v>
      </c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93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98">
        <f>AVERAGE(A21:A27)</f>
        <v>9</v>
      </c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93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98">
        <f>PRODUCT(A21:A27)</f>
        <v>661500</v>
      </c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93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98">
        <f>QUOTIENT(A26,A25)</f>
        <v>6</v>
      </c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93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98">
        <f>COUNT(A21:A27)</f>
        <v>7</v>
      </c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93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98">
        <f>sum(A24:A26)</f>
        <v>38</v>
      </c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93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98">
        <f>SUM(A21:A27)</f>
        <v>63</v>
      </c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93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93"/>
      <c r="P28" s="57"/>
      <c r="Q28" s="18"/>
      <c r="R28" s="18"/>
      <c r="S28" s="57"/>
      <c r="T28" s="83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93"/>
      <c r="P29" s="57"/>
      <c r="Q29" s="18"/>
      <c r="R29" s="18"/>
      <c r="S29" s="57"/>
      <c r="T29" s="83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93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93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  <col customWidth="1" min="2" max="2" width="8.13"/>
    <col customWidth="1" min="3" max="3" width="14.75"/>
    <col customWidth="1" min="4" max="4" width="7.13"/>
    <col customWidth="1" min="5" max="5" width="1.88"/>
    <col customWidth="1" min="6" max="6" width="7.13"/>
    <col customWidth="1" min="8" max="8" width="15.13"/>
    <col customWidth="1" min="9" max="9" width="16.38"/>
    <col customWidth="1" min="11" max="11" width="7.13"/>
    <col customWidth="1" min="12" max="12" width="1.88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9">
        <f>MIN(H5:H28)</f>
        <v>57</v>
      </c>
      <c r="K4" s="18"/>
      <c r="L4" s="57"/>
    </row>
    <row r="5">
      <c r="A5" s="18" t="s">
        <v>517</v>
      </c>
      <c r="B5" s="18"/>
      <c r="C5" s="100">
        <f>COUNTA(A5:A1000)</f>
        <v>85</v>
      </c>
      <c r="D5" s="18"/>
      <c r="E5" s="57"/>
      <c r="F5" s="18"/>
      <c r="G5" s="101">
        <v>43101.0</v>
      </c>
      <c r="H5" s="102">
        <v>76.0</v>
      </c>
      <c r="I5" s="65" t="s">
        <v>518</v>
      </c>
      <c r="J5" s="103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104">
        <v>43115.0</v>
      </c>
      <c r="H6" s="102">
        <v>80.0</v>
      </c>
      <c r="I6" s="18"/>
      <c r="J6" s="104">
        <f>MIN(G5:G28)</f>
        <v>43101</v>
      </c>
      <c r="K6" s="18"/>
      <c r="L6" s="57"/>
    </row>
    <row r="7">
      <c r="A7" s="18"/>
      <c r="B7" s="18"/>
      <c r="C7" s="18"/>
      <c r="D7" s="18"/>
      <c r="E7" s="57"/>
      <c r="F7" s="18"/>
      <c r="G7" s="101">
        <v>43132.0</v>
      </c>
      <c r="H7" s="102">
        <v>113.0</v>
      </c>
      <c r="I7" s="18"/>
      <c r="J7" s="104">
        <f>MAX(G5:G28)</f>
        <v>43449</v>
      </c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101">
        <v>43146.0</v>
      </c>
      <c r="H8" s="102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101">
        <v>43160.0</v>
      </c>
      <c r="H9" s="102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101">
        <v>43174.0</v>
      </c>
      <c r="H10" s="102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101">
        <v>43191.0</v>
      </c>
      <c r="H11" s="102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101">
        <v>43205.0</v>
      </c>
      <c r="H12" s="102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101">
        <v>43221.0</v>
      </c>
      <c r="H13" s="102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101">
        <v>43235.0</v>
      </c>
      <c r="H14" s="102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101">
        <v>43252.0</v>
      </c>
      <c r="H15" s="102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101">
        <v>43266.0</v>
      </c>
      <c r="H16" s="102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101">
        <v>43282.0</v>
      </c>
      <c r="H17" s="102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101">
        <v>43296.0</v>
      </c>
      <c r="H18" s="102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101">
        <v>43313.0</v>
      </c>
      <c r="H19" s="102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101">
        <v>43327.0</v>
      </c>
      <c r="H20" s="102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101">
        <v>43344.0</v>
      </c>
      <c r="H21" s="102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101">
        <v>43358.0</v>
      </c>
      <c r="H22" s="102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101">
        <v>43374.0</v>
      </c>
      <c r="H23" s="102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101">
        <v>43388.0</v>
      </c>
      <c r="H24" s="102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101">
        <v>43405.0</v>
      </c>
      <c r="H25" s="102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101">
        <v>43419.0</v>
      </c>
      <c r="H26" s="102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101">
        <v>43435.0</v>
      </c>
      <c r="H27" s="102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101">
        <v>43449.0</v>
      </c>
      <c r="H28" s="102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2.13"/>
    <col customWidth="1" min="5" max="5" width="9.13"/>
    <col customWidth="1" min="9" max="9" width="5.75"/>
    <col customWidth="1" min="10" max="10" width="17.13"/>
    <col customWidth="1" min="11" max="11" width="4.25"/>
    <col customWidth="1" min="12" max="12" width="30.63"/>
    <col customWidth="1" min="13" max="13" width="69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5" t="s">
        <v>603</v>
      </c>
      <c r="B2" s="18"/>
      <c r="C2" s="18"/>
      <c r="D2" s="18"/>
      <c r="E2" s="106" t="s">
        <v>604</v>
      </c>
      <c r="F2" s="107"/>
      <c r="G2" s="10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8"/>
      <c r="L4" s="109" t="s">
        <v>611</v>
      </c>
      <c r="M4" s="109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10">
        <v>43207.33619166666</v>
      </c>
      <c r="F5" s="111">
        <v>1.0</v>
      </c>
      <c r="G5" s="112">
        <v>8.0</v>
      </c>
      <c r="H5" s="18">
        <f t="shared" ref="H5:H110" si="1">PRODUCT($J$5,G5)</f>
        <v>6</v>
      </c>
      <c r="J5" s="113">
        <v>0.75</v>
      </c>
      <c r="K5" s="114"/>
      <c r="L5" s="114" t="s">
        <v>21</v>
      </c>
      <c r="M5" s="23" t="s">
        <v>615</v>
      </c>
      <c r="N5" s="115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6">
        <f t="shared" ref="E6:E56" si="2">E5+0.0028</f>
        <v>43207.33899</v>
      </c>
      <c r="F6" s="112">
        <v>2.0</v>
      </c>
      <c r="G6" s="112">
        <v>8.0</v>
      </c>
      <c r="H6" s="18">
        <f t="shared" si="1"/>
        <v>6</v>
      </c>
      <c r="J6" s="114"/>
      <c r="K6" s="114"/>
      <c r="L6" s="114" t="s">
        <v>24</v>
      </c>
      <c r="M6" s="23" t="s">
        <v>616</v>
      </c>
      <c r="N6" s="117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6">
        <f t="shared" si="2"/>
        <v>43207.34179</v>
      </c>
      <c r="F7" s="112">
        <v>3.0</v>
      </c>
      <c r="G7" s="111">
        <v>14.0</v>
      </c>
      <c r="H7" s="18">
        <f t="shared" si="1"/>
        <v>10.5</v>
      </c>
      <c r="J7" s="114"/>
      <c r="K7" s="114"/>
      <c r="L7" s="114" t="s">
        <v>26</v>
      </c>
      <c r="M7" s="23" t="s">
        <v>617</v>
      </c>
      <c r="N7" s="118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6">
        <f t="shared" si="2"/>
        <v>43207.34459</v>
      </c>
      <c r="F8" s="112">
        <v>4.0</v>
      </c>
      <c r="G8" s="112">
        <v>8.0</v>
      </c>
      <c r="H8" s="18">
        <f t="shared" si="1"/>
        <v>6</v>
      </c>
      <c r="J8" s="114"/>
      <c r="K8" s="114"/>
      <c r="L8" s="114" t="s">
        <v>28</v>
      </c>
      <c r="M8" s="23" t="s">
        <v>619</v>
      </c>
      <c r="N8" s="118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6">
        <f t="shared" si="2"/>
        <v>43207.34739</v>
      </c>
      <c r="F9" s="112">
        <v>5.0</v>
      </c>
      <c r="G9" s="112">
        <v>9.0</v>
      </c>
      <c r="H9" s="18">
        <f t="shared" si="1"/>
        <v>6.75</v>
      </c>
      <c r="J9" s="114"/>
      <c r="K9" s="114"/>
      <c r="L9" s="114" t="s">
        <v>30</v>
      </c>
      <c r="M9" s="23" t="s">
        <v>620</v>
      </c>
      <c r="N9" s="118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6">
        <f t="shared" si="2"/>
        <v>43207.35019</v>
      </c>
      <c r="F10" s="112">
        <v>6.0</v>
      </c>
      <c r="G10" s="112">
        <v>7.0</v>
      </c>
      <c r="H10" s="18">
        <f t="shared" si="1"/>
        <v>5.25</v>
      </c>
      <c r="I10" s="18"/>
      <c r="J10" s="68"/>
      <c r="K10" s="68"/>
      <c r="L10" s="68" t="s">
        <v>32</v>
      </c>
      <c r="M10" s="23" t="s">
        <v>621</v>
      </c>
      <c r="N10" s="118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6">
        <f t="shared" si="2"/>
        <v>43207.35299</v>
      </c>
      <c r="F11" s="112">
        <v>7.0</v>
      </c>
      <c r="G11" s="112">
        <v>12.0</v>
      </c>
      <c r="H11" s="18">
        <f t="shared" si="1"/>
        <v>9</v>
      </c>
      <c r="I11" s="18"/>
      <c r="J11" s="68"/>
      <c r="K11" s="68"/>
      <c r="L11" s="68" t="s">
        <v>34</v>
      </c>
      <c r="M11" s="23" t="s">
        <v>622</v>
      </c>
      <c r="N11" s="118">
        <f>MAX(G6:G111)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6">
        <f t="shared" si="2"/>
        <v>43207.35579</v>
      </c>
      <c r="F12" s="112">
        <v>8.0</v>
      </c>
      <c r="G12" s="112">
        <v>9.0</v>
      </c>
      <c r="H12" s="18">
        <f t="shared" si="1"/>
        <v>6.75</v>
      </c>
      <c r="I12" s="18"/>
      <c r="J12" s="18"/>
      <c r="K12" s="18"/>
      <c r="L12" s="68" t="s">
        <v>623</v>
      </c>
      <c r="M12" s="23" t="s">
        <v>624</v>
      </c>
      <c r="N12" s="118">
        <f>COUNTA(D5:D1000)</f>
        <v>46</v>
      </c>
      <c r="O12" s="18"/>
      <c r="P12" s="18"/>
      <c r="Q12" s="18"/>
      <c r="R12" s="18"/>
    </row>
    <row r="13">
      <c r="A13" s="18"/>
      <c r="B13" s="18"/>
      <c r="C13" s="18"/>
      <c r="D13" s="18"/>
      <c r="E13" s="116">
        <f t="shared" si="2"/>
        <v>43207.35859</v>
      </c>
      <c r="F13" s="112">
        <v>9.0</v>
      </c>
      <c r="G13" s="112">
        <v>10.0</v>
      </c>
      <c r="H13" s="18">
        <f t="shared" si="1"/>
        <v>7.5</v>
      </c>
      <c r="I13" s="18"/>
      <c r="J13" s="18"/>
      <c r="K13" s="18"/>
      <c r="L13" s="18"/>
      <c r="M13" s="18"/>
      <c r="N13" s="112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6">
        <f t="shared" si="2"/>
        <v>43207.36139</v>
      </c>
      <c r="F14" s="112">
        <v>10.0</v>
      </c>
      <c r="G14" s="112">
        <v>10.0</v>
      </c>
      <c r="H14" s="18">
        <f t="shared" si="1"/>
        <v>7.5</v>
      </c>
      <c r="I14" s="18"/>
      <c r="J14" s="68"/>
      <c r="K14" s="68"/>
      <c r="L14" s="68" t="s">
        <v>625</v>
      </c>
      <c r="M14" s="18"/>
      <c r="N14" s="112"/>
      <c r="O14" s="18"/>
      <c r="P14" s="18"/>
      <c r="Q14" s="18"/>
      <c r="R14" s="18"/>
    </row>
    <row r="15">
      <c r="A15" s="18"/>
      <c r="B15" s="18"/>
      <c r="C15" s="18"/>
      <c r="D15" s="18"/>
      <c r="E15" s="116">
        <f t="shared" si="2"/>
        <v>43207.36419</v>
      </c>
      <c r="F15" s="112">
        <v>11.0</v>
      </c>
      <c r="G15" s="112">
        <v>11.0</v>
      </c>
      <c r="H15" s="18">
        <f t="shared" si="1"/>
        <v>8.25</v>
      </c>
      <c r="I15" s="18"/>
      <c r="J15" s="108"/>
      <c r="K15" s="108"/>
      <c r="L15" s="109" t="s">
        <v>611</v>
      </c>
      <c r="M15" s="109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6">
        <f t="shared" si="2"/>
        <v>43207.36699</v>
      </c>
      <c r="F16" s="112">
        <v>12.0</v>
      </c>
      <c r="G16" s="112">
        <v>9.0</v>
      </c>
      <c r="H16" s="18">
        <f t="shared" si="1"/>
        <v>6.75</v>
      </c>
      <c r="I16" s="18"/>
      <c r="J16" s="68"/>
      <c r="K16" s="68"/>
      <c r="L16" s="68" t="s">
        <v>21</v>
      </c>
      <c r="M16" s="23" t="s">
        <v>627</v>
      </c>
      <c r="N16" s="119">
        <f>SUM(H5:H110)</f>
        <v>750</v>
      </c>
      <c r="O16" s="18"/>
      <c r="P16" s="18"/>
      <c r="Q16" s="18"/>
      <c r="R16" s="18"/>
    </row>
    <row r="17">
      <c r="A17" s="18"/>
      <c r="B17" s="111" t="s">
        <v>628</v>
      </c>
      <c r="C17" s="18"/>
      <c r="D17" s="18"/>
      <c r="E17" s="116">
        <f t="shared" si="2"/>
        <v>43207.36979</v>
      </c>
      <c r="F17" s="112">
        <v>13.0</v>
      </c>
      <c r="G17" s="112">
        <v>7.0</v>
      </c>
      <c r="H17" s="18">
        <f t="shared" si="1"/>
        <v>5.25</v>
      </c>
      <c r="I17" s="18"/>
      <c r="J17" s="68"/>
      <c r="K17" s="68"/>
      <c r="L17" s="68" t="s">
        <v>24</v>
      </c>
      <c r="M17" s="23" t="s">
        <v>629</v>
      </c>
      <c r="N17" s="120">
        <f>AVERAGE(H5:H110)</f>
        <v>7.075471698</v>
      </c>
      <c r="O17" s="18"/>
      <c r="P17" s="18"/>
      <c r="Q17" s="18"/>
      <c r="R17" s="18"/>
    </row>
    <row r="18">
      <c r="A18" s="18"/>
      <c r="B18" s="121" t="s">
        <v>630</v>
      </c>
      <c r="C18" s="18"/>
      <c r="D18" s="23" t="s">
        <v>614</v>
      </c>
      <c r="E18" s="116">
        <f t="shared" si="2"/>
        <v>43207.37259</v>
      </c>
      <c r="F18" s="112">
        <v>14.0</v>
      </c>
      <c r="G18" s="112">
        <v>12.0</v>
      </c>
      <c r="H18" s="18">
        <f t="shared" si="1"/>
        <v>9</v>
      </c>
      <c r="I18" s="18"/>
      <c r="J18" s="68"/>
      <c r="K18" s="68"/>
      <c r="L18" s="68" t="s">
        <v>631</v>
      </c>
      <c r="M18" s="23" t="s">
        <v>632</v>
      </c>
      <c r="N18" s="122">
        <f>(E110-E5) * 60 * 24</f>
        <v>415.8720002</v>
      </c>
      <c r="O18" s="18"/>
      <c r="P18" s="18"/>
      <c r="Q18" s="18"/>
      <c r="R18" s="18"/>
    </row>
    <row r="19">
      <c r="A19" s="18"/>
      <c r="B19" s="18"/>
      <c r="C19" s="18"/>
      <c r="D19" s="18"/>
      <c r="E19" s="116">
        <f t="shared" si="2"/>
        <v>43207.37539</v>
      </c>
      <c r="F19" s="112">
        <v>15.0</v>
      </c>
      <c r="G19" s="112">
        <v>9.0</v>
      </c>
      <c r="H19" s="18">
        <f t="shared" si="1"/>
        <v>6.75</v>
      </c>
      <c r="J19" s="83"/>
      <c r="K19" s="83" t="s">
        <v>633</v>
      </c>
      <c r="L19" s="68" t="s">
        <v>634</v>
      </c>
      <c r="M19" s="23" t="s">
        <v>635</v>
      </c>
      <c r="N19" s="118">
        <f>QUOTIENT(N18,N9)</f>
        <v>3</v>
      </c>
      <c r="O19" s="18"/>
      <c r="P19" s="18"/>
      <c r="Q19" s="18"/>
      <c r="R19" s="18"/>
    </row>
    <row r="20">
      <c r="A20" s="18"/>
      <c r="B20" s="18"/>
      <c r="C20" s="18"/>
      <c r="D20" s="18"/>
      <c r="E20" s="116">
        <f t="shared" si="2"/>
        <v>43207.37819</v>
      </c>
      <c r="F20" s="112">
        <v>16.0</v>
      </c>
      <c r="G20" s="111">
        <v>15.0</v>
      </c>
      <c r="H20" s="18">
        <f t="shared" si="1"/>
        <v>11.25</v>
      </c>
      <c r="I20" s="18"/>
      <c r="J20" s="68"/>
      <c r="K20" s="68"/>
      <c r="L20" s="68" t="s">
        <v>634</v>
      </c>
      <c r="M20" s="23" t="s">
        <v>636</v>
      </c>
      <c r="N20" s="120">
        <f>MIN(G5:G110) * 0.75 + MAX(G5:G110) * 0.5</f>
        <v>19.75</v>
      </c>
      <c r="O20" s="18"/>
      <c r="P20" s="18"/>
      <c r="Q20" s="18"/>
      <c r="R20" s="18"/>
    </row>
    <row r="21">
      <c r="A21" s="18"/>
      <c r="B21" s="18"/>
      <c r="C21" s="18"/>
      <c r="D21" s="23" t="s">
        <v>614</v>
      </c>
      <c r="E21" s="116">
        <f t="shared" si="2"/>
        <v>43207.38099</v>
      </c>
      <c r="F21" s="112">
        <v>17.0</v>
      </c>
      <c r="G21" s="112">
        <v>5.0</v>
      </c>
      <c r="H21" s="18">
        <f t="shared" si="1"/>
        <v>3.75</v>
      </c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6">
        <f t="shared" si="2"/>
        <v>43207.38379</v>
      </c>
      <c r="F22" s="112">
        <v>18.0</v>
      </c>
      <c r="G22" s="111">
        <v>24.0</v>
      </c>
      <c r="H22" s="18">
        <f t="shared" si="1"/>
        <v>18</v>
      </c>
      <c r="I22" s="18"/>
      <c r="J22" s="18"/>
      <c r="K22" s="18"/>
      <c r="L22" s="18"/>
      <c r="M22" s="123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6">
        <f t="shared" si="2"/>
        <v>43207.38659</v>
      </c>
      <c r="F23" s="112">
        <v>19.0</v>
      </c>
      <c r="G23" s="112">
        <v>5.0</v>
      </c>
      <c r="H23" s="18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6">
        <f t="shared" si="2"/>
        <v>43207.38939</v>
      </c>
      <c r="F24" s="112">
        <v>20.0</v>
      </c>
      <c r="G24" s="112">
        <v>6.0</v>
      </c>
      <c r="H24" s="18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6">
        <f t="shared" si="2"/>
        <v>43207.39219</v>
      </c>
      <c r="F25" s="112">
        <v>21.0</v>
      </c>
      <c r="G25" s="112">
        <v>10.0</v>
      </c>
      <c r="H25" s="18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6">
        <f t="shared" si="2"/>
        <v>43207.39499</v>
      </c>
      <c r="F26" s="112">
        <v>22.0</v>
      </c>
      <c r="G26" s="112">
        <v>9.0</v>
      </c>
      <c r="H26" s="18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6">
        <f t="shared" si="2"/>
        <v>43207.39779</v>
      </c>
      <c r="F27" s="112">
        <v>23.0</v>
      </c>
      <c r="G27" s="112">
        <v>11.0</v>
      </c>
      <c r="H27" s="18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6">
        <f t="shared" si="2"/>
        <v>43207.40059</v>
      </c>
      <c r="F28" s="112">
        <v>24.0</v>
      </c>
      <c r="G28" s="112">
        <v>9.0</v>
      </c>
      <c r="H28" s="18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6">
        <f t="shared" si="2"/>
        <v>43207.40339</v>
      </c>
      <c r="F29" s="112">
        <v>25.0</v>
      </c>
      <c r="G29" s="112">
        <v>10.0</v>
      </c>
      <c r="H29" s="18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6">
        <f t="shared" si="2"/>
        <v>43207.40619</v>
      </c>
      <c r="F30" s="112">
        <v>26.0</v>
      </c>
      <c r="G30" s="111">
        <v>16.0</v>
      </c>
      <c r="H30" s="18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6">
        <f t="shared" si="2"/>
        <v>43207.40899</v>
      </c>
      <c r="F31" s="112">
        <v>27.0</v>
      </c>
      <c r="G31" s="112">
        <v>8.0</v>
      </c>
      <c r="H31" s="18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6">
        <f t="shared" si="2"/>
        <v>43207.41179</v>
      </c>
      <c r="F32" s="112">
        <v>28.0</v>
      </c>
      <c r="G32" s="112">
        <v>10.0</v>
      </c>
      <c r="H32" s="18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6">
        <f t="shared" si="2"/>
        <v>43207.41459</v>
      </c>
      <c r="F33" s="112">
        <v>29.0</v>
      </c>
      <c r="G33" s="112">
        <v>6.0</v>
      </c>
      <c r="H33" s="18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6">
        <f t="shared" si="2"/>
        <v>43207.41739</v>
      </c>
      <c r="F34" s="112">
        <v>30.0</v>
      </c>
      <c r="G34" s="112">
        <v>10.0</v>
      </c>
      <c r="H34" s="18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6">
        <f t="shared" si="2"/>
        <v>43207.42019</v>
      </c>
      <c r="F35" s="112">
        <v>31.0</v>
      </c>
      <c r="G35" s="112">
        <v>8.0</v>
      </c>
      <c r="H35" s="18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6">
        <f t="shared" si="2"/>
        <v>43207.42299</v>
      </c>
      <c r="F36" s="112">
        <v>32.0</v>
      </c>
      <c r="G36" s="112">
        <v>8.0</v>
      </c>
      <c r="H36" s="18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6">
        <f t="shared" si="2"/>
        <v>43207.42579</v>
      </c>
      <c r="F37" s="112">
        <v>33.0</v>
      </c>
      <c r="G37" s="111">
        <v>24.0</v>
      </c>
      <c r="H37" s="18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6">
        <f t="shared" si="2"/>
        <v>43207.42859</v>
      </c>
      <c r="F38" s="112">
        <v>34.0</v>
      </c>
      <c r="G38" s="111">
        <v>32.0</v>
      </c>
      <c r="H38" s="18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6">
        <f t="shared" si="2"/>
        <v>43207.43139</v>
      </c>
      <c r="F39" s="112">
        <v>35.0</v>
      </c>
      <c r="G39" s="112">
        <v>11.0</v>
      </c>
      <c r="H39" s="18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6">
        <f t="shared" si="2"/>
        <v>43207.43419</v>
      </c>
      <c r="F40" s="112">
        <v>36.0</v>
      </c>
      <c r="G40" s="112">
        <v>8.0</v>
      </c>
      <c r="H40" s="18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6">
        <f t="shared" si="2"/>
        <v>43207.43699</v>
      </c>
      <c r="F41" s="112">
        <v>37.0</v>
      </c>
      <c r="G41" s="112">
        <v>12.0</v>
      </c>
      <c r="H41" s="18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6">
        <f t="shared" si="2"/>
        <v>43207.43979</v>
      </c>
      <c r="F42" s="112">
        <v>38.0</v>
      </c>
      <c r="G42" s="112">
        <v>7.0</v>
      </c>
      <c r="H42" s="18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6">
        <f t="shared" si="2"/>
        <v>43207.44259</v>
      </c>
      <c r="F43" s="112">
        <v>39.0</v>
      </c>
      <c r="G43" s="112">
        <v>9.0</v>
      </c>
      <c r="H43" s="18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6">
        <f t="shared" si="2"/>
        <v>43207.44539</v>
      </c>
      <c r="F44" s="112">
        <v>40.0</v>
      </c>
      <c r="G44" s="112">
        <v>7.0</v>
      </c>
      <c r="H44" s="18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6">
        <f t="shared" si="2"/>
        <v>43207.44819</v>
      </c>
      <c r="F45" s="112">
        <v>41.0</v>
      </c>
      <c r="G45" s="112">
        <v>11.0</v>
      </c>
      <c r="H45" s="18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6">
        <f t="shared" si="2"/>
        <v>43207.45099</v>
      </c>
      <c r="F46" s="112">
        <v>42.0</v>
      </c>
      <c r="G46" s="112">
        <v>7.0</v>
      </c>
      <c r="H46" s="18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6">
        <f t="shared" si="2"/>
        <v>43207.45379</v>
      </c>
      <c r="F47" s="112">
        <v>43.0</v>
      </c>
      <c r="G47" s="112">
        <v>7.0</v>
      </c>
      <c r="H47" s="18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6">
        <f t="shared" si="2"/>
        <v>43207.45659</v>
      </c>
      <c r="F48" s="112">
        <v>44.0</v>
      </c>
      <c r="G48" s="112">
        <v>12.0</v>
      </c>
      <c r="H48" s="18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6">
        <f t="shared" si="2"/>
        <v>43207.45939</v>
      </c>
      <c r="F49" s="112">
        <v>45.0</v>
      </c>
      <c r="G49" s="112">
        <v>6.0</v>
      </c>
      <c r="H49" s="18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6">
        <f t="shared" si="2"/>
        <v>43207.46219</v>
      </c>
      <c r="F50" s="112">
        <v>46.0</v>
      </c>
      <c r="G50" s="112">
        <v>5.0</v>
      </c>
      <c r="H50" s="18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6">
        <f t="shared" si="2"/>
        <v>43207.46499</v>
      </c>
      <c r="F51" s="112">
        <v>47.0</v>
      </c>
      <c r="G51" s="112">
        <v>9.0</v>
      </c>
      <c r="H51" s="18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6">
        <f t="shared" si="2"/>
        <v>43207.46779</v>
      </c>
      <c r="F52" s="112">
        <v>48.0</v>
      </c>
      <c r="G52" s="112">
        <v>10.0</v>
      </c>
      <c r="H52" s="18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6">
        <f t="shared" si="2"/>
        <v>43207.47059</v>
      </c>
      <c r="F53" s="112">
        <v>49.0</v>
      </c>
      <c r="G53" s="112">
        <v>7.0</v>
      </c>
      <c r="H53" s="18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6">
        <f t="shared" si="2"/>
        <v>43207.47339</v>
      </c>
      <c r="F54" s="112">
        <v>50.0</v>
      </c>
      <c r="G54" s="112">
        <v>12.0</v>
      </c>
      <c r="H54" s="18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6">
        <f t="shared" si="2"/>
        <v>43207.47619</v>
      </c>
      <c r="F55" s="112">
        <v>51.0</v>
      </c>
      <c r="G55" s="112">
        <v>11.0</v>
      </c>
      <c r="H55" s="18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6">
        <f t="shared" si="2"/>
        <v>43207.47899</v>
      </c>
      <c r="F56" s="112">
        <v>52.0</v>
      </c>
      <c r="G56" s="112">
        <v>11.0</v>
      </c>
      <c r="H56" s="18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24">
        <f>E56+0.04</f>
        <v>43207.51899</v>
      </c>
      <c r="F57" s="112">
        <v>53.0</v>
      </c>
      <c r="G57" s="112">
        <v>8.0</v>
      </c>
      <c r="H57" s="18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24">
        <f t="shared" ref="E58:E110" si="3">E57+0.002</f>
        <v>43207.52099</v>
      </c>
      <c r="F58" s="112">
        <v>54.0</v>
      </c>
      <c r="G58" s="112">
        <v>7.0</v>
      </c>
      <c r="H58" s="18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24">
        <f t="shared" si="3"/>
        <v>43207.52299</v>
      </c>
      <c r="F59" s="112">
        <v>55.0</v>
      </c>
      <c r="G59" s="112">
        <v>9.0</v>
      </c>
      <c r="H59" s="18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24">
        <f t="shared" si="3"/>
        <v>43207.52499</v>
      </c>
      <c r="F60" s="112">
        <v>56.0</v>
      </c>
      <c r="G60" s="112">
        <v>8.0</v>
      </c>
      <c r="H60" s="18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24">
        <f t="shared" si="3"/>
        <v>43207.52699</v>
      </c>
      <c r="F61" s="112">
        <v>57.0</v>
      </c>
      <c r="G61" s="112">
        <v>12.0</v>
      </c>
      <c r="H61" s="18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24">
        <f t="shared" si="3"/>
        <v>43207.52899</v>
      </c>
      <c r="F62" s="112">
        <v>58.0</v>
      </c>
      <c r="G62" s="112">
        <v>5.0</v>
      </c>
      <c r="H62" s="18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24">
        <f t="shared" si="3"/>
        <v>43207.53099</v>
      </c>
      <c r="F63" s="112">
        <v>59.0</v>
      </c>
      <c r="G63" s="112">
        <v>12.0</v>
      </c>
      <c r="H63" s="18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24">
        <f t="shared" si="3"/>
        <v>43207.53299</v>
      </c>
      <c r="F64" s="112">
        <v>60.0</v>
      </c>
      <c r="G64" s="112">
        <v>11.0</v>
      </c>
      <c r="H64" s="18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24">
        <f t="shared" si="3"/>
        <v>43207.53499</v>
      </c>
      <c r="F65" s="112">
        <v>61.0</v>
      </c>
      <c r="G65" s="112">
        <v>11.0</v>
      </c>
      <c r="H65" s="18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24">
        <f t="shared" si="3"/>
        <v>43207.53699</v>
      </c>
      <c r="F66" s="112">
        <v>62.0</v>
      </c>
      <c r="G66" s="112">
        <v>11.0</v>
      </c>
      <c r="H66" s="18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24">
        <f t="shared" si="3"/>
        <v>43207.53899</v>
      </c>
      <c r="F67" s="112">
        <v>63.0</v>
      </c>
      <c r="G67" s="112">
        <v>8.0</v>
      </c>
      <c r="H67" s="18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24">
        <f t="shared" si="3"/>
        <v>43207.54099</v>
      </c>
      <c r="F68" s="112">
        <v>64.0</v>
      </c>
      <c r="G68" s="112">
        <v>5.0</v>
      </c>
      <c r="H68" s="18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24">
        <f t="shared" si="3"/>
        <v>43207.54299</v>
      </c>
      <c r="F69" s="112">
        <v>65.0</v>
      </c>
      <c r="G69" s="112">
        <v>8.0</v>
      </c>
      <c r="H69" s="18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24">
        <f t="shared" si="3"/>
        <v>43207.54499</v>
      </c>
      <c r="F70" s="112">
        <v>66.0</v>
      </c>
      <c r="G70" s="112">
        <v>10.0</v>
      </c>
      <c r="H70" s="18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24">
        <f t="shared" si="3"/>
        <v>43207.54699</v>
      </c>
      <c r="F71" s="112">
        <v>67.0</v>
      </c>
      <c r="G71" s="112">
        <v>10.0</v>
      </c>
      <c r="H71" s="18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24">
        <f t="shared" si="3"/>
        <v>43207.54899</v>
      </c>
      <c r="F72" s="112">
        <v>68.0</v>
      </c>
      <c r="G72" s="111">
        <v>6.0</v>
      </c>
      <c r="H72" s="18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24">
        <f t="shared" si="3"/>
        <v>43207.55099</v>
      </c>
      <c r="F73" s="112">
        <v>69.0</v>
      </c>
      <c r="G73" s="112">
        <v>11.0</v>
      </c>
      <c r="H73" s="18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24">
        <f t="shared" si="3"/>
        <v>43207.55299</v>
      </c>
      <c r="F74" s="112">
        <v>70.0</v>
      </c>
      <c r="G74" s="111">
        <v>8.0</v>
      </c>
      <c r="H74" s="18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24">
        <f t="shared" si="3"/>
        <v>43207.55499</v>
      </c>
      <c r="F75" s="112">
        <v>71.0</v>
      </c>
      <c r="G75" s="112">
        <v>12.0</v>
      </c>
      <c r="H75" s="18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24">
        <f t="shared" si="3"/>
        <v>43207.55699</v>
      </c>
      <c r="F76" s="112">
        <v>72.0</v>
      </c>
      <c r="G76" s="112">
        <v>11.0</v>
      </c>
      <c r="H76" s="18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24">
        <f t="shared" si="3"/>
        <v>43207.55899</v>
      </c>
      <c r="F77" s="112">
        <v>73.0</v>
      </c>
      <c r="G77" s="111">
        <v>8.0</v>
      </c>
      <c r="H77" s="18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24">
        <f t="shared" si="3"/>
        <v>43207.56099</v>
      </c>
      <c r="F78" s="112">
        <v>74.0</v>
      </c>
      <c r="G78" s="112">
        <v>10.0</v>
      </c>
      <c r="H78" s="18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24">
        <f t="shared" si="3"/>
        <v>43207.56299</v>
      </c>
      <c r="F79" s="112">
        <v>75.0</v>
      </c>
      <c r="G79" s="112">
        <v>11.0</v>
      </c>
      <c r="H79" s="18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24">
        <f t="shared" si="3"/>
        <v>43207.56499</v>
      </c>
      <c r="F80" s="112">
        <v>76.0</v>
      </c>
      <c r="G80" s="112">
        <v>5.0</v>
      </c>
      <c r="H80" s="18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24">
        <f t="shared" si="3"/>
        <v>43207.56699</v>
      </c>
      <c r="F81" s="112">
        <v>77.0</v>
      </c>
      <c r="G81" s="112">
        <v>10.0</v>
      </c>
      <c r="H81" s="18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24">
        <f t="shared" si="3"/>
        <v>43207.56899</v>
      </c>
      <c r="F82" s="112">
        <v>78.0</v>
      </c>
      <c r="G82" s="112">
        <v>6.0</v>
      </c>
      <c r="H82" s="18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24">
        <f t="shared" si="3"/>
        <v>43207.57099</v>
      </c>
      <c r="F83" s="112">
        <v>79.0</v>
      </c>
      <c r="G83" s="112">
        <v>9.0</v>
      </c>
      <c r="H83" s="18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24">
        <f t="shared" si="3"/>
        <v>43207.57299</v>
      </c>
      <c r="F84" s="112">
        <v>80.0</v>
      </c>
      <c r="G84" s="112">
        <v>5.0</v>
      </c>
      <c r="H84" s="18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24">
        <f t="shared" si="3"/>
        <v>43207.57499</v>
      </c>
      <c r="F85" s="112">
        <v>81.0</v>
      </c>
      <c r="G85" s="112">
        <v>6.0</v>
      </c>
      <c r="H85" s="18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24">
        <f t="shared" si="3"/>
        <v>43207.57699</v>
      </c>
      <c r="F86" s="112">
        <v>82.0</v>
      </c>
      <c r="G86" s="112">
        <v>6.0</v>
      </c>
      <c r="H86" s="18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24">
        <f t="shared" si="3"/>
        <v>43207.57899</v>
      </c>
      <c r="F87" s="112">
        <v>83.0</v>
      </c>
      <c r="G87" s="112">
        <v>10.0</v>
      </c>
      <c r="H87" s="18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24">
        <f t="shared" si="3"/>
        <v>43207.58099</v>
      </c>
      <c r="F88" s="112">
        <v>84.0</v>
      </c>
      <c r="G88" s="111">
        <v>8.0</v>
      </c>
      <c r="H88" s="18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24">
        <f t="shared" si="3"/>
        <v>43207.58299</v>
      </c>
      <c r="F89" s="112">
        <v>85.0</v>
      </c>
      <c r="G89" s="112">
        <v>9.0</v>
      </c>
      <c r="H89" s="18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24">
        <f t="shared" si="3"/>
        <v>43207.58499</v>
      </c>
      <c r="F90" s="112">
        <v>86.0</v>
      </c>
      <c r="G90" s="112">
        <v>9.0</v>
      </c>
      <c r="H90" s="18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24">
        <f t="shared" si="3"/>
        <v>43207.58699</v>
      </c>
      <c r="F91" s="112">
        <v>87.0</v>
      </c>
      <c r="G91" s="112">
        <v>10.0</v>
      </c>
      <c r="H91" s="18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24">
        <f t="shared" si="3"/>
        <v>43207.58899</v>
      </c>
      <c r="F92" s="112">
        <v>88.0</v>
      </c>
      <c r="G92" s="112">
        <v>11.0</v>
      </c>
      <c r="H92" s="18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24">
        <f t="shared" si="3"/>
        <v>43207.59099</v>
      </c>
      <c r="F93" s="112">
        <v>89.0</v>
      </c>
      <c r="G93" s="112">
        <v>9.0</v>
      </c>
      <c r="H93" s="18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24">
        <f t="shared" si="3"/>
        <v>43207.59299</v>
      </c>
      <c r="F94" s="112">
        <v>90.0</v>
      </c>
      <c r="G94" s="112">
        <v>9.0</v>
      </c>
      <c r="H94" s="18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24">
        <f t="shared" si="3"/>
        <v>43207.59499</v>
      </c>
      <c r="F95" s="112">
        <v>91.0</v>
      </c>
      <c r="G95" s="112">
        <v>7.0</v>
      </c>
      <c r="H95" s="18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24">
        <f t="shared" si="3"/>
        <v>43207.59699</v>
      </c>
      <c r="F96" s="112">
        <v>92.0</v>
      </c>
      <c r="G96" s="112">
        <v>11.0</v>
      </c>
      <c r="H96" s="18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24">
        <f t="shared" si="3"/>
        <v>43207.59899</v>
      </c>
      <c r="F97" s="112">
        <v>93.0</v>
      </c>
      <c r="G97" s="111">
        <v>6.0</v>
      </c>
      <c r="H97" s="18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24">
        <f t="shared" si="3"/>
        <v>43207.60099</v>
      </c>
      <c r="F98" s="112">
        <v>94.0</v>
      </c>
      <c r="G98" s="112">
        <v>9.0</v>
      </c>
      <c r="H98" s="18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24">
        <f t="shared" si="3"/>
        <v>43207.60299</v>
      </c>
      <c r="F99" s="112">
        <v>95.0</v>
      </c>
      <c r="G99" s="112">
        <v>5.0</v>
      </c>
      <c r="H99" s="18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24">
        <f t="shared" si="3"/>
        <v>43207.60499</v>
      </c>
      <c r="F100" s="112">
        <v>96.0</v>
      </c>
      <c r="G100" s="112">
        <v>6.0</v>
      </c>
      <c r="H100" s="18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24">
        <f t="shared" si="3"/>
        <v>43207.60699</v>
      </c>
      <c r="F101" s="112">
        <v>97.0</v>
      </c>
      <c r="G101" s="111">
        <v>7.0</v>
      </c>
      <c r="H101" s="18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24">
        <f t="shared" si="3"/>
        <v>43207.60899</v>
      </c>
      <c r="F102" s="112">
        <v>98.0</v>
      </c>
      <c r="G102" s="112">
        <v>12.0</v>
      </c>
      <c r="H102" s="18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24">
        <f t="shared" si="3"/>
        <v>43207.61099</v>
      </c>
      <c r="F103" s="112">
        <v>99.0</v>
      </c>
      <c r="G103" s="112">
        <v>12.0</v>
      </c>
      <c r="H103" s="18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24">
        <f t="shared" si="3"/>
        <v>43207.61299</v>
      </c>
      <c r="F104" s="112">
        <v>100.0</v>
      </c>
      <c r="G104" s="112">
        <v>11.0</v>
      </c>
      <c r="H104" s="18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24">
        <f t="shared" si="3"/>
        <v>43207.61499</v>
      </c>
      <c r="F105" s="112">
        <v>101.0</v>
      </c>
      <c r="G105" s="111">
        <v>5.0</v>
      </c>
      <c r="H105" s="18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24">
        <f t="shared" si="3"/>
        <v>43207.61699</v>
      </c>
      <c r="F106" s="112">
        <v>102.0</v>
      </c>
      <c r="G106" s="112">
        <v>9.0</v>
      </c>
      <c r="H106" s="18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24">
        <f t="shared" si="3"/>
        <v>43207.61899</v>
      </c>
      <c r="F107" s="112">
        <v>103.0</v>
      </c>
      <c r="G107" s="112">
        <v>11.0</v>
      </c>
      <c r="H107" s="18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24">
        <f t="shared" si="3"/>
        <v>43207.62099</v>
      </c>
      <c r="F108" s="112">
        <v>104.0</v>
      </c>
      <c r="G108" s="112">
        <v>9.0</v>
      </c>
      <c r="H108" s="18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24">
        <f t="shared" si="3"/>
        <v>43207.62299</v>
      </c>
      <c r="F109" s="112">
        <v>105.0</v>
      </c>
      <c r="G109" s="112">
        <v>9.0</v>
      </c>
      <c r="H109" s="18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24">
        <f t="shared" si="3"/>
        <v>43207.62499</v>
      </c>
      <c r="F110" s="112">
        <v>106.0</v>
      </c>
      <c r="G110" s="112">
        <v>6.0</v>
      </c>
      <c r="H110" s="18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3.5"/>
    <col customWidth="1" min="3" max="3" width="2.75"/>
    <col customWidth="1" min="4" max="4" width="26.88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12">
        <v>2.0</v>
      </c>
      <c r="C4" s="18"/>
      <c r="D4" s="23" t="s">
        <v>644</v>
      </c>
      <c r="E4" s="12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12">
        <v>2.0</v>
      </c>
      <c r="C5" s="18"/>
      <c r="D5" s="23" t="s">
        <v>646</v>
      </c>
      <c r="E5" s="125">
        <f>MAX(B4:B27)</f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12">
        <v>3.0</v>
      </c>
      <c r="C6" s="18"/>
      <c r="D6" s="23" t="s">
        <v>648</v>
      </c>
      <c r="E6" s="125">
        <f>MIN(B5:B28)</f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12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12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12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12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12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12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12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12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12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12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12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12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12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12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12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12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12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12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12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12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12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5">
        <f>COUNTA(A4:A27)</f>
        <v>24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