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 Raw Data" sheetId="1" r:id="rId4"/>
    <sheet state="visible" name="VLOOKUP" sheetId="2" r:id="rId5"/>
    <sheet state="visible" name="VLOOKUP &amp; HLOOKUP  " sheetId="3" r:id="rId6"/>
    <sheet state="visible" name="XLOOKUP" sheetId="4" r:id="rId7"/>
    <sheet state="visible" name="INDEX(MATCH, MATCH)" sheetId="5" r:id="rId8"/>
    <sheet state="visible" name="Text &amp; Date Functions, Round &amp; " sheetId="6" r:id="rId9"/>
    <sheet state="visible" name="Practice" sheetId="7" r:id="rId10"/>
  </sheets>
  <definedNames>
    <definedName name="results_with_index">'INDEX(MATCH, MATCH)'!$C$2:$G$210</definedName>
    <definedName name="covid">'COVID-19 Raw Data'!$A$2:$T$52</definedName>
    <definedName name="iso_code">'COVID-19 Raw Data'!$A$2:$A$52</definedName>
    <definedName name="location">'COVID-19 Raw Data'!$C$4:$C$52</definedName>
    <definedName name="total_cases_with_index">'INDEX(MATCH, MATCH)'!$D$2:$D$210</definedName>
    <definedName name="columns">'COVID-19 Raw Data'!$A$2:$T$2</definedName>
    <definedName name="covid_vlookup">'COVID-19 Raw Data'!$C$2:$T$52</definedName>
    <definedName name="covid_hlookup">'COVID-19 Raw Data'!$C$2:$T$3</definedName>
  </definedNames>
  <calcPr/>
</workbook>
</file>

<file path=xl/sharedStrings.xml><?xml version="1.0" encoding="utf-8"?>
<sst xmlns="http://schemas.openxmlformats.org/spreadsheetml/2006/main" count="2924" uniqueCount="593">
  <si>
    <t>Source</t>
  </si>
  <si>
    <t>iso_code</t>
  </si>
  <si>
    <t>continent</t>
  </si>
  <si>
    <t>location</t>
  </si>
  <si>
    <t>total_cases</t>
  </si>
  <si>
    <t>total_deaths</t>
  </si>
  <si>
    <t>people_vaccinated</t>
  </si>
  <si>
    <t>people_fully_vaccinated</t>
  </si>
  <si>
    <t>total_vaccinations</t>
  </si>
  <si>
    <t>stringency_index</t>
  </si>
  <si>
    <t>population</t>
  </si>
  <si>
    <t>population_density</t>
  </si>
  <si>
    <t>median_age</t>
  </si>
  <si>
    <t>aged_65_older</t>
  </si>
  <si>
    <t>aged_70_older</t>
  </si>
  <si>
    <t>gdp_per_capita</t>
  </si>
  <si>
    <t>female_smokers</t>
  </si>
  <si>
    <t>male_smokers</t>
  </si>
  <si>
    <t>extreme_poverty</t>
  </si>
  <si>
    <t>human_development_index</t>
  </si>
  <si>
    <t>life_expectancy</t>
  </si>
  <si>
    <t>Column #</t>
  </si>
  <si>
    <t>ALB</t>
  </si>
  <si>
    <t>Europe</t>
  </si>
  <si>
    <t>Albania</t>
  </si>
  <si>
    <t>AND</t>
  </si>
  <si>
    <t>Andorra</t>
  </si>
  <si>
    <t>AUT</t>
  </si>
  <si>
    <t>Austria</t>
  </si>
  <si>
    <t>BEL</t>
  </si>
  <si>
    <t>Belgium</t>
  </si>
  <si>
    <t>BGR</t>
  </si>
  <si>
    <t>Bulgaria</t>
  </si>
  <si>
    <t>BIH</t>
  </si>
  <si>
    <t>Bosnia and Herzegovina</t>
  </si>
  <si>
    <t>BLR</t>
  </si>
  <si>
    <t>Belarus</t>
  </si>
  <si>
    <t>CHE</t>
  </si>
  <si>
    <t>Switzerland</t>
  </si>
  <si>
    <t>CZE</t>
  </si>
  <si>
    <t>Czechia</t>
  </si>
  <si>
    <t>DEU</t>
  </si>
  <si>
    <t>Germany</t>
  </si>
  <si>
    <t>DNK</t>
  </si>
  <si>
    <t>Denmark</t>
  </si>
  <si>
    <t>ESP</t>
  </si>
  <si>
    <t>Spain</t>
  </si>
  <si>
    <t>EST</t>
  </si>
  <si>
    <t>Estonia</t>
  </si>
  <si>
    <t>FIN</t>
  </si>
  <si>
    <t>Finland</t>
  </si>
  <si>
    <t>FRA</t>
  </si>
  <si>
    <t>France</t>
  </si>
  <si>
    <t>FRO</t>
  </si>
  <si>
    <t>Faeroe Islands</t>
  </si>
  <si>
    <t>GBR</t>
  </si>
  <si>
    <t>United Kingdom</t>
  </si>
  <si>
    <t>GGY</t>
  </si>
  <si>
    <t>Guernsey</t>
  </si>
  <si>
    <t>GIB</t>
  </si>
  <si>
    <t>Gibraltar</t>
  </si>
  <si>
    <t>GRC</t>
  </si>
  <si>
    <t>Greece</t>
  </si>
  <si>
    <t>HRV</t>
  </si>
  <si>
    <t>Croatia</t>
  </si>
  <si>
    <t>HUN</t>
  </si>
  <si>
    <t>Hungary</t>
  </si>
  <si>
    <t>IMN</t>
  </si>
  <si>
    <t>Isle of Man</t>
  </si>
  <si>
    <t>IRL</t>
  </si>
  <si>
    <t>Ireland</t>
  </si>
  <si>
    <t>ISL</t>
  </si>
  <si>
    <t>Iceland</t>
  </si>
  <si>
    <t>ITA</t>
  </si>
  <si>
    <t>Italy</t>
  </si>
  <si>
    <t>JEY</t>
  </si>
  <si>
    <t>Jersey</t>
  </si>
  <si>
    <t>LIE</t>
  </si>
  <si>
    <t>Liechtenstein</t>
  </si>
  <si>
    <t>LTU</t>
  </si>
  <si>
    <t>Lithuania</t>
  </si>
  <si>
    <t>LUX</t>
  </si>
  <si>
    <t>Luxembourg</t>
  </si>
  <si>
    <t>LVA</t>
  </si>
  <si>
    <t>Latvia</t>
  </si>
  <si>
    <t>MCO</t>
  </si>
  <si>
    <t>Monaco</t>
  </si>
  <si>
    <t>MDA</t>
  </si>
  <si>
    <t>Moldova</t>
  </si>
  <si>
    <t>MKD</t>
  </si>
  <si>
    <t>North Macedonia</t>
  </si>
  <si>
    <t>MLT</t>
  </si>
  <si>
    <t>Malta</t>
  </si>
  <si>
    <t>MNE</t>
  </si>
  <si>
    <t>Montenegro</t>
  </si>
  <si>
    <t>NLD</t>
  </si>
  <si>
    <t>Netherlands</t>
  </si>
  <si>
    <t>NOR</t>
  </si>
  <si>
    <t>Norway</t>
  </si>
  <si>
    <t>POL</t>
  </si>
  <si>
    <t>Poland</t>
  </si>
  <si>
    <t>PRT</t>
  </si>
  <si>
    <t>Portugal</t>
  </si>
  <si>
    <t>ROU</t>
  </si>
  <si>
    <t>Romania</t>
  </si>
  <si>
    <t>RUS</t>
  </si>
  <si>
    <t>Russia</t>
  </si>
  <si>
    <t>SMR</t>
  </si>
  <si>
    <t>San Marino</t>
  </si>
  <si>
    <t>SRB</t>
  </si>
  <si>
    <t>Serbia</t>
  </si>
  <si>
    <t>SVK</t>
  </si>
  <si>
    <t>Slovakia</t>
  </si>
  <si>
    <t>SVN</t>
  </si>
  <si>
    <t>Slovenia</t>
  </si>
  <si>
    <t>SWE</t>
  </si>
  <si>
    <t>Sweden</t>
  </si>
  <si>
    <t>UKR</t>
  </si>
  <si>
    <t>Ukraine</t>
  </si>
  <si>
    <t>VAT</t>
  </si>
  <si>
    <t>Vatican</t>
  </si>
  <si>
    <t>AFG</t>
  </si>
  <si>
    <t>Asia</t>
  </si>
  <si>
    <t>Afghanistan</t>
  </si>
  <si>
    <t>DZA</t>
  </si>
  <si>
    <t>Africa</t>
  </si>
  <si>
    <t>Algeria</t>
  </si>
  <si>
    <t>AGO</t>
  </si>
  <si>
    <t>Angola</t>
  </si>
  <si>
    <t>AIA</t>
  </si>
  <si>
    <t>North America</t>
  </si>
  <si>
    <t>Anguilla</t>
  </si>
  <si>
    <t>ATG</t>
  </si>
  <si>
    <t>Antigua and Barbuda</t>
  </si>
  <si>
    <t>ARG</t>
  </si>
  <si>
    <t>South America</t>
  </si>
  <si>
    <t>Argentina</t>
  </si>
  <si>
    <t>ARM</t>
  </si>
  <si>
    <t>Armenia</t>
  </si>
  <si>
    <t>ABW</t>
  </si>
  <si>
    <t>Aruba</t>
  </si>
  <si>
    <t>AUS</t>
  </si>
  <si>
    <t>Oceania</t>
  </si>
  <si>
    <t>Australia</t>
  </si>
  <si>
    <t>AZE</t>
  </si>
  <si>
    <t>Azerbaijan</t>
  </si>
  <si>
    <t>BHS</t>
  </si>
  <si>
    <t>Bahamas</t>
  </si>
  <si>
    <t>BHR</t>
  </si>
  <si>
    <t>Bahrain</t>
  </si>
  <si>
    <t>BGD</t>
  </si>
  <si>
    <t>Bangladesh</t>
  </si>
  <si>
    <t>BRB</t>
  </si>
  <si>
    <t>Barbados</t>
  </si>
  <si>
    <t>BLZ</t>
  </si>
  <si>
    <t>Belize</t>
  </si>
  <si>
    <t>BEN</t>
  </si>
  <si>
    <t>Benin</t>
  </si>
  <si>
    <t>BMU</t>
  </si>
  <si>
    <t>Bermuda</t>
  </si>
  <si>
    <t>BTN</t>
  </si>
  <si>
    <t>Bhutan</t>
  </si>
  <si>
    <t>BOL</t>
  </si>
  <si>
    <t>Bolivia</t>
  </si>
  <si>
    <t>BES</t>
  </si>
  <si>
    <t>Bonaire Sint Eustatius and Saba</t>
  </si>
  <si>
    <t>BWA</t>
  </si>
  <si>
    <t>Botswana</t>
  </si>
  <si>
    <t>BRA</t>
  </si>
  <si>
    <t>Brazil</t>
  </si>
  <si>
    <t>VGB</t>
  </si>
  <si>
    <t>British Virgin Islands</t>
  </si>
  <si>
    <t>BRN</t>
  </si>
  <si>
    <t>Brunei</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</si>
  <si>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</si>
  <si>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</si>
  <si>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</si>
  <si>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</si>
  <si>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</si>
  <si>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</si>
  <si>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</si>
  <si>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</si>
  <si>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</si>
  <si>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</si>
  <si>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</si>
  <si>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</si>
  <si>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</si>
  <si>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</si>
  <si>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</si>
  <si>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</si>
  <si>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</si>
  <si>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</si>
  <si>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CHL</t>
  </si>
  <si>
    <t>Chile</t>
  </si>
  <si>
    <t>CHN</t>
  </si>
  <si>
    <t>China</t>
  </si>
  <si>
    <t>COL</t>
  </si>
  <si>
    <t>Colombia</t>
  </si>
  <si>
    <t>COM</t>
  </si>
  <si>
    <t>Comoros</t>
  </si>
  <si>
    <t>COG</t>
  </si>
  <si>
    <t>Congo</t>
  </si>
  <si>
    <t>CRI</t>
  </si>
  <si>
    <t>Costa Rica</t>
  </si>
  <si>
    <t>CIV</t>
  </si>
  <si>
    <t>Cote d'Ivoire</t>
  </si>
  <si>
    <t>CUB</t>
  </si>
  <si>
    <t>Cuba</t>
  </si>
  <si>
    <t>CUW</t>
  </si>
  <si>
    <t>Curacao</t>
  </si>
  <si>
    <t>Czech Republic</t>
  </si>
  <si>
    <t>COD</t>
  </si>
  <si>
    <t>Democratic Republic of Congo</t>
  </si>
  <si>
    <t>DJI</t>
  </si>
  <si>
    <t>Djibouti</t>
  </si>
  <si>
    <t>DMA</t>
  </si>
  <si>
    <t>Dominica</t>
  </si>
  <si>
    <t>DOM</t>
  </si>
  <si>
    <t>Dominican Republic</t>
  </si>
  <si>
    <t>ECU</t>
  </si>
  <si>
    <t>Ecuador</t>
  </si>
  <si>
    <t>EGY</t>
  </si>
  <si>
    <t>Egypt</t>
  </si>
  <si>
    <t>SLV</t>
  </si>
  <si>
    <t>El Salvador</t>
  </si>
  <si>
    <t>GNQ</t>
  </si>
  <si>
    <t>Equatorial Guinea</t>
  </si>
  <si>
    <t>ERI</t>
  </si>
  <si>
    <t>Eritrea</t>
  </si>
  <si>
    <t>ETH</t>
  </si>
  <si>
    <t>Ethiopia</t>
  </si>
  <si>
    <t>FLK</t>
  </si>
  <si>
    <t>Falkland Islands</t>
  </si>
  <si>
    <t>FJI</t>
  </si>
  <si>
    <t>Fiji</t>
  </si>
  <si>
    <t>PYF</t>
  </si>
  <si>
    <t>French Polynesia</t>
  </si>
  <si>
    <t>GAB</t>
  </si>
  <si>
    <t>Gabon</t>
  </si>
  <si>
    <t>GMB</t>
  </si>
  <si>
    <t>Gambia</t>
  </si>
  <si>
    <t>GEO</t>
  </si>
  <si>
    <t>Georgia</t>
  </si>
  <si>
    <t>GHA</t>
  </si>
  <si>
    <t>Ghana</t>
  </si>
  <si>
    <t>GRL</t>
  </si>
  <si>
    <t>Greenland</t>
  </si>
  <si>
    <t>GRD</t>
  </si>
  <si>
    <t>Grenada</t>
  </si>
  <si>
    <t>GUM</t>
  </si>
  <si>
    <t>Guam</t>
  </si>
  <si>
    <t>GTM</t>
  </si>
  <si>
    <t>Guatemala</t>
  </si>
  <si>
    <t>GIN</t>
  </si>
  <si>
    <t>Guinea</t>
  </si>
  <si>
    <t>GNB</t>
  </si>
  <si>
    <t>Guinea-Bissau</t>
  </si>
  <si>
    <t>GUY</t>
  </si>
  <si>
    <t>Guyana</t>
  </si>
  <si>
    <t>HTI</t>
  </si>
  <si>
    <t>Haiti</t>
  </si>
  <si>
    <t>HND</t>
  </si>
  <si>
    <t>Honduras</t>
  </si>
  <si>
    <t>HKG</t>
  </si>
  <si>
    <t>Hong Kong</t>
  </si>
  <si>
    <t>IND</t>
  </si>
  <si>
    <t>India</t>
  </si>
  <si>
    <t>IDN</t>
  </si>
  <si>
    <t>Indonesia</t>
  </si>
  <si>
    <t>IRN</t>
  </si>
  <si>
    <t>Iran</t>
  </si>
  <si>
    <t>IRQ</t>
  </si>
  <si>
    <t>Iraq</t>
  </si>
  <si>
    <t>ISR</t>
  </si>
  <si>
    <t>Israel</t>
  </si>
  <si>
    <t>JAM</t>
  </si>
  <si>
    <t>Jamaica</t>
  </si>
  <si>
    <t>JPN</t>
  </si>
  <si>
    <t>Japan</t>
  </si>
  <si>
    <t>JOR</t>
  </si>
  <si>
    <t>Jordan</t>
  </si>
  <si>
    <t>KAZ</t>
  </si>
  <si>
    <t>Kazakhstan</t>
  </si>
  <si>
    <t>KEN</t>
  </si>
  <si>
    <t>Kenya</t>
  </si>
  <si>
    <t>OWID_KOS</t>
  </si>
  <si>
    <t>Kosovo</t>
  </si>
  <si>
    <t>KWT</t>
  </si>
  <si>
    <t>Kuwait</t>
  </si>
  <si>
    <t>KGZ</t>
  </si>
  <si>
    <t>Kyrgyzstan</t>
  </si>
  <si>
    <t>LAO</t>
  </si>
  <si>
    <t>Laos</t>
  </si>
  <si>
    <t>LBN</t>
  </si>
  <si>
    <t>Lebanon</t>
  </si>
  <si>
    <t>LSO</t>
  </si>
  <si>
    <t>Lesotho</t>
  </si>
  <si>
    <t>LBR</t>
  </si>
  <si>
    <t>Liberia</t>
  </si>
  <si>
    <t>LBY</t>
  </si>
  <si>
    <t>Libya</t>
  </si>
  <si>
    <t>Macedonia</t>
  </si>
  <si>
    <t>MDG</t>
  </si>
  <si>
    <t>Madagascar</t>
  </si>
  <si>
    <t>MWI</t>
  </si>
  <si>
    <t>Malawi</t>
  </si>
  <si>
    <t>MYS</t>
  </si>
  <si>
    <t>Malaysia</t>
  </si>
  <si>
    <t>MDV</t>
  </si>
  <si>
    <t>Maldives</t>
  </si>
  <si>
    <t>MLI</t>
  </si>
  <si>
    <t>Mali</t>
  </si>
  <si>
    <t>MRT</t>
  </si>
  <si>
    <t>Mauritania</t>
  </si>
  <si>
    <t>MUS</t>
  </si>
  <si>
    <t>Mauritius</t>
  </si>
  <si>
    <t>MEX</t>
  </si>
  <si>
    <t>Mexico</t>
  </si>
  <si>
    <t>MNG</t>
  </si>
  <si>
    <t>Mongolia</t>
  </si>
  <si>
    <t>MSR</t>
  </si>
  <si>
    <t>Montserrat</t>
  </si>
  <si>
    <t>MAR</t>
  </si>
  <si>
    <t>Morocco</t>
  </si>
  <si>
    <t>MOZ</t>
  </si>
  <si>
    <t>Mozambique</t>
  </si>
  <si>
    <t>MMR</t>
  </si>
  <si>
    <t>Myanmar</t>
  </si>
  <si>
    <t>NAM</t>
  </si>
  <si>
    <t>Namibia</t>
  </si>
  <si>
    <t>NPL</t>
  </si>
  <si>
    <t>Nepal</t>
  </si>
  <si>
    <t>NCL</t>
  </si>
  <si>
    <t>New Caledonia</t>
  </si>
  <si>
    <t>NZL</t>
  </si>
  <si>
    <t>New Zealand</t>
  </si>
  <si>
    <t>NIC</t>
  </si>
  <si>
    <t>Nicaragua</t>
  </si>
  <si>
    <t>NER</t>
  </si>
  <si>
    <t>Niger</t>
  </si>
  <si>
    <t>NGA</t>
  </si>
  <si>
    <t>Nigeria</t>
  </si>
  <si>
    <t>MNP</t>
  </si>
  <si>
    <t>Northern Mariana Islands</t>
  </si>
  <si>
    <t>OMN</t>
  </si>
  <si>
    <t>Oman</t>
  </si>
  <si>
    <t>PAK</t>
  </si>
  <si>
    <t>Pakistan</t>
  </si>
  <si>
    <t>PSE</t>
  </si>
  <si>
    <t>Palestine</t>
  </si>
  <si>
    <t>PAN</t>
  </si>
  <si>
    <t>Panama</t>
  </si>
  <si>
    <t>PNG</t>
  </si>
  <si>
    <t>Papua New Guinea</t>
  </si>
  <si>
    <t>PRY</t>
  </si>
  <si>
    <t>Paraguay</t>
  </si>
  <si>
    <t>PER</t>
  </si>
  <si>
    <t>Peru</t>
  </si>
  <si>
    <t>PHL</t>
  </si>
  <si>
    <t>Philippines</t>
  </si>
  <si>
    <t>PRI</t>
  </si>
  <si>
    <t>Puerto Rico</t>
  </si>
  <si>
    <t>QAT</t>
  </si>
  <si>
    <t>Qatar</t>
  </si>
  <si>
    <t>RWA</t>
  </si>
  <si>
    <t>Rwanda</t>
  </si>
  <si>
    <t>KNA</t>
  </si>
  <si>
    <t>Saint Kitts and Nevis</t>
  </si>
  <si>
    <t>LCA</t>
  </si>
  <si>
    <t>Saint Lucia</t>
  </si>
  <si>
    <t>VCT</t>
  </si>
  <si>
    <t>Saint Vincent and the Grenadines</t>
  </si>
  <si>
    <t>STP</t>
  </si>
  <si>
    <t>Sao Tome and Principe</t>
  </si>
  <si>
    <t>SAU</t>
  </si>
  <si>
    <t>Saudi Arabia</t>
  </si>
  <si>
    <t>SEN</t>
  </si>
  <si>
    <t>Senegal</t>
  </si>
  <si>
    <t>SYC</t>
  </si>
  <si>
    <t>Seychelles</t>
  </si>
  <si>
    <t>SLE</t>
  </si>
  <si>
    <t>Sierra Leone</t>
  </si>
  <si>
    <t>SGP</t>
  </si>
  <si>
    <t>Singapore</t>
  </si>
  <si>
    <t>SXM</t>
  </si>
  <si>
    <t>Sint Maarten (Dutch part)</t>
  </si>
  <si>
    <t>SOM</t>
  </si>
  <si>
    <t>Somalia</t>
  </si>
  <si>
    <t>ZAF</t>
  </si>
  <si>
    <t>South Africa</t>
  </si>
  <si>
    <t>KOR</t>
  </si>
  <si>
    <t>South Korea</t>
  </si>
  <si>
    <t>SSD</t>
  </si>
  <si>
    <t>South Sudan</t>
  </si>
  <si>
    <t>LKA</t>
  </si>
  <si>
    <t>Sri Lanka</t>
  </si>
  <si>
    <t>SDN</t>
  </si>
  <si>
    <t>Sudan</t>
  </si>
  <si>
    <t>SUR</t>
  </si>
  <si>
    <t>Suriname</t>
  </si>
  <si>
    <t>SWZ</t>
  </si>
  <si>
    <t>Swaziland</t>
  </si>
  <si>
    <t>SYR</t>
  </si>
  <si>
    <t>Syria</t>
  </si>
  <si>
    <t>TWN</t>
  </si>
  <si>
    <t>Taiwan</t>
  </si>
  <si>
    <t>TJK</t>
  </si>
  <si>
    <t>Tajikistan</t>
  </si>
  <si>
    <t>TZA</t>
  </si>
  <si>
    <t>Tanzania</t>
  </si>
  <si>
    <t>THA</t>
  </si>
  <si>
    <t>Thailand</t>
  </si>
  <si>
    <t>TLS</t>
  </si>
  <si>
    <t>Timor</t>
  </si>
  <si>
    <t>TGO</t>
  </si>
  <si>
    <t>Togo</t>
  </si>
  <si>
    <t>TTO</t>
  </si>
  <si>
    <t>Trinidad and Tobago</t>
  </si>
  <si>
    <t>TUN</t>
  </si>
  <si>
    <t>Tunisia</t>
  </si>
  <si>
    <t>TUR</t>
  </si>
  <si>
    <t>Turkey</t>
  </si>
  <si>
    <t>TCA</t>
  </si>
  <si>
    <t>Turks and Caicos Islands</t>
  </si>
  <si>
    <t>UGA</t>
  </si>
  <si>
    <t>Uganda</t>
  </si>
  <si>
    <t>ARE</t>
  </si>
  <si>
    <t>United Arab Emirates</t>
  </si>
  <si>
    <t>USA</t>
  </si>
  <si>
    <t>United States</t>
  </si>
  <si>
    <t>VIR</t>
  </si>
  <si>
    <t>United States Virgin Islands</t>
  </si>
  <si>
    <t>URY</t>
  </si>
  <si>
    <t>Uruguay</t>
  </si>
  <si>
    <t>UZB</t>
  </si>
  <si>
    <t>Uzbekistan</t>
  </si>
  <si>
    <t>VEN</t>
  </si>
  <si>
    <t>Venezuela</t>
  </si>
  <si>
    <t>VNM</t>
  </si>
  <si>
    <t>Vietnam</t>
  </si>
  <si>
    <t>ESH</t>
  </si>
  <si>
    <t>Western Sahara</t>
  </si>
  <si>
    <t>YEM</t>
  </si>
  <si>
    <t>Yemen</t>
  </si>
  <si>
    <t>ZMB</t>
  </si>
  <si>
    <t>Zambia</t>
  </si>
  <si>
    <t>ZWE</t>
  </si>
  <si>
    <t>Zimbabwe</t>
  </si>
  <si>
    <t>SORTN Controls</t>
  </si>
  <si>
    <t>SORTN Rows</t>
  </si>
  <si>
    <t>SORTN Column</t>
  </si>
  <si>
    <t>Is Ascending?</t>
  </si>
  <si>
    <t>SORTN Column Alt.</t>
  </si>
  <si>
    <t>CONCATENTATE, UPPER, LOWER, PROPER, LEFT, RIGHT, LEN, FIND/SEARCH, JOIN, TEXTJOIN, TRIM, SPLIT, and TRANSPOSE</t>
  </si>
  <si>
    <t>ROUND</t>
  </si>
  <si>
    <t>RAND</t>
  </si>
  <si>
    <t>RANDBETWEEN</t>
  </si>
  <si>
    <t>RANK</t>
  </si>
  <si>
    <t>%_death_per_cases</t>
  </si>
  <si>
    <t>Random Numbers</t>
  </si>
  <si>
    <t>Random Numbers 2</t>
  </si>
  <si>
    <t>Rank</t>
  </si>
  <si>
    <t>Groups</t>
  </si>
  <si>
    <t>Winner</t>
  </si>
  <si>
    <t>Group 1</t>
  </si>
  <si>
    <t>Name</t>
  </si>
  <si>
    <t>Surname</t>
  </si>
  <si>
    <t>Full Name</t>
  </si>
  <si>
    <t>Expected Outcome</t>
  </si>
  <si>
    <t>firstname</t>
  </si>
  <si>
    <t>Lastname</t>
  </si>
  <si>
    <t>Firstname LASTNAME</t>
  </si>
  <si>
    <t>Winner Alt.</t>
  </si>
  <si>
    <t>FIRSTNAME1 lastname1</t>
  </si>
  <si>
    <t>firstname2 lastname2</t>
  </si>
  <si>
    <t>Group 2</t>
  </si>
  <si>
    <t>firstname3 LASTNAME3</t>
  </si>
  <si>
    <t>Firstname4 lastname4</t>
  </si>
  <si>
    <t>FIRSTNAME5 LASTNAME5</t>
  </si>
  <si>
    <t>firstNAME6 Lastname6</t>
  </si>
  <si>
    <t>firstname7 Lastname7</t>
  </si>
  <si>
    <t>firstname8 LASTNAME8</t>
  </si>
  <si>
    <t>Group 3</t>
  </si>
  <si>
    <t>FIRSTNAME9 LASTname9</t>
  </si>
  <si>
    <t>Firstname10 lastNAME10</t>
  </si>
  <si>
    <t>year, week, day, , hour</t>
  </si>
  <si>
    <t>Group 4</t>
  </si>
  <si>
    <t>TODAY, NOW, WEEKDAY, DAY, MONTH, YEAR, EDATE, and EOMONTH</t>
  </si>
  <si>
    <t>Today</t>
  </si>
  <si>
    <t>Now</t>
  </si>
  <si>
    <t>Weekday</t>
  </si>
  <si>
    <t>Day</t>
  </si>
  <si>
    <t>Month</t>
  </si>
  <si>
    <t>Year</t>
  </si>
  <si>
    <t>Edate</t>
  </si>
  <si>
    <t>Eomonth</t>
  </si>
  <si>
    <t>#</t>
  </si>
  <si>
    <t>Date_raw</t>
  </si>
  <si>
    <t>Date</t>
  </si>
  <si>
    <t>Title</t>
  </si>
  <si>
    <t>Location</t>
  </si>
  <si>
    <t>Company</t>
  </si>
  <si>
    <t>Salary_raw</t>
  </si>
  <si>
    <t>Salary (£)</t>
  </si>
  <si>
    <t>Salary Type</t>
  </si>
  <si>
    <t>Salary Yearly (£)</t>
  </si>
  <si>
    <t>Skills</t>
  </si>
  <si>
    <t>Job Type</t>
  </si>
  <si>
    <t>Description</t>
  </si>
  <si>
    <t>9 days ago</t>
  </si>
  <si>
    <t>Data and Analytics - Graduate Programme</t>
  </si>
  <si>
    <t>London</t>
  </si>
  <si>
    <t>NatWest Group</t>
  </si>
  <si>
    <t>£31,850 a year</t>
  </si>
  <si>
    <t>About you
To be eligible for our Data and Analytics programme, you’ll need to have, or be on course to achieving a 2:1 in your degree
We’re looking for curious, inquisitive people who show a real passion for data and technology, and the drive to explore how it can be used to make a positive difference for our customers
You’ll bring strong problem-solving skills, along with an analytical approach and an appreciation of analysis techniques
About the programme
As a graduate trainee in Data and Analytics we’ll equip you with the knowledge, skills and experiences you’ll need to make a significant impact and become a leading data expert. You’ll learn about the ways we’re using data to drive changes and improvements to customer experiences, and challenge you to consider ethical issues and focus on keeping our customers’ data safe.
We’ll reward you with a starting salary of £31,850 a year. And on top of your salary, you’ll also have access to our flexible benefits package.
Over the course of this two year programme you’ll:
Learn the core technical skills needed to succeed as an analyst
Interrogate, interpret and visualise large volumes of data
Learn how to articulate complex situations and technical work to a non-technical audience
Drive the use of data across the bank to ensure better customer engagement
Build your confidence, and developing your influencing and stakeholder management skills
See first-hand how our Data Academy can help you develop a strong foundation in critical data skills, and provide the opportunity to master specialisms like data science and data engineering
About the business area
Our data is one of our greatest assets, and how we harness it to understand the world, our business and our customers’ needs is crucial. In Data &amp; Analytics, we promote the intelligent use of data and make sure it’s used in the right way.
Good data engineering helps us get to grips with the data we have. And data science allows us to apply statistics, computer science and problem-solving skills together with strong research methods to test, learn and optimise machine learning powered decisions to help customers.
If you need any adjustments to support your application, such as information in alternative formats or special requirements to access our buildings, or if you’re eligible under the Disability Confident Scheme please contact us and we’ll do everything we can to help.
9 days ago
- apply on company site</t>
  </si>
  <si>
    <t>11 days ago</t>
  </si>
  <si>
    <t>Data Analyst Apprenticeship</t>
  </si>
  <si>
    <t>Lloyds Banking Group</t>
  </si>
  <si>
    <t>£29,835 - £33,150 a year</t>
  </si>
  <si>
    <t>Please note, this site is only for external candidate applications. If you currently work for Lloyds Banking Group please apply via the internal career site.
Please note: In order to complete an apprenticeship there needs to be a significant learning need. You need to consider your previous qualifications or significant relevant work experience which may mean you cannot proceed with this application.
End Date
Wednesday 28 October 2020
Salary Range
£29,835 - £33,150
Agile Working Options
Other Agile Working Arrangements / Open to Discussion
Job Description Summary
Data Services is looking for motivated and enthusiastic individuals who are looking to kick start their careers in both data and the financial services sectors.
You will gain experience in an operational data role before embarking on a Level 4 Data Analysis apprenticeship programme where you will gain in-demand skills and qualifications.
Job Description
Apprentices Are In Demand Within Lloyds Banking Group
Lloyds Banking Group is committed to developing the technical specialists and business leaders of tomorrow through the Apprenticeship Programmes, and we have therefore created Data Analyst Apprenticeship roles in the Commercial Banking Data Services team. Data Services’ mission is to unlock the power of data to help the Group’s clients &amp; colleagues, which will help Britain prosper.
Data Services is looking for motivated and enthusiastic individuals who are looking to kick start their careers in both data and the financial services sectors. Data Services supports front-line teams around the Commercial Bank with reliable tools, innovative reporting solutions and accurate extracts of confidential data.
Data Analyst Apprenticeship Programme
The 18-month Programme, starting in February 2021, aims to develop the higher level skills and knowledge required to create confident and capable Data Analyst professionals. As an apprentice on the Programme, you’ll gain valuable work experience and on-the-job training. We’ll support you in the development of your technical skills (including MS Office, Microsoft SQL Server and Teradata) in parallel with the interpersonal skills needed to thrive within a nationally significant organisation.
On successful completion of all elements of the Programme, you will earn a BCS Level 4 Diploma in Data Analysis Concepts and you’ll be officially recognised by the British Computer Society for entry onto the Register of IT Technicians. This registration will confirm SFIA level 3 professional competence.
This is a permanent position within Lloyds Banking Group and, before you commence the study elements of your apprenticeship, you will spend time to become proficient in your role and to ensure you are ready to gain the most benefit from the apprenticeship programme.
Lloyds Banking Group offers a competitive reward package in addition to your salary, including a generous pension contribution and contributions towards a range of flex benefits to suit your lifestyle.
These roles are based in London; we are always striving to improve our people’s work-life balance and agile working practices are actively promoted within Data Services. We are committed to building a workforce which reflects the diversity of the customers and communities we serve, and to creating an inclusive workplace where all our colleagues can be themselves and succeed on merit. So, join us and be part of an inclusive, values-led culture passionate about making a difference.
Essential Qualifications:
5 GCSE’s grade C or above including English and Maths (or equivalent level qualifications)
A-Levels or degree level qualification, preferably in STEM subjects
Salary
Starting salary of £29,835
Benefits
In return, we’ll offer you a competitive package which includes salary, bonus, a generous pension contribution, an attractive path of progression and flex cash to spend on a host of benefits to suit your lifestyle. We have a long track record of flexible working and we’re always open to new ways to improve our people’s work-life balance, therefore open to discussion on working patterns and working hours.
Application Process
If you’re interested in joining this ground-breaking programme, please register your application and take the first step towards a rewarding career in Data Analysis within Financial Services.
You will undertake an assessment centre as part of the selection process.
Please note that, if we receive a large volume of applications, the advertising may close earlier so don’t delay in submitting your application.
At Lloyds Banking Group, we're driven by a clear purpose; to help Britain prosper. Across the Group, our colleagues are focused on making a difference to customers, businesses and communities. With us you'll have a key role to play in shaping the financial services of the future, whilst the scale and reach of our Group means you'll have many opportunities to learn, grow and develop.
We're focused on creating a values-led culture and are committed to building a workforce which reflects the diversity of the customers and communities we serve. Together we’re building a truly inclusive workplace where all of our colleagues have the opportunity to make a real difference.
11 days ago
- apply on company site
report job</t>
  </si>
  <si>
    <t>24 days ago</t>
  </si>
  <si>
    <t>NHS Test and Trace - Grade 6 - Data Roles *Closing Date Exte...</t>
  </si>
  <si>
    <t>Home Based</t>
  </si>
  <si>
    <t>UK Government - Department of Health and Social Ca...</t>
  </si>
  <si>
    <t>£60,586 - £75,035 a year</t>
  </si>
  <si>
    <t>We have some exciting opportunities to join the team and are looking for people to join us from across a range of professions and experiences. These are rewarding roles that require flexibility and versatility, to help deliver excellence and lead others.
The Department of Health and Social Care is looking for a range of data roles within the Joint Biosecurity Centre to support and lead work across the following areas:
Provide independent analysis and assessment to infection flare-ups;
Set the new COVID-19 Alert level;
Inform Chief Medical Officers across the UK of a change in the level, who will then advise their Ministers on the appropriate response;
Provide Upper Tier Local Authorities, Directors of Public Health (DPH) and the Public Health England network with analysis and assessment to identify the likelihood of infection flare-ups in their areas;
Compile evidence base, including area and population context, influencers, early signals, outbreak indicators, and direct Test and Trace result data;
Create a live dashboard to present this data with our analysis, indicating changes in infection rates across the UK;
Establish Local Support Units to advise Upper Tier Local Authorities, Directors of Public Health, and augmented local, regional and national Public Health England intervention teams on how to contain infection flare-ups;
Guide local actions by protocols set out in a ‘Playbook’, based on the best scientific understanding of COVID-19, updated as we learn more about the virus and what effective local actions look like;
Establish a central JBC Crisis Response unit, allowing a Upper Tier Local Authority struggling to contain the virus to call on broader logistical support, including at a national level;
Create a Continuous Improvement Unit, monitoring the UK’s response, adapting as we learn more, and building links overseas to share expertise.
You will need to successfully manage your time, working at pace to progress multiple competing tasks accurately, and manage expectations from customers and seniors. You will also need the people skills to develop good working relationships internally and externally to JBC and contribute to the culture and development of the data team.
The posts offer superb development opportunities and the chance to gain exposure across a broad range of policy areas and with the most senior officials and Ministers at the heart of decision making in government.
You will become a member of the DHSC data community and be required to work closely with DHSC colleagues to ensure maximum collaboration and learning can be shared across the department, and wider public health and emergency response communities.
These roles are essential for supporting the ongoing design and build of the JBC and Test and Trace as it develops to Full Operating Capability.
Data engineers: qualified data engineers able to develop data ingest capabilities/services, ETL pipelines and tracking, and end-to-end analytical pipelines.
Data architect: Experienced data architect to take ownership of JBC data architecture and to understand and track delivery of required data sources across data platforms and into analytical capabilities, working to Heads of Acquisition, Engineering and Exploitation. In addition will provide advice on best architectural practice and the set of capabilities and enabling data services required. Ideally would have experience with information governance/data lifecycle, master data management,
Data scientists: to support our JBC analytics team with the development of analytical approaches to analysing JBC data. They should have substantial analytical experience, and understanding how to manipulate, define data features, select appropriate tooling, algorithms and approaches, and understand the significance of results.
Data governance: evolve and define data governance and take responsibility for collaborating and supporting in wider governance. Assure and integrate data services to meet the needs of multiple business services. Work proactively to ensure the organisation designs architecture that considers data.
For more information about these roles please see the attached candidate packs.
We have asked candidates to express a preference for which job role they are applying for, however successful candidates will be matched based on their skill, experience, business need along with preference.
Responsibilities
Skills and experience required
For your application, you should consider these requirements but also consider the behaviours and other selection criteria set in the selection process.
Essential criteria:
Experience of working with complex data and information feeds to draw sound conclusions.
Experience of working within a policy led environment.
Experience of working at pace to deadlines across multiple projects.
Evidence of working effectively within a team.
Evidence of leading a high performing team, with experience of performance management, planning, managing and reviewing activities to drive improvements.
Experience of working with a range of internal and external stakeholders.
Evidence of being flexible and adaptable to change, remaining calm under pressure and demonstrating resilience.
Evidence of effective verbal and written communication skills.
Desirable criteria:
Experience of working within a relevant field (such as biosecurity, health, emergency planning, or national security).
Python (or R equivalent) experience for data science including the core scientific python stack (pandas, numpy, jupyter, matplotlib)
Working with cloud-based platforms, such as AWS, Azure
Understanding of data manipulation, assessment and exploratory analysis
Background in a numerate discipline
Understanding of data manipulation, assessment and exploratory analysis
Other open source data analytics frameworks (e.g. Spark, Kibana, graph databases)
Experience working with sensitive or personally identifiable data
Data visualisation and dashboarding tools
Experience with computational statistics tools, including packages for Bayesian inference and probabilistic programming.
Machine learning frameworks such as PyTorch and TensorFlow
Mathematical modelling and simulation
The design and provision of APIs for data science workflows, and the automation of data science workflows.
Significant experience of meeting user needs by leveraging data - often characterised by high-volume, high dimensionality from multiple sources.
Experience of seeing data products, projects or services through from initial discovery to mature, successful implementation.
Memberships
For these roles you are not required to be a member of one of the cross-Government analytical professions but professional standards for those roles give an indication of the professional skills we require.
Behaviours
We'll assess you against these behaviours during the selection process:
Leadership
Making Effective Decisions
Changing and Improving
Seeing the Big Picture
We only ask for evidence of these behaviours on your application form:
Leadership
Technical skills
We'll assess you against these technical skills during the selection process:
Candidates will be asked to deliver a five minute presentation at interview.
Benefits
Learning and development tailored to your role
An environment with flexible working options
A culture encouraging inclusion and diversity
A Civil Service pension
Civil Service - 24 days ago
- apply on company site
report job</t>
  </si>
  <si>
    <t>1 day ago</t>
  </si>
  <si>
    <t>Newton, Data Scientist</t>
  </si>
  <si>
    <t>BNY Mellon</t>
  </si>
  <si>
    <t>None</t>
  </si>
  <si>
    <t>Job Purpose
Providing key input to continued development and research efforts in the area of investment themes, the data scientist will provide analytical expertise and manage a variety of data-driven projects and requests.
Company Overview:
Newton Investment Management Limited is an active investment management firm, using thematic ideas about the long-term investment landscape to create and manage strategies that help secure clients’ futures. Newton thinks on a global basis, with its single London-based investment team working collaboratively across asset classes and regions. The firm builds bold solutions, designed to meet the real-world challenges clients face, and the team manage them responsibly in the broadest sense – through embedding environmental, social and governance considerations, and engaging on issues that affect their clients. Those clients are based around the world, and include pension funds, corporations and charities and, via Newton’s parent company BNY Mellon, individuals.
With offices in London and New York, Newton has £49.8bn assets under management (as at 31 March 2018), including assets managed by Newton Investment Management Limited as dual officers of Newton Investment Management (North America) Limited and The Bank of New York Mellon. News and other information about Newton is available at www.newtonim.com and via Twitter: @NewtonIM.
Key Responsibilities
Work with key stakeholders in the development of ideas and processes related to identifying, quantifying and researching investment themes.
Develop appropriate data infrastructure and framework for thematic research.
Research on identifying alternative data sources.
Contribute to ongoing research efforts in the area of quantitative analysis.
Qualifications
Key Skills / Experience
Degree in quantitative subject (eg statistics, mathematics etc).
Knowledge and experience of programming languages such as python, R or MATLAB.
Experience of forming actionable insights from the analysis of large data sets.
Experience of working with non-financial data sets.
Database management skills.
Lateral thinker, ability to think ‘outside of the box’.
Ability to work as part of a team with varying degrees of seniority.
Ability to present work coherently to management and in small groups, especially communicating technical concepts.
Ability to give and receive constructive feedback.
A high level of professionalism with colleagues and ability to manage stakeholder expectations.
#LI-DB2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&amp;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
As one of the world's leading investment management organizations and one of the top U.S. wealth managers, BNY Mellon Investment Management combines agility, insight and scale to create and deliver strategies and solutions to address our clients' needs. Encompassing BNY Mellon's investment management firms, wealth management organization and global distribution teams, we draw on deep expertise to collaborate with clients and tailor our best ideas and resources to meet their specific needs. We pride ourselves on providing dedicated service through our network of global professionals who have a deep understanding of local requirements. With our extensive experience in anticipating and responding to the investment and financial needs of the world's governments, pension plan sponsors, corporations, foundations, endowments, advisors, intermediaries, individuals and families, and family offices, BNY Mellon Investment Management is dedicated to helping clients reach their goals.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Kingdom-Greater London-London
Job: Asset Management
Internal Jobcode: 32522
Organization: Newton-HR06148
Requisition Number: 2009466
Tags: EFC:EMEA:2-I
1 day ago
- apply on company site
report job</t>
  </si>
  <si>
    <t>Data Analyst</t>
  </si>
  <si>
    <t>Bermondsey SE16</t>
  </si>
  <si>
    <t>ChargeBolt</t>
  </si>
  <si>
    <t>£30,000 - £35,000 a year</t>
  </si>
  <si>
    <t>We're looking for a hardworking Data Analyst to join our team in London.
Responsibilities
Explore datasets to drive initiatives that will make us a faster, friendlier and more efficient company
Breakdown complicated and diverse datasets into easy-to-digest dashboards
Work with team managers to highlight areas of improvement within their departments
Work alongside the existing team of data analysts to ensure the company is data-driven
Communicate data insights to the directors, team managers and the wider team to ensure the most important metrics are made aware of in the company
Requirements
Have over 1 year of commercial experience in a high-growth, high-performance environment
Adaptable, self-starter
Able to take your own initiative
Familiar with large spreadsheets, numbers, SQL, presenting, data exploration software (e.g. Looker)
Love working in an agile environment
Able to put the team before yourself, and thrive when working with others
Company Perks
Team Events
Career progression - option to be enrolled into our management training program straight away
Team trips across the UK
A competitive pay package plus quarterly bonus
Perkbox membership - free cinema tickets, discounted holidays, gym membership, online retailers etc.
Free phone-charging at all of our stations in London
Subsidised sport
NEST Pension
Gain invaluable experience at a rapidly growing startup and work closely with our co-founders
Company Description
We solve the universal problem of smartphones running out of battery, whenever you need it the most. We provide small docking stations where you can rent a portable charger, charge your devices on-the-go and return it to another location - similar to the 'Santander Bikes'. Instead of locking your phone away or waiting by a plug with a charger - with ChargeBolt you can charge on-the-go.
Founded in 2018, we pride ourselves in being a solutions-oriented company with a young and agile team, based on London's Southbank.
Application deadline: 09/10/2020
Job Types: Full-time, Permanent
Salary: £30,000.00-£35,000.00 per year
Additional pay:
Bonus scheme
Benefits:
Flexible schedule
Schedule:
Monday to Friday
Experience:
Data Analyst: 1 year (Preferred)
Education:
Bachelor's (Required)
Work remotely:
Temporarily due to COVID-19
24 days ago
report job</t>
  </si>
  <si>
    <t>25 days ago</t>
  </si>
  <si>
    <t>Data and Technology Graduate Scheme 2021</t>
  </si>
  <si>
    <t>EDF Energy Limited</t>
  </si>
  <si>
    <t>£30,000 a year</t>
  </si>
  <si>
    <t>A career that will deliver change. Together, we can help Britain achieve net zero.
As a graduate, you’ll be looking to make an impact – using your skills, knowledge and passion to achieve great things. So how about taking on the challenge of beating climate change?
Being Britain’s biggest generator of low carbon electricity, EDF are not only talking about climate change, we’re doing something about it. We’re committed to reducing carbon emissions to zero, generating power from clean sources like wind, nuclear and solar, leading the charge for electric vehicles and investing in new carbon cutting technologies.
We proudly work together to champion a low carbon lifestyle and collaborate widely in our search for innovations to achieve more. Build your future with us. Share our vision. Together we’ll help Britain achieve net zero.
The Opportunity:
It is a hugely exciting time to join our company as we transition to a low carbon and Smart future energy system. Data and Technology will be at the heart of this transition and you'll get the chance to use your skills and develop new ones in helping to build this future. Placements will be within our Customers business area which have collaborated to deliver an inclusive programme with inspiring opportunities.
We're looking for talented graduates with a passion for using data, analytics, and software engineering skills, as well as influencing skills and commercial drive to solve complex problems to achieve our ambition - to be the best at solving customers' energy needs. You'll have the opportunity to experience working across a wide range of areas while building specialist skills in cutting edge data techniques, software engineering and technologies.
The Training Programme:
On the Data &amp; Technology Scheme, you'll participate in a curated programme designed to expose you to a series of tools and techniques to develop you as a data scientist and/or software engineer, all while gaining exposure and understanding across the energy business.
Following a week-long induction with graduates from all of our schemes at our state of the art facility at Cannington Court (Somerset) in September 2021, you'll spend 6 months in four different assignments during this 2-year programme across the two role disciplines and across our business.
The Placements:
Across all of your placements you'll have the opportunity to work in a truly agile and collaborative environment alongside Data Engineers, Data Scientists, DevOps Engineers, Software Engineers, Business Analysts, Architects and Project Managers.
You'll hone your skills and gain valuable exposure to tools and technologies such as Tableau, Python, AWS cloud latform and full stack engineering.
The business areas where you complete placements could include:
Our Wholesale Markets Optimisation department which manages the gas and electricity trading for our customers and our generation assets
The Data team within Sales &amp; Marketing analyses and models customer data in the residential and business market, enriched with data from outher sources
Our Digital team manages the web and app service for our three million residential customers
The Data and Controls team, within Customer Operations, plays a crucial technical role inthe production and delivery of data to internal and external stakeholders to drive Customer OPerations' business activities and fulfil regulatory requirements
Our innovation accelorator Blue Lab is where we work on new and emerging topics such as connected homes, solar, electric vehicles, blockchain and batteries
Visit our Data &amp; Tech Graduate page to find out more about placements, training and development during the scheme.
At the end of the graduate programme we'll support you in deciding how you want to progress your career within EDF Energy, and you'll head to that area for your final placement.
The Future:
A year after finishing the scheme, you can expect to be operating as a fully-fledged data scientist or software engineer, specifying and leading pieces of analysis where you put your skills to use in identifying and delivering value for our customers and our business. As you develop and deepen your technical expertise you can build links with our extensive R&amp;D team in the UK and France as well as industry partners.
The Skills:
2:1 Bachelor's Degree or a 2:2 Postgraduate Degree (obtained or expected) in any discipline, although STEM or highly numerate degrees preferred
A passion for data, manipulating and interrogating it to derive meaning and value
Strong interest in technology and staying abreast with the latest tools and techniques
Ability to adapt quickly to new challenges and thrive in agile work environments
Flexibility to relocate
Compensation &amp; Benefits:
Starting salary of £30,000 and regular pay reviews
25 days' annual leave
Pension scheme
Annual performance bonus
Flexible benefits package
Wellbeing and support services
Relocation support for moving between attachments and into a new role after the programme.
Why EDF?
At EDF, everyone’s welcome. It’s a powerful statement of our intent to make sure we’re about the people who work with us – a rich and unique mix of backgrounds and experiences that’s vital to shaping a strong and fresh-thinking organisation like ours. Whoever you are and wherever you come from, we’ll embrace the difference you bring and give you opportunities to thrive and succeed.
Build your future. Share our vision. Together, we can help Britain achieve net zero.
EDF Energy - 25 days ago
- apply on company site
report job</t>
  </si>
  <si>
    <t>2 days ago</t>
  </si>
  <si>
    <t>The Bridge</t>
  </si>
  <si>
    <t>£25,000 - £30,000 a year</t>
  </si>
  <si>
    <t>Data Analyst - R Programming
Central London
Salary - £25,000 - £30,000 plus bonus
The Role
I'm working with a growing football organisation who are using Data to help identify new talent and clients within the industry.
In this role you will support the company's Data Scientist in identifying talent using your expertise within data analysis. You'll be able to code using R and be very comfortable handling data to perform various statistical and machine-learning analyses. You'll then visualise your findings to a variety of stakeholders and clients who are both technical and non-technical, meaning strong communication is vital for this position.
This role will best suit a recent Graduate from a numerate subject with a passion for Football.
Key Skills &amp; Experience
Programming skills using R, R Shiny (Python will also be considered)
Degree within a numerate subject
Excellent critical and analytical thinking
Strong problem solving - able to think quickly to provide solutions
A passion for Football is not wanted it's needed - if you're a young Data professional with a real interest in Football then this could be your dream job!
This role will suit those who are a; Data Analyst, Data Scientist, Insight Analyst, recent Graduate
2 days ago
- apply on company site
report job</t>
  </si>
  <si>
    <t>Data Extractor</t>
  </si>
  <si>
    <t>London NW1</t>
  </si>
  <si>
    <t>HCA Healthcare UK</t>
  </si>
  <si>
    <t>HCA Healthcare UK – The World’s largest private healthcare group; providing award winning primary, acute and complex care.
Hours: 37.5hrs per week (Monday – Friday)
Reward &amp; recognition – We'll look after you with our contribution pension scheme, private medical insurance, annual salary review, 25 days holiday each year; with the option to buy and sell, discounted gym membership, season ticket loan and access to a fantastic flexible benefits scheme.
Job Description
The main purpose of the role is to extract and collate cancer data from various IT systems and patient medical records in use across hospitals within the HCA Cancer Network.
Duties
Understand service provision for cancer patients within HCA and associated flows of information about patients. This will include referral processes, treatment options, HCA computer systems, hospitals and Consultants notes
Work closely with Consultants, their PA’s, multi-disciplinary teams, MDT co-ordinators, patient navigation administrators, other cancer data co-ordinators and the corporate clinical informatics team to ensure identification and comprehensive recording of data for cancer patients
Provide weekly, monthly and quarterly reports on workload and compliance for the service line team, management and clinicians
Respond to data requests from numerous sources to ensure data is shared according to Information Governance policies and guidelines
Prepare data, and analysis if required, for Regulatory and Peer Review Visits or submission to external third parties such as private medical insurers and National Cancer Audits and Registries.
To assist with any other cancer data management as required
Undertake any other reasonable and appropriate duties as may be requested
Experience
Good general level of education
Significant experience within Information/ Data Quality/ Audit
Experience of working independently to extract and collate cancer data from various IT systems and patient medical records
If you wish to find out more about this opportunity, please apply for this role and a member of the team will be in contact shortly.
1 day ago
- apply on company site
report job</t>
  </si>
  <si>
    <t>6 days ago</t>
  </si>
  <si>
    <t>London SE1</t>
  </si>
  <si>
    <t>Covid Messenger</t>
  </si>
  <si>
    <t>£19,065 - £49,538 a year</t>
  </si>
  <si>
    <t>Company description
Covid Messenger is a data distribution service specialising in the distribution of localised Coronavirus data in the United Kingdom.
We believe in data transparency and availability. We collect and distribute published data from reputable data sources only – namely the ONS (Office for National Statistics), PHE (Public Health England), PHS (Public Health Scotland), PHW (Public Health Wales)
Job description
Description
We are currently seeking an Analyst to join our new and growing team.
As Analyst, you will cover a wide range of project-based activities including devising and leading new data analysis and Excel model building, managing existing data models, website maintenance and management.
Excellent data modelling and Excel skills are a prerequisite.
SKILLS, KNOWLEDGE AND EXPERIENCE
Managing and maintaining existing data models
Analysing new data sets and building new data models in Excel
Management of website
Active participation in the introduction of new IT processes including testing, data transfer
Financial tracking &amp; reporting
Excellent Excel skills (working with large data sets, modelling, data analysis)
Self-starter and proactive
Outstanding attention to detail
Minimum 2 years prior experience working as an analyst
Strong business process focus
Clear communicator
Desirable (but not essential):
Knowledge of Wordpress
Working knowledge of VBA
Familiarity with HTML
Experience working with email service providers such as Constant Contact or Mailchimp
Google Console and Google Analytics experience
STRUCTURE OF ROLE:
While this is currently a remote role, as analyst, you will be working directly with our managing director through Zoom/Skype etc.
Our managing director has extensive experience working with and mentoring analysts, having managed a team of analysts for many years at a top tier investment bank. The successful candidate will be fully supported in their skills development and career progression.
We are open to full time and part time applicants.
HOW TO APPLY:
Please register your interest by sending your CV using the Apply link below.
Reference ID: Job CM/1002
Part-time hours: 10-35 per week
Application deadline: 13/10/2020
Expected start date: 25/10/2020
Job Types: Full-time, Part-time, Contract, Permanent
Salary: £19,065.00-£49,538.00 per year
Benefits:
Work from home
Schedule:
Monday to Friday
COVID-19 considerations:
While this role is homebased, you will be working closely with our managing director every day.
Education:
GCSE or equivalent (Preferred)
Work remotely:
Yes
6 days ago
report job</t>
  </si>
  <si>
    <t>30+ days ago</t>
  </si>
  <si>
    <t>Data Scientist</t>
  </si>
  <si>
    <t>G-Research</t>
  </si>
  <si>
    <t>Imagine introducing the next generation of technology to a platform in real-time
G-Research is a leading quantitative research and technology company. By using the latest scientific techniques, we produce world-beating predictive research and build advanced technology to analyse the world’s data.
We are developing the next generation of infrastructure that can effortlessly scale and flex. This capability allows us to adapt to the demanding needs of the business to process and analyse large and varied data sets at speed.
G-Research is a leading quantitative research and technology company. By using the latest scientific techniques, we produce world-beating predictive research and build advanced technology to analyse the world’s data.
Our researchers are free to explore ideas, finding patterns in large, noisy and real-world data sets to predict the movements in global financial markets.
The role
In this role, you will apply your knowledge to support the exploration, enrichment and even creation of new datasets for research. You will use your knowledge of data blending, statistical analysis, and machine learning methods to help scale and automate the way we analyse, validate and visualise diverse data sources; and you will help build tooling to enable data science initiatives across the company.
This is a team at the forefront of the company’s data strategy, responsible for finding solutions to some of the many important data challenges within the firm, meaning you will have a unique opportunity to make an impact from the beginning. The successful candidate will be comfortable working within a multi-disciplinary team, collaborating with industry leading data scientists and financial experts, developing solutions that adapt to a rapidly changing data landscape.
The role will offer exposure to cutting-edge technologies in a high growth industry, with opportunities to learn about multi-asset class systematic trading ideas and big data development in an innovative and forward-thinking firm.
Who are we looking for?
The ideal candidate will at minimum have experience in the following areas:
Strong degree in numerical subject (Machine Learning, NLP, Mathematics, Data Science, Computer Science, Statistics, Physics, Engineering, etc.)
Advanced knowledge of Python, in particular packages such as Pandas, Numpy, SciPy, Matplotlib (or equivalent). Knowledge of PySpark/Scala is a bonus
Practical understanding of SQL and NoSQL databases
Experience selecting, developing and refining machine-learning models
Knowledge and/or interest in Natural Language Processing
Demonstrable proficiency in statistical data analysis and data visualisation
Confidence to build relationships with both internal teams and external vendors, and ability to communicate effectively with both technical and non-technical audiences
Previous financial experience is not required, although an interest in financial markets and securities is desirable
Contributions to Open Source repositories/competitions (e.g. GitHub, Kaggle)
Why should you apply?
Highly competitive compensation plus annual discretionary bonus
Informal dress code and work/life balance
Comprehensive healthcare and life assurance
25 days holiday
9% company pension contributions
Cycle-to-work scheme
Subsidised gym membership
Monthly company events
Central London office close to 5 stations and 6 tube lines
30+ days ago
- apply on company site
report job</t>
  </si>
  <si>
    <t>4 days ago</t>
  </si>
  <si>
    <t>Data Operations Associate</t>
  </si>
  <si>
    <t>London E20 1JN</t>
  </si>
  <si>
    <t>Financial Conduct Authority</t>
  </si>
  <si>
    <t>Location
12 Endeavour Square, London, E20 1JN
Division
Strategy &amp; Competition
The Role
We are currently recruiting for a Data Operations Associate to join us within Central Data Services department, within our Innovation Division.
What does the role involve? What are the key responsibilities?
The key responsibilities include:
Logging regulatory submissions onto the FCA’s case management system (Regulatory reports inbox and INTACT)
Overseeing the late returns process and diligently handling complaints and disputes when they arise
Providing support related to the processing of (E-money) Electronic Money Institutions’ submissions and a member of the Payments Directive II project team (attending regular PSDII meetings, contributing to discussions about solutions). Collating a list of firms who have not submitted, extract email addresses and send reminders.
Operating processes within the service level agreement
Quality monitoring of operational processes to ensure compliance with laid down procedures (Sanity check and updating SOP’s)
Processing regulatory returns that fall outside the Gabriel system and ensuring these are properly processed and disseminated (creating cases in INTACT and/or forwarding submissions to relevant team e.g. Event Supervision, Payments Supervision, CASS team, UK CIS team etc)
Adding cases and running reports in INTACT
Completing manual adjustments to firms Gabriel reporting schedules and resubmission requests (overrides)
Managing TARDIS Queries inbox and Service Now queue (authorising TARDIS data changes, access requests, and dealing with general queries)
Undertaking basic data extraction tasks to meet business needs (ABI Data)
Maintaining strong stakeholder relationships across different areas of the FCA
Engaging effectively with stakeholders to build an understanding of their requirements
General administrative duties
Creating MI
What will the candidate get from the role?
The opportunity to have a tangible impact on the business
An opportunity to utilise and build on interactions with a wide range of stakeholders
Exposure to the wide variety of data held within the FCA
Challenging and varied work in a friendly and collaborative environment
Skills/Experience Required
Minimum
We’re a signatory to the Government’s Disability Confident scheme. This means that we will offer an interview to disabled candidates entering under the scheme, should they meet the minimum criteria for a role. A minimum criterion needs to be measurable from reviewing a candidate’s CV. Exceptions may apply if due to the volume of applications we are not able to interview all eligible candidates who qualify under the scheme.
Evidence of maintaining responsibility over multiple tasks and managing deadlines
Evidence of engaging with a broad range of stakeholders
Experience of prioritising workload and managing multiple tasks
Attention to detail
Essential
Strong organisational skills to ensure work is completed on time and to high standard
Ability to analyse incoming requests / queries, make sound judgment and prioritise appropriately meeting service levels on a day-to-day basis
Good communication skills having had exposure to negotiating positive outcomes
The ability to work effectively with a variety of stakeholders whilst managing expectations
Strong interpersonal skills with the ability to talk to colleagues at varying levels throughout the business
The ability to balance, prioritise and manage competing demands
A "can-do" attitude and the ability to work under pressure and meet challenging deadlines
A proactive, constructive, individual who will generate solutions to process issues
Desirable
Experience of FCA systems, including Gabriel and INTACT
Experience of work with ExCel
About the FCA
At the FCA, we’re creating a fair and more resilient financial system. We’re establishing more transparent relationships between financial services and their customers, building trust in financial markets and protecting vulnerable consumers.
Divisional Information
The Innovation directorate sits within Strategy &amp; Competition (S&amp;C) and is responsible for taking the organisation forward in its use of data and technological capabilities. This includes the delivery of better technology, improved analytic capabilities and processes to drive efficiency and effectiveness of our regulation of the markets.
The Central Data Services (CDS) department, within the Innovation Division, supports the FCA’s Data Strategy by enhancing the value of data through data management activities and providing central co-ordination of all data-related activities.
The departments key responsibilities include:
Management and collection of ad-hoc data
Providing a Data Management offering to govern business-critical datasets
Delivering insightful analysis using data, information and intelligence
Driving forward business system changes which support data management activities
The FCA's Values &amp; Diversity
Our ambition is to create a diverse and inclusive workplace that reflects the society we serve, helping us to be a better regulator.
As an inclusive employer, we are open to considering flexible working arrangements. Please contact our recruiter if you wish to apply for this role on a flexible basis.
Useful Information
This role is graded Associate (REG A)
The salary range will be approximately 25,000 to 30,000 GBP plus a competitive benefits package and non-contributory pension
Applications for this role close on Tuesday 13th October 2020
Hours 28
If you are interested in learning more about the role, please contact ciara.mccartan@fca.org.uk
Please note - Applications must be submitted through our online portal. Applications sent via email will not be accepted.
4 days ago
- apply on company site
report job</t>
  </si>
  <si>
    <t>5 days ago</t>
  </si>
  <si>
    <t>Data and Systems Analyst</t>
  </si>
  <si>
    <t>Barnet</t>
  </si>
  <si>
    <t>Sheer Jobs Ltd</t>
  </si>
  <si>
    <t>£15 an hour</t>
  </si>
  <si>
    <t>Data and Systems Analyst
(HCC) Able to analyse data, draw conclusions and inform decision making process by asking questions
(HCC) Advanced knowledge of database interrogation tools such as Business Objects, SQL and other software.
(HCC) Detailed knowledge of ICT equipment, and have a good understanding on the use of various software packages including Microsoft Word, Outlook, Excel and general databases.
(HCC) Excellent communication and interpersonal skills including negotiation and influencing people in order to secure data and information required to inform decision making. Good networking and relationship-building skills
(HCC) Experience in managing complex data and information from a variety of sources, and ability to analyse and interpret performance data
(HCC) Experience of data manipulation and analysis
A commitment to operate in a customer focussed environment
Ability To Communicate Effectively Both Orally &amp; In Writing To A Wide Range Of People
Ability To Organise Own Workload To Meet Targets &amp; Deadlines
Ability To Work As Part Of A Team And On Own Innitiative
Experience with Microsoft Office
Knowledge of a broad range of Local government roles and functions
Previous experience in similar role
Self Motivated, Flexible &amp; Resourceful
Trustworthy and reliable
Degree level or equivalent e.g. NVQ level 4 &amp;/or relevant experience
GCSE Grade A-C (or equivalent) in English Language and Mathematics
Relevant professional level qualification
Reference ID: RQ401930 - Data and Systems Analyst
Contract length: 3 months
Job Types: Full-time, Temporary
Salary: £15.00 per hour
Experience:
SQL and other software: 1 year (Required)
Data and Systems Analyst: 1 year (Required)
5 days ago
report job</t>
  </si>
  <si>
    <t>19 days ago</t>
  </si>
  <si>
    <t>Interim Assistant Data Manager</t>
  </si>
  <si>
    <t>Leeds LS11</t>
  </si>
  <si>
    <t>Triumph Consultants Ltd</t>
  </si>
  <si>
    <t>£21.74 an hour</t>
  </si>
  <si>
    <t>What's involved with this role:
Interim Assistant Data Manager - PSR1JP00026735 Pay Rate: Up to 21.74 per hour, pay range subject to IR35 status About NHS Digital NHS Digital is the national information and technology provider for the health and care system. Our team of 2,700 information analysis, technology and project management experts create, deliver and manage the crucial digital systems, services, products and standards upon which health and care professionals depend, working in partnership with both national and local organisations. Our vision is to harness the power of information and technology to provide better health and care. Essential
Experience in using data management tools such as SSIS, R, Python, SAS DI Studio, or other advanced industry standard tools.
Data management and optimisation expertise, covering: process design; code development (using languages such as R, Python, SQL or SAS); data architecture; testing and assurance; and reference/ master data management. Desirable
Experience in gathering requirements from customers for complex, technical processes. Skills and Experience Essential
Experience in successful delivery of data management services in a large and complex organisation.
Experience in the collection, analysis, interpretation and prioritisation of customer requirements.
Experience in communicating complex and technical concepts and issues to non-technical colleagues, customers and stakeholders at all levels.
Able to develop and maintain effective and credible relationships with customers, other business areas and data experts.
Ability to work collaboratively with others across organisations to achieve agreed strategic and operational objectives.
Able to develop and maintain effective and credible relationships with customers, other business areas and data experts.
Ability to develop clear process documentation, based on customer requirements, against which a developer could build a technical process.
Proven experience in the assessment and reporting of data quality, both to data suppliers and to senior management.
Desirable
Experience of producing design plans and associated documentation, including experience in carrying out business analysis of existing processes.
Experience in assisting people with complex data management issues and resolving queries.
Experience of communicating complicated, difficult to explain issues to technical and non-technical contacts.
Experience in assisting people with data management issues and resolving queries.
Extensive experience of managing multiple simultaneous demands to tight timescales and budgetary constraints. Other
Rare travel to events, customer sites throughout England, as required by the job. Qualifications Essential
Educated to degree level, or equivalent specialist experience, backed up by additional and continual professional development
Please quote the Job Title &amp; Vacancy Reference No. in your application, or we will be unable to match your CV to the role being applied for.
“Essential Requirements” – Please check to ensure that your CV addresses the following items:
Our clients are generally seeking applicants who are reasonably local, so on that basis we would ideally like you to supply us with your address (or at least your post code) and a telephone number so that we can reach you during working hours.
Your recent UK working experience going back at least 5 years, or full employment history if you have been working for fewer years than this.
Your availability to work either immediately, or at short notice.
Qualifications and experience relevant to the job role – please give full details within your CV document
Additional Requirements:
BPSS - security clearance
Other preferable/desirable details to include on your CV, if applicable:
Any local authority/public sector experience
Any relevant qualifications held or being studied for
B If you would prefer to send a CV straight to us rather than by way of an on-line application, you are very welcome to do so via jobs@tclrec.com but please quote both the job reference and job title exactly as they appear below:
Job Ref: PSR1JP00026735
Anticipated Length of Assignment: Unless otherwise stated (we do carry the occasional permanent vacancy) all of our roles are technically temporary, though opening assignments can be and often are, extended by clients on a longer term basis and can sometimes become permanent. Please do try to resist contacting us with requests for progress updates. We really do read every CV sent to us. All applications will be acknowledged by a human, not a robot, provided the job remains live and provided your CV meets the “Essential Requirements” listed. Please note that we do our level best to take down ads as soon as roles have been filled. We are not in the business of harvesting CVs. Important: We will interpret your application as being permission to submit your CV to this role (with the right to represent you) unless you advise us to the contrary.
19 days ago
- apply on company site
report job</t>
  </si>
  <si>
    <t>23 days ago</t>
  </si>
  <si>
    <t>Lead Digital Analyst (Adobe Analytics)</t>
  </si>
  <si>
    <t>Pontoon</t>
  </si>
  <si>
    <t>£500 - £600 a day</t>
  </si>
  <si>
    <t>Lead Digital Analyst (Adobe Analytics)
Retail
London
6 months+
£500 - £600 per day
Digital Analyst (Big Data environment) with strong skills in Analytics / Optimisation (Adobe or Google) and SQL required for 6 - 12 months.
Responsibilities:
Owning relationships with product managers and UX leads, helping them define objectives and key results, setting targets, analysing product releases, defining and validating hypothesis, and making product recommendations.
Executing end-to-end analysis: gathering and shaping requirements; defining success metrics; identifying and validating sources of data; identifying and validating methods of analysis; delivering insights and liaising with clients and partners to ensure the best recommendations are identified and delivered.
Using data from multiple sources to identify trends, exposing new opportunities, and answering business questions.
Developing deep knowledge of your area of specialism, and becoming a valued and trusted expert.
Guiding and mentoring others.
Using models to serve the purpose of the business, making recommendations to improve customer experience and business results.
Proactively identifying data quality improvements that increase the performance and accuracy of KPIs and analysis.
Giving greater context to analyses by incorporating external data for comparison purposes (industry benchmarks)
Being a central point of contact for best-practice and excellence in your specialist subject.
Following our Business Code of Conduct and always acting with integrity and due diligence.
This role will best suit an individual who enjoys working as part of a team, is well organised, pragmatic and a lateral thinker with an inquisitive mind who is motivated to make change for the better and, most importantly, puts our customers first.
Working effectively with multi-disciplinary teams and understanding how to contribute to all phases of the product development lifecycle.
Excellent verbal and written communication skills - you must be able to articulate complex concepts to a diverse audience.
The ability to influence without authority.
Several years of experience in analytics positions.
University degree of 2:1 or higher in a quantitative discipline or relevant experience
Commercial awareness.
Managing change in a dynamic environment.
Being the owner and champion of digital analytics tools (ideally Adobe Analytics).
Using big data, business intelligence and data visualisation tools (ideally Hadoop, SQL and Tableau).
Online visitor segmentation and statistical modelling techniques.
Advanced online data collection.
Thinking at a conceptual level across a number of platforms (web, mobile, tablets, PC).
Candidates will ideally show evidence of the above in their CV in order to be considered.
Please be advised if you haven't heard from us within 48 hours then unfortunately your application has not been successful on this occasion, we may however keep your details on file for any suitable future vacancies and contact you accordingly. Pontoon is an employment consultancy and operates as an equal opportunities employer.
Adecco - 23 days ago
- apply on company site
report job</t>
  </si>
  <si>
    <t>Tableau Data Visualisation Engineer</t>
  </si>
  <si>
    <t>Linux Recruit</t>
  </si>
  <si>
    <t>£275 - £350 a day</t>
  </si>
  <si>
    <t>Tableau Developer
Central London
£275 - £350 per day
6 month contract
You will be working on a large project team, focusing on building Data Visualisations within the wider cloud project.
You will be responsible for completing the ETL Pipelines, Building Prototypes of dashboards based around the requirements given to you via the Business Analysts. You will build the Dashboards and Maintain them once released. Along side this you will be responsible for manipulating and extracting data from multiple systems.
Essential skills for the suitable Tableau Developer
Tableau Development.
Data Visualisations
UI/UX experience for data visulalisation.
Data analytics.
Enterprise Data Warehousing.
Experience building prototypes of dashboards.
Strong SQL.
Big Query, influx DB, Mongo DB, PostgreSQL and Amazon S3 (one of).
Agile / DevOps ways of working.
Desirable skills for the suitable Tableau Developer
AWS
AlteryX
Ability to retrieve data from APIs
Python
Applky now for the full details...
30+ days ago
- apply on company site
report job</t>
  </si>
  <si>
    <t>Business Analyst / Data Analyst - NHS / Remote Working</t>
  </si>
  <si>
    <t>Birmingham</t>
  </si>
  <si>
    <t>Inspire People</t>
  </si>
  <si>
    <t>£300 - £400 a week</t>
  </si>
  <si>
    <t>This is a great opportunity for a Data Analyst / Business Analyst with strong SQL and data flow / data mapping experience to take the lead on data quality support across a wide range of projects and data sources in the Data and Systems team of on behalf of an award winning NHS Commissioning Support Unit. This is an initial 5-month contract with scope to extend and is Inside IR35. This is a home working role for the foreseeable future although until candidates should be within reasonable distance of Leicester, Birmingham or Liverpool.
Reporting to the Senior Data Manager, the Business Analyst will be an important part of the Data Management function, providing a data quality, reconciliation and assurance services to internal and external NHS stakeholders. Previous experience working with NHS data sets is highly desirable.
Role guide for the Business Analyst / Data Analyst includes:
QA support to ensure transparency in moving data from current reporting environment to new reporting environment
Testing of new solution to provide data quality assurance and transparency of moving data from current reporting environment to new reporting environment.
Documentation support to ensure transparency and user support
Support in transferring current on premise Oracle and Microsoft SQL reporting mechanisms to Azure Cloud based reporting.
The Business Analyst / Data Analyst will have the following experience:
Strong in analytical tools and techniques provide further insight into trends and patterns of performance, such as Microsoft Excel, Oracle Enterprise Manager and SQL Server.
Strong documentation skills and good communication and stakeholder skills.
Experience working in Azure environments highly desirable.
If you a talented Data Analyst / Business Analyst with strong SQL and data flow / data mapping experience, ideally with some NHS data set and Azure experience, looking for your next contract assignment in a forward thinking and innovative environment (that happens to uses technology to make a difference to the NHS), then apply now or contact Andrew Medhurst at Inspire People on
Show phone number
in the strictest confidence for further information.
Inspire People is an employment business providing services to employers and individuals.
"SQL Server"; "Data Analyst"; "Data Flows"; Azure; Excel, SQL, "Business Analyst"
11 days ago
- apply on company site
report job</t>
  </si>
  <si>
    <t>Unique Skills</t>
  </si>
  <si>
    <t>No Salary Data</t>
  </si>
  <si>
    <t>day</t>
  </si>
  <si>
    <t>year</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</si>
</sst>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quot;$&quot;#,##0.00"/>
    <numFmt numFmtId="165" formatCode="M/d/yyyy"/>
    <numFmt numFmtId="166" formatCode="m/d/yyyy h:mm:ss"/>
    <numFmt numFmtId="167" formatCode="dddd"/>
    <numFmt numFmtId="168" formatCode="&quot; &quot;dddd"/>
    <numFmt numFmtId="169" formatCode="[$£]#,##0"/>
    <numFmt numFmtId="170" formatCode="&quot;$&quot;#,##0"/>
    <numFmt numFmtId="171" formatCode="m/d/yyyy"/>
  </numFmts>
  <fonts count="9">
    <font>
      <sz val="10.0"/>
      <color rgb="FF000000"/>
      <name val="Arial"/>
      <scheme val="minor"/>
    </font>
    <font>
      <u/>
      <color rgb="FF1155CC"/>
    </font>
    <font>
      <color theme="1"/>
      <name val="Arial"/>
      <scheme val="minor"/>
    </font>
    <font>
      <b/>
      <color theme="1"/>
      <name val="Arial"/>
      <scheme val="minor"/>
    </font>
    <font>
      <b/>
      <color theme="1"/>
      <name val="&quot;Source Sans Pro&quot;"/>
    </font>
    <font>
      <color theme="1"/>
      <name val="Arial"/>
    </font>
    <font>
      <color theme="1"/>
      <name val="&quot;Source Sans Pro&quot;"/>
    </font>
    <font>
      <b/>
      <color theme="1"/>
      <name val="Arial"/>
    </font>
    <font>
      <sz val="11.0"/>
      <color rgb="FF1D1C1D"/>
      <name val="Slack-Lato"/>
    </font>
  </fonts>
  <fills count="8">
    <fill>
      <patternFill patternType="none"/>
    </fill>
    <fill>
      <patternFill patternType="lightGray"/>
    </fill>
    <fill>
      <patternFill patternType="solid">
        <fgColor rgb="FFFCE5CD"/>
        <bgColor rgb="FFFCE5CD"/>
      </patternFill>
    </fill>
    <fill>
      <patternFill patternType="solid">
        <fgColor rgb="FF999999"/>
        <bgColor rgb="FF999999"/>
      </patternFill>
    </fill>
    <fill>
      <patternFill patternType="solid">
        <fgColor rgb="FFFFF2CC"/>
        <bgColor rgb="FFFFF2CC"/>
      </patternFill>
    </fill>
    <fill>
      <patternFill patternType="solid">
        <fgColor rgb="FFEA9999"/>
        <bgColor rgb="FFEA9999"/>
      </patternFill>
    </fill>
    <fill>
      <patternFill patternType="solid">
        <fgColor rgb="FFEFEFEF"/>
        <bgColor rgb="FFEFEFEF"/>
      </patternFill>
    </fill>
    <fill>
      <patternFill patternType="solid">
        <fgColor rgb="FFFFFFFF"/>
        <bgColor rgb="FFFFFFFF"/>
      </patternFill>
    </fill>
  </fills>
  <borders count="7">
    <border/>
    <border>
      <left style="medium">
        <color rgb="FF000000"/>
      </left>
      <right style="medium">
        <color rgb="FF000000"/>
      </right>
      <top style="medium">
        <color rgb="FF000000"/>
      </top>
      <bottom style="medium">
        <color rgb="FF000000"/>
      </bottom>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0" fontId="3"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horizontal="center" readingOrder="0" vertical="center"/>
    </xf>
    <xf borderId="0" fillId="0" fontId="2" numFmtId="3" xfId="0" applyAlignment="1" applyFont="1" applyNumberFormat="1">
      <alignment readingOrder="0" vertical="center"/>
    </xf>
    <xf borderId="0" fillId="0" fontId="2" numFmtId="10" xfId="0" applyAlignment="1" applyFont="1" applyNumberFormat="1">
      <alignment readingOrder="0" vertical="center"/>
    </xf>
    <xf borderId="0" fillId="0" fontId="2" numFmtId="164" xfId="0" applyAlignment="1" applyFont="1" applyNumberFormat="1">
      <alignment readingOrder="0" vertical="center"/>
    </xf>
    <xf borderId="0" fillId="0" fontId="2" numFmtId="164" xfId="0" applyAlignment="1" applyFont="1" applyNumberFormat="1">
      <alignment vertical="center"/>
    </xf>
    <xf borderId="0" fillId="0" fontId="2" numFmtId="4" xfId="0" applyAlignment="1" applyFont="1" applyNumberFormat="1">
      <alignment readingOrder="0" vertical="center"/>
    </xf>
    <xf borderId="0" fillId="0" fontId="2" numFmtId="10" xfId="0" applyAlignment="1" applyFont="1" applyNumberFormat="1">
      <alignment vertical="center"/>
    </xf>
    <xf borderId="0" fillId="2" fontId="3" numFmtId="0" xfId="0" applyAlignment="1" applyFill="1" applyFont="1">
      <alignment readingOrder="0" vertical="center"/>
    </xf>
    <xf borderId="0" fillId="0" fontId="2" numFmtId="3" xfId="0" applyAlignment="1" applyFont="1" applyNumberFormat="1">
      <alignment vertical="center"/>
    </xf>
    <xf borderId="0" fillId="2" fontId="3" numFmtId="0" xfId="0" applyAlignment="1" applyFont="1">
      <alignment readingOrder="0" vertical="center"/>
    </xf>
    <xf borderId="0" fillId="3" fontId="2" numFmtId="0" xfId="0" applyAlignment="1" applyFill="1" applyFont="1">
      <alignment vertical="center"/>
    </xf>
    <xf borderId="0" fillId="0" fontId="3" numFmtId="0" xfId="0" applyAlignment="1" applyFont="1">
      <alignment vertical="center"/>
    </xf>
    <xf borderId="0" fillId="0" fontId="3" numFmtId="0" xfId="0" applyAlignment="1" applyFont="1">
      <alignment readingOrder="0" vertical="center"/>
    </xf>
    <xf borderId="0" fillId="2" fontId="2" numFmtId="0" xfId="0" applyAlignment="1" applyFont="1">
      <alignment vertical="center"/>
    </xf>
    <xf borderId="0" fillId="0" fontId="4" numFmtId="0" xfId="0" applyAlignment="1" applyFont="1">
      <alignment horizontal="center" vertical="center"/>
    </xf>
    <xf borderId="1" fillId="4" fontId="5" numFmtId="0" xfId="0" applyAlignment="1" applyBorder="1" applyFill="1" applyFont="1">
      <alignment horizontal="center" readingOrder="0" vertical="center"/>
    </xf>
    <xf borderId="0" fillId="0" fontId="5" numFmtId="0" xfId="0" applyAlignment="1" applyFont="1">
      <alignment vertical="center"/>
    </xf>
    <xf borderId="1" fillId="5" fontId="5" numFmtId="0" xfId="0" applyAlignment="1" applyBorder="1" applyFill="1" applyFont="1">
      <alignment horizontal="center" readingOrder="0" vertical="center"/>
    </xf>
    <xf borderId="1" fillId="4" fontId="6" numFmtId="0" xfId="0" applyAlignment="1" applyBorder="1" applyFont="1">
      <alignment horizontal="center" readingOrder="0" vertical="center"/>
    </xf>
    <xf borderId="0" fillId="0" fontId="4" numFmtId="0" xfId="0" applyAlignment="1" applyFont="1">
      <alignment horizontal="center" readingOrder="0" vertical="center"/>
    </xf>
    <xf borderId="0" fillId="6" fontId="3" numFmtId="0" xfId="0" applyAlignment="1" applyFill="1" applyFont="1">
      <alignment readingOrder="0" vertical="center"/>
    </xf>
    <xf borderId="0" fillId="6" fontId="2" numFmtId="0" xfId="0" applyAlignment="1" applyFont="1">
      <alignment readingOrder="0" vertical="center"/>
    </xf>
    <xf borderId="0" fillId="6" fontId="5" numFmtId="0" xfId="0" applyAlignment="1" applyFont="1">
      <alignment vertical="center"/>
    </xf>
    <xf borderId="0" fillId="3" fontId="5" numFmtId="0" xfId="0" applyAlignment="1" applyFont="1">
      <alignment vertical="center"/>
    </xf>
    <xf borderId="0" fillId="6" fontId="7" numFmtId="0" xfId="0" applyAlignment="1" applyFont="1">
      <alignment readingOrder="0" vertical="center"/>
    </xf>
    <xf borderId="0" fillId="6" fontId="7" numFmtId="0" xfId="0" applyAlignment="1" applyFont="1">
      <alignment vertical="center"/>
    </xf>
    <xf borderId="0" fillId="0" fontId="7" numFmtId="0" xfId="0" applyAlignment="1" applyFont="1">
      <alignment readingOrder="0" vertical="center"/>
    </xf>
    <xf borderId="0" fillId="0" fontId="2" numFmtId="0" xfId="0" applyAlignment="1" applyFont="1">
      <alignment readingOrder="0" vertical="center"/>
    </xf>
    <xf borderId="0" fillId="0" fontId="7" numFmtId="0" xfId="0" applyAlignment="1" applyFont="1">
      <alignment readingOrder="0" vertical="center"/>
    </xf>
    <xf borderId="0" fillId="2" fontId="7" numFmtId="0" xfId="0" applyAlignment="1" applyFont="1">
      <alignment readingOrder="0" vertical="center"/>
    </xf>
    <xf borderId="0" fillId="0" fontId="5" numFmtId="10" xfId="0" applyAlignment="1" applyFont="1" applyNumberFormat="1">
      <alignment vertical="center"/>
    </xf>
    <xf borderId="0" fillId="0" fontId="5" numFmtId="0" xfId="0" applyAlignment="1" applyFont="1">
      <alignment readingOrder="0" vertical="center"/>
    </xf>
    <xf borderId="2" fillId="0" fontId="3" numFmtId="0" xfId="0" applyAlignment="1" applyBorder="1" applyFont="1">
      <alignment readingOrder="0" vertical="center"/>
    </xf>
    <xf borderId="0" fillId="0" fontId="5" numFmtId="0" xfId="0" applyAlignment="1" applyFont="1">
      <alignment horizontal="center" vertical="center"/>
    </xf>
    <xf borderId="0" fillId="0" fontId="5" numFmtId="0" xfId="0" applyAlignment="1" applyFont="1">
      <alignment vertical="center"/>
    </xf>
    <xf borderId="1" fillId="2" fontId="5" numFmtId="0" xfId="0" applyAlignment="1" applyBorder="1" applyFont="1">
      <alignment horizontal="center" vertical="center"/>
    </xf>
    <xf borderId="3" fillId="2" fontId="5" numFmtId="0" xfId="0" applyAlignment="1" applyBorder="1" applyFont="1">
      <alignment readingOrder="0" vertical="center"/>
    </xf>
    <xf borderId="0" fillId="2" fontId="5" numFmtId="0" xfId="0" applyFont="1"/>
    <xf borderId="4" fillId="0" fontId="5" numFmtId="0" xfId="0" applyAlignment="1" applyBorder="1" applyFont="1">
      <alignment readingOrder="0" vertical="center"/>
    </xf>
    <xf borderId="5" fillId="0" fontId="5" numFmtId="0" xfId="0" applyAlignment="1" applyBorder="1" applyFont="1">
      <alignment readingOrder="0" vertical="center"/>
    </xf>
    <xf borderId="0" fillId="2" fontId="5" numFmtId="0" xfId="0" applyFont="1"/>
    <xf borderId="0" fillId="7" fontId="8" numFmtId="0" xfId="0" applyAlignment="1" applyFill="1" applyFont="1">
      <alignment horizontal="left"/>
    </xf>
    <xf borderId="0" fillId="0" fontId="2" numFmtId="0" xfId="0" applyAlignment="1" applyFont="1">
      <alignment vertical="center"/>
    </xf>
    <xf borderId="0" fillId="3" fontId="2" numFmtId="0" xfId="0" applyAlignment="1" applyFont="1">
      <alignment readingOrder="0" vertical="center"/>
    </xf>
    <xf borderId="5" fillId="0" fontId="5" numFmtId="0" xfId="0" applyAlignment="1" applyBorder="1" applyFont="1">
      <alignment vertical="center"/>
    </xf>
    <xf borderId="0" fillId="6" fontId="2" numFmtId="0" xfId="0" applyAlignment="1" applyFont="1">
      <alignment readingOrder="0" vertical="center"/>
    </xf>
    <xf borderId="0" fillId="6" fontId="2" numFmtId="0" xfId="0" applyAlignment="1" applyFont="1">
      <alignment vertical="center"/>
    </xf>
    <xf borderId="6" fillId="2" fontId="5" numFmtId="165" xfId="0" applyAlignment="1" applyBorder="1" applyFont="1" applyNumberFormat="1">
      <alignment horizontal="center"/>
    </xf>
    <xf borderId="6" fillId="2" fontId="5" numFmtId="166" xfId="0" applyAlignment="1" applyBorder="1" applyFont="1" applyNumberFormat="1">
      <alignment horizontal="right"/>
    </xf>
    <xf borderId="0" fillId="2" fontId="5" numFmtId="0" xfId="0" applyAlignment="1" applyFont="1">
      <alignment horizontal="right"/>
    </xf>
    <xf borderId="0" fillId="2" fontId="5" numFmtId="167" xfId="0" applyAlignment="1" applyFont="1" applyNumberFormat="1">
      <alignment horizontal="right" readingOrder="0"/>
    </xf>
    <xf borderId="0" fillId="0" fontId="2" numFmtId="168" xfId="0" applyAlignment="1" applyFont="1" applyNumberFormat="1">
      <alignment readingOrder="0" vertical="center"/>
    </xf>
    <xf borderId="0" fillId="0" fontId="5" numFmtId="0" xfId="0" applyFont="1"/>
    <xf borderId="0" fillId="0" fontId="5" numFmtId="0" xfId="0" applyFont="1"/>
    <xf borderId="0" fillId="2" fontId="5" numFmtId="14" xfId="0" applyAlignment="1" applyFont="1" applyNumberFormat="1">
      <alignment horizontal="right"/>
    </xf>
    <xf borderId="0" fillId="0" fontId="7" numFmtId="0" xfId="0" applyAlignment="1" applyFont="1">
      <alignment horizontal="center"/>
    </xf>
    <xf borderId="0" fillId="0" fontId="7" numFmtId="0" xfId="0" applyAlignment="1" applyFont="1">
      <alignment readingOrder="0"/>
    </xf>
    <xf borderId="0" fillId="2" fontId="7" numFmtId="0" xfId="0" applyAlignment="1" applyFont="1">
      <alignment readingOrder="0"/>
    </xf>
    <xf borderId="0" fillId="0" fontId="7" numFmtId="0" xfId="0" applyFont="1"/>
    <xf borderId="0" fillId="2" fontId="7" numFmtId="0" xfId="0" applyFont="1"/>
    <xf borderId="0" fillId="0" fontId="5" numFmtId="0" xfId="0" applyFont="1"/>
    <xf borderId="0" fillId="0" fontId="5" numFmtId="3" xfId="0" applyAlignment="1" applyFont="1" applyNumberFormat="1">
      <alignment horizontal="center" readingOrder="0"/>
    </xf>
    <xf borderId="0" fillId="0" fontId="5" numFmtId="14" xfId="0" applyFont="1" applyNumberFormat="1"/>
    <xf borderId="0" fillId="0" fontId="5" numFmtId="169" xfId="0" applyAlignment="1" applyFont="1" applyNumberFormat="1">
      <alignment horizontal="right" vertical="bottom"/>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shrinkToFit="0" wrapText="0"/>
    </xf>
    <xf borderId="0" fillId="0" fontId="5" numFmtId="0" xfId="0" applyFont="1"/>
    <xf borderId="0" fillId="0" fontId="2" numFmtId="0" xfId="0" applyAlignment="1" applyFont="1">
      <alignment readingOrder="0"/>
    </xf>
    <xf borderId="0" fillId="0" fontId="2" numFmtId="0" xfId="0" applyAlignment="1" applyFont="1">
      <alignment readingOrder="0" shrinkToFit="0" vertical="center" wrapText="0"/>
    </xf>
    <xf borderId="0" fillId="0" fontId="2" numFmtId="170" xfId="0" applyAlignment="1" applyFont="1" applyNumberFormat="1">
      <alignment vertical="center"/>
    </xf>
    <xf borderId="0" fillId="0" fontId="2" numFmtId="17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owid/covid-19-data/tree/master/public/data/"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8.63"/>
    <col customWidth="1" min="2" max="2" width="7.75"/>
    <col customWidth="1" min="3" max="3" width="19.13"/>
    <col customWidth="1" min="4" max="4" width="9.38"/>
    <col customWidth="1" min="5" max="5" width="10.13"/>
    <col customWidth="1" min="6" max="6" width="14.88"/>
    <col customWidth="1" min="7" max="7" width="18.75"/>
    <col customWidth="1" min="8" max="8" width="14.25"/>
    <col customWidth="1" min="9" max="9" width="13.5"/>
    <col customWidth="1" min="10" max="10" width="10.25"/>
    <col customWidth="1" min="11" max="11" width="14.88"/>
    <col customWidth="1" min="12" max="12" width="10.13"/>
    <col customWidth="1" min="13" max="14" width="12.13"/>
    <col customWidth="1" min="15" max="15" width="12.5"/>
    <col customWidth="1" min="16" max="16" width="13.25"/>
    <col customWidth="1" min="17" max="17" width="11.88"/>
    <col customWidth="1" min="18" max="18" width="13.38"/>
    <col customWidth="1" min="19" max="19" width="21.5"/>
    <col customWidth="1" min="20" max="20" width="12.5"/>
    <col customWidth="1" min="21" max="21" width="22.38"/>
  </cols>
  <sheetData>
    <row r="1">
      <c r="A1" s="1" t="s">
        <v>0</v>
      </c>
      <c r="B1" s="2"/>
      <c r="C1" s="2"/>
      <c r="D1" s="2"/>
      <c r="E1" s="3"/>
      <c r="F1" s="2"/>
      <c r="G1" s="3"/>
      <c r="H1" s="3"/>
      <c r="I1" s="2"/>
      <c r="J1" s="3"/>
      <c r="K1" s="2"/>
      <c r="L1" s="3"/>
      <c r="M1" s="3"/>
      <c r="N1" s="2"/>
      <c r="O1" s="3"/>
      <c r="P1" s="2"/>
      <c r="Q1" s="2"/>
      <c r="R1" s="3"/>
      <c r="S1" s="2"/>
      <c r="T1" s="3"/>
      <c r="U1" s="2"/>
    </row>
    <row r="2">
      <c r="A2" s="3" t="s">
        <v>1</v>
      </c>
      <c r="B2" s="3" t="s">
        <v>2</v>
      </c>
      <c r="C2" s="3" t="s">
        <v>3</v>
      </c>
      <c r="D2" s="3" t="s">
        <v>4</v>
      </c>
      <c r="E2" s="3" t="s">
        <v>5</v>
      </c>
      <c r="F2" s="3" t="s">
        <v>6</v>
      </c>
      <c r="G2" s="3" t="s">
        <v>7</v>
      </c>
      <c r="H2" s="3" t="s">
        <v>8</v>
      </c>
      <c r="I2" s="3" t="s">
        <v>9</v>
      </c>
      <c r="J2" s="3" t="s">
        <v>10</v>
      </c>
      <c r="K2" s="3" t="s">
        <v>11</v>
      </c>
      <c r="L2" s="3" t="s">
        <v>12</v>
      </c>
      <c r="M2" s="3" t="s">
        <v>13</v>
      </c>
      <c r="N2" s="3" t="s">
        <v>14</v>
      </c>
      <c r="O2" s="3" t="s">
        <v>15</v>
      </c>
      <c r="P2" s="3" t="s">
        <v>16</v>
      </c>
      <c r="Q2" s="3" t="s">
        <v>17</v>
      </c>
      <c r="R2" s="3" t="s">
        <v>18</v>
      </c>
      <c r="S2" s="3" t="s">
        <v>19</v>
      </c>
      <c r="T2" s="3" t="s">
        <v>20</v>
      </c>
      <c r="U2" s="3"/>
    </row>
    <row r="3">
      <c r="A3" s="4" t="s">
        <v>21</v>
      </c>
      <c r="B3" s="2"/>
      <c r="C3" s="5">
        <v>1.0</v>
      </c>
      <c r="D3" s="6">
        <v>2.0</v>
      </c>
      <c r="E3" s="5">
        <v>3.0</v>
      </c>
      <c r="F3" s="6">
        <v>4.0</v>
      </c>
      <c r="G3" s="5">
        <v>5.0</v>
      </c>
      <c r="H3" s="6">
        <v>6.0</v>
      </c>
      <c r="I3" s="5">
        <v>7.0</v>
      </c>
      <c r="J3" s="6">
        <v>8.0</v>
      </c>
      <c r="K3" s="5">
        <v>9.0</v>
      </c>
      <c r="L3" s="6">
        <v>10.0</v>
      </c>
      <c r="M3" s="5">
        <v>11.0</v>
      </c>
      <c r="N3" s="6">
        <v>12.0</v>
      </c>
      <c r="O3" s="5">
        <v>13.0</v>
      </c>
      <c r="P3" s="6">
        <v>14.0</v>
      </c>
      <c r="Q3" s="5">
        <v>15.0</v>
      </c>
      <c r="R3" s="6">
        <v>16.0</v>
      </c>
      <c r="S3" s="5">
        <v>17.0</v>
      </c>
      <c r="T3" s="6">
        <v>18.0</v>
      </c>
      <c r="U3" s="2"/>
    </row>
    <row r="4">
      <c r="A4" s="3" t="s">
        <v>22</v>
      </c>
      <c r="B4" s="3" t="s">
        <v>23</v>
      </c>
      <c r="C4" s="3" t="s">
        <v>24</v>
      </c>
      <c r="D4" s="7">
        <v>210224.0</v>
      </c>
      <c r="E4" s="7">
        <v>3217.0</v>
      </c>
      <c r="F4" s="7">
        <v>1141486.0</v>
      </c>
      <c r="G4" s="7">
        <v>1031132.0</v>
      </c>
      <c r="H4" s="7">
        <v>2316606.0</v>
      </c>
      <c r="I4" s="3">
        <v>56.230716418</v>
      </c>
      <c r="J4" s="7">
        <v>2872934.0</v>
      </c>
      <c r="K4" s="3">
        <v>104.871</v>
      </c>
      <c r="L4" s="3">
        <v>38.0</v>
      </c>
      <c r="M4" s="8">
        <v>0.13188</v>
      </c>
      <c r="N4" s="8">
        <v>0.08643</v>
      </c>
      <c r="O4" s="9">
        <v>11803.431</v>
      </c>
      <c r="P4" s="8">
        <v>0.071</v>
      </c>
      <c r="Q4" s="8">
        <v>0.512</v>
      </c>
      <c r="R4" s="8">
        <v>0.011000000000000001</v>
      </c>
      <c r="S4" s="3">
        <v>0.795</v>
      </c>
      <c r="T4" s="3">
        <v>78.57</v>
      </c>
      <c r="U4" s="2"/>
    </row>
    <row r="5">
      <c r="A5" s="3" t="s">
        <v>25</v>
      </c>
      <c r="B5" s="3" t="s">
        <v>23</v>
      </c>
      <c r="C5" s="3" t="s">
        <v>26</v>
      </c>
      <c r="D5" s="7">
        <v>23740.0</v>
      </c>
      <c r="E5" s="3">
        <v>140.0</v>
      </c>
      <c r="F5" s="7">
        <v>57085.0</v>
      </c>
      <c r="G5" s="7">
        <v>51392.0</v>
      </c>
      <c r="H5" s="7">
        <v>117246.0</v>
      </c>
      <c r="I5" s="3">
        <v>48.845731343</v>
      </c>
      <c r="J5" s="7">
        <v>77354.0</v>
      </c>
      <c r="K5" s="3">
        <v>163.755</v>
      </c>
      <c r="L5" s="2"/>
      <c r="M5" s="8"/>
      <c r="N5" s="8"/>
      <c r="O5" s="10"/>
      <c r="P5" s="8">
        <v>0.29</v>
      </c>
      <c r="Q5" s="8">
        <v>0.37799999999999995</v>
      </c>
      <c r="R5" s="8"/>
      <c r="S5" s="3">
        <v>0.868</v>
      </c>
      <c r="T5" s="3">
        <v>83.73</v>
      </c>
      <c r="U5" s="2"/>
    </row>
    <row r="6">
      <c r="A6" s="3" t="s">
        <v>27</v>
      </c>
      <c r="B6" s="3" t="s">
        <v>23</v>
      </c>
      <c r="C6" s="3" t="s">
        <v>28</v>
      </c>
      <c r="D6" s="7">
        <v>1278619.0</v>
      </c>
      <c r="E6" s="7">
        <v>13733.0</v>
      </c>
      <c r="F6" s="7">
        <v>6634815.0</v>
      </c>
      <c r="G6" s="7">
        <v>6497370.0</v>
      </c>
      <c r="H6" s="7">
        <v>1.6482194E7</v>
      </c>
      <c r="I6" s="3">
        <v>60.748920118</v>
      </c>
      <c r="J6" s="7">
        <v>9043072.0</v>
      </c>
      <c r="K6" s="3">
        <v>106.749</v>
      </c>
      <c r="L6" s="3">
        <v>44.4</v>
      </c>
      <c r="M6" s="8">
        <v>0.19202000000000002</v>
      </c>
      <c r="N6" s="8">
        <v>0.13748</v>
      </c>
      <c r="O6" s="9">
        <v>45436.686</v>
      </c>
      <c r="P6" s="8">
        <v>0.284</v>
      </c>
      <c r="Q6" s="8">
        <v>0.309</v>
      </c>
      <c r="R6" s="8">
        <v>0.006999999999999999</v>
      </c>
      <c r="S6" s="3">
        <v>0.922</v>
      </c>
      <c r="T6" s="3">
        <v>81.54</v>
      </c>
      <c r="U6" s="2"/>
    </row>
    <row r="7">
      <c r="A7" s="3" t="s">
        <v>29</v>
      </c>
      <c r="B7" s="3" t="s">
        <v>23</v>
      </c>
      <c r="C7" s="3" t="s">
        <v>30</v>
      </c>
      <c r="D7" s="7">
        <v>2105343.0</v>
      </c>
      <c r="E7" s="7">
        <v>28331.0</v>
      </c>
      <c r="F7" s="7">
        <v>8918988.0</v>
      </c>
      <c r="G7" s="7">
        <v>8808893.0</v>
      </c>
      <c r="H7" s="7">
        <v>2.1678254E7</v>
      </c>
      <c r="I7" s="3">
        <v>54.666743185</v>
      </c>
      <c r="J7" s="7">
        <v>1.1632334E7</v>
      </c>
      <c r="K7" s="3">
        <v>375.564</v>
      </c>
      <c r="L7" s="3">
        <v>41.8</v>
      </c>
      <c r="M7" s="8">
        <v>0.18571000000000001</v>
      </c>
      <c r="N7" s="8">
        <v>0.12849</v>
      </c>
      <c r="O7" s="9">
        <v>42658.576</v>
      </c>
      <c r="P7" s="8">
        <v>0.251</v>
      </c>
      <c r="Q7" s="8">
        <v>0.314</v>
      </c>
      <c r="R7" s="8">
        <v>0.002</v>
      </c>
      <c r="S7" s="3">
        <v>0.931</v>
      </c>
      <c r="T7" s="3">
        <v>81.63</v>
      </c>
      <c r="U7" s="2"/>
    </row>
    <row r="8">
      <c r="A8" s="3" t="s">
        <v>31</v>
      </c>
      <c r="B8" s="3" t="s">
        <v>23</v>
      </c>
      <c r="C8" s="3" t="s">
        <v>32</v>
      </c>
      <c r="D8" s="7">
        <v>747108.0</v>
      </c>
      <c r="E8" s="7">
        <v>30955.0</v>
      </c>
      <c r="F8" s="7">
        <v>1904143.0</v>
      </c>
      <c r="G8" s="7">
        <v>1914910.0</v>
      </c>
      <c r="H8" s="7">
        <v>3700660.0</v>
      </c>
      <c r="I8" s="3">
        <v>47.89121988</v>
      </c>
      <c r="J8" s="7">
        <v>6896655.0</v>
      </c>
      <c r="K8" s="3">
        <v>65.18</v>
      </c>
      <c r="L8" s="3">
        <v>44.7</v>
      </c>
      <c r="M8" s="8">
        <v>0.20800999999999997</v>
      </c>
      <c r="N8" s="8">
        <v>0.13272</v>
      </c>
      <c r="O8" s="9">
        <v>18563.307</v>
      </c>
      <c r="P8" s="8">
        <v>0.301</v>
      </c>
      <c r="Q8" s="8">
        <v>0.444</v>
      </c>
      <c r="R8" s="8">
        <v>0.015</v>
      </c>
      <c r="S8" s="3">
        <v>0.816</v>
      </c>
      <c r="T8" s="3">
        <v>75.05</v>
      </c>
      <c r="U8" s="2"/>
    </row>
    <row r="9">
      <c r="A9" s="3" t="s">
        <v>33</v>
      </c>
      <c r="B9" s="3" t="s">
        <v>23</v>
      </c>
      <c r="C9" s="3" t="s">
        <v>34</v>
      </c>
      <c r="D9" s="7">
        <v>291313.0</v>
      </c>
      <c r="E9" s="7">
        <v>13442.0</v>
      </c>
      <c r="F9" s="7">
        <v>882641.0</v>
      </c>
      <c r="G9" s="7">
        <v>720631.0</v>
      </c>
      <c r="H9" s="7">
        <v>1553874.0</v>
      </c>
      <c r="I9" s="3">
        <v>46.917406297</v>
      </c>
      <c r="J9" s="7">
        <v>3263459.0</v>
      </c>
      <c r="K9" s="3">
        <v>68.496</v>
      </c>
      <c r="L9" s="3">
        <v>42.5</v>
      </c>
      <c r="M9" s="8">
        <v>0.16569</v>
      </c>
      <c r="N9" s="8">
        <v>0.10711</v>
      </c>
      <c r="O9" s="9">
        <v>11713.895</v>
      </c>
      <c r="P9" s="8">
        <v>0.302</v>
      </c>
      <c r="Q9" s="8">
        <v>0.47700000000000004</v>
      </c>
      <c r="R9" s="8">
        <v>0.002</v>
      </c>
      <c r="S9" s="3">
        <v>0.78</v>
      </c>
      <c r="T9" s="3">
        <v>77.4</v>
      </c>
      <c r="U9" s="2"/>
    </row>
    <row r="10">
      <c r="A10" s="3" t="s">
        <v>35</v>
      </c>
      <c r="B10" s="3" t="s">
        <v>23</v>
      </c>
      <c r="C10" s="3" t="s">
        <v>36</v>
      </c>
      <c r="D10" s="7">
        <v>699110.0</v>
      </c>
      <c r="E10" s="7">
        <v>5578.0</v>
      </c>
      <c r="F10" s="7">
        <v>4356041.0</v>
      </c>
      <c r="G10" s="7">
        <v>3228165.0</v>
      </c>
      <c r="H10" s="7">
        <v>7708200.0</v>
      </c>
      <c r="I10" s="3">
        <v>32.126344725</v>
      </c>
      <c r="J10" s="7">
        <v>9442867.0</v>
      </c>
      <c r="K10" s="3">
        <v>46.858</v>
      </c>
      <c r="L10" s="3">
        <v>40.3</v>
      </c>
      <c r="M10" s="8">
        <v>0.14798999999999998</v>
      </c>
      <c r="N10" s="8">
        <v>0.09788000000000001</v>
      </c>
      <c r="O10" s="9">
        <v>17167.967</v>
      </c>
      <c r="P10" s="8">
        <v>0.105</v>
      </c>
      <c r="Q10" s="8">
        <v>0.461</v>
      </c>
      <c r="R10" s="8"/>
      <c r="S10" s="3">
        <v>0.823</v>
      </c>
      <c r="T10" s="3">
        <v>74.79</v>
      </c>
      <c r="U10" s="2"/>
    </row>
    <row r="11">
      <c r="A11" s="3" t="s">
        <v>37</v>
      </c>
      <c r="B11" s="3" t="s">
        <v>23</v>
      </c>
      <c r="C11" s="3" t="s">
        <v>38</v>
      </c>
      <c r="D11" s="7">
        <v>1332615.0</v>
      </c>
      <c r="E11" s="7">
        <v>12217.0</v>
      </c>
      <c r="F11" s="7">
        <v>5976038.0</v>
      </c>
      <c r="G11" s="7">
        <v>5830359.0</v>
      </c>
      <c r="H11" s="7">
        <v>1.3852728E7</v>
      </c>
      <c r="I11" s="3">
        <v>50.478298817</v>
      </c>
      <c r="J11" s="7">
        <v>8715494.0</v>
      </c>
      <c r="K11" s="3">
        <v>214.243</v>
      </c>
      <c r="L11" s="3">
        <v>43.1</v>
      </c>
      <c r="M11" s="8">
        <v>0.18436</v>
      </c>
      <c r="N11" s="8">
        <v>0.12644</v>
      </c>
      <c r="O11" s="9">
        <v>57410.166000001</v>
      </c>
      <c r="P11" s="8">
        <v>0.226</v>
      </c>
      <c r="Q11" s="8">
        <v>0.289</v>
      </c>
      <c r="R11" s="8"/>
      <c r="S11" s="3">
        <v>0.955</v>
      </c>
      <c r="T11" s="3">
        <v>83.78</v>
      </c>
      <c r="U11" s="2"/>
    </row>
    <row r="12">
      <c r="A12" s="3" t="s">
        <v>39</v>
      </c>
      <c r="B12" s="3" t="s">
        <v>23</v>
      </c>
      <c r="C12" s="3" t="s">
        <v>40</v>
      </c>
      <c r="D12" s="7">
        <v>2475729.0</v>
      </c>
      <c r="E12" s="7">
        <v>36129.0</v>
      </c>
      <c r="F12" s="7">
        <v>6826591.0</v>
      </c>
      <c r="G12" s="7">
        <v>6656389.0</v>
      </c>
      <c r="H12" s="7">
        <v>1.5488504E7</v>
      </c>
      <c r="I12" s="3">
        <v>50.921743666</v>
      </c>
      <c r="J12" s="7">
        <v>1.0724553E7</v>
      </c>
      <c r="K12" s="3">
        <v>137.176</v>
      </c>
      <c r="L12" s="3">
        <v>43.3</v>
      </c>
      <c r="M12" s="8">
        <v>0.19027000000000002</v>
      </c>
      <c r="N12" s="8">
        <v>0.1158</v>
      </c>
      <c r="O12" s="9">
        <v>32605.906</v>
      </c>
      <c r="P12" s="8">
        <v>0.305</v>
      </c>
      <c r="Q12" s="8">
        <v>0.38299999999999995</v>
      </c>
      <c r="R12" s="8"/>
      <c r="S12" s="3">
        <v>0.9</v>
      </c>
      <c r="T12" s="3">
        <v>79.38</v>
      </c>
      <c r="U12" s="2"/>
    </row>
    <row r="13">
      <c r="A13" s="3" t="s">
        <v>41</v>
      </c>
      <c r="B13" s="3" t="s">
        <v>23</v>
      </c>
      <c r="C13" s="3" t="s">
        <v>42</v>
      </c>
      <c r="D13" s="7">
        <v>7193186.0</v>
      </c>
      <c r="E13" s="7">
        <v>112111.0</v>
      </c>
      <c r="F13" s="7">
        <v>6.1781761E7</v>
      </c>
      <c r="G13" s="7">
        <v>5.9258299E7</v>
      </c>
      <c r="H13" s="7">
        <v>1.5014604E8</v>
      </c>
      <c r="I13" s="3">
        <v>62.422992908</v>
      </c>
      <c r="J13" s="7">
        <v>8.3900471E7</v>
      </c>
      <c r="K13" s="3">
        <v>237.016</v>
      </c>
      <c r="L13" s="3">
        <v>46.6</v>
      </c>
      <c r="M13" s="8">
        <v>0.21453</v>
      </c>
      <c r="N13" s="8">
        <v>0.15957000000000002</v>
      </c>
      <c r="O13" s="9">
        <v>45229.245</v>
      </c>
      <c r="P13" s="8">
        <v>0.282</v>
      </c>
      <c r="Q13" s="8">
        <v>0.331</v>
      </c>
      <c r="R13" s="8"/>
      <c r="S13" s="3">
        <v>0.947</v>
      </c>
      <c r="T13" s="3">
        <v>81.33</v>
      </c>
      <c r="U13" s="2"/>
    </row>
    <row r="14">
      <c r="A14" s="3" t="s">
        <v>43</v>
      </c>
      <c r="B14" s="3" t="s">
        <v>23</v>
      </c>
      <c r="C14" s="3" t="s">
        <v>44</v>
      </c>
      <c r="D14" s="7">
        <v>802397.0</v>
      </c>
      <c r="E14" s="7">
        <v>3207.0</v>
      </c>
      <c r="F14" s="7">
        <v>4803797.0</v>
      </c>
      <c r="G14" s="7">
        <v>4558768.0</v>
      </c>
      <c r="H14" s="7">
        <v>1.2122897E7</v>
      </c>
      <c r="I14" s="3">
        <v>49.28211731</v>
      </c>
      <c r="J14" s="7">
        <v>5813302.0</v>
      </c>
      <c r="K14" s="3">
        <v>136.52</v>
      </c>
      <c r="L14" s="3">
        <v>42.3</v>
      </c>
      <c r="M14" s="8">
        <v>0.19677</v>
      </c>
      <c r="N14" s="8">
        <v>0.12325</v>
      </c>
      <c r="O14" s="9">
        <v>46682.515</v>
      </c>
      <c r="P14" s="8">
        <v>0.193</v>
      </c>
      <c r="Q14" s="8">
        <v>0.188</v>
      </c>
      <c r="R14" s="8">
        <v>0.002</v>
      </c>
      <c r="S14" s="3">
        <v>0.94</v>
      </c>
      <c r="T14" s="3">
        <v>80.9</v>
      </c>
      <c r="U14" s="2"/>
    </row>
    <row r="15">
      <c r="A15" s="3" t="s">
        <v>45</v>
      </c>
      <c r="B15" s="3" t="s">
        <v>23</v>
      </c>
      <c r="C15" s="3" t="s">
        <v>46</v>
      </c>
      <c r="D15" s="7">
        <v>6294745.0</v>
      </c>
      <c r="E15" s="7">
        <v>89405.0</v>
      </c>
      <c r="F15" s="7">
        <v>3.9664717E7</v>
      </c>
      <c r="G15" s="7">
        <v>3.7869504E7</v>
      </c>
      <c r="H15" s="7">
        <v>8.3529796E7</v>
      </c>
      <c r="I15" s="3">
        <v>58.475928571</v>
      </c>
      <c r="J15" s="7">
        <v>4.6745211E7</v>
      </c>
      <c r="K15" s="3">
        <v>93.105</v>
      </c>
      <c r="L15" s="3">
        <v>45.5</v>
      </c>
      <c r="M15" s="8">
        <v>0.19436</v>
      </c>
      <c r="N15" s="8">
        <v>0.13799</v>
      </c>
      <c r="O15" s="9">
        <v>34272.36</v>
      </c>
      <c r="P15" s="8">
        <v>0.27399999999999997</v>
      </c>
      <c r="Q15" s="8">
        <v>0.314</v>
      </c>
      <c r="R15" s="8">
        <v>0.01</v>
      </c>
      <c r="S15" s="3">
        <v>0.904</v>
      </c>
      <c r="T15" s="3">
        <v>83.56</v>
      </c>
      <c r="U15" s="2"/>
    </row>
    <row r="16">
      <c r="A16" s="3" t="s">
        <v>47</v>
      </c>
      <c r="B16" s="3" t="s">
        <v>23</v>
      </c>
      <c r="C16" s="3" t="s">
        <v>48</v>
      </c>
      <c r="D16" s="7">
        <v>241408.0</v>
      </c>
      <c r="E16" s="7">
        <v>1932.0</v>
      </c>
      <c r="F16" s="7">
        <v>842315.0</v>
      </c>
      <c r="G16" s="7">
        <v>817281.0</v>
      </c>
      <c r="H16" s="7">
        <v>1517722.0</v>
      </c>
      <c r="I16" s="3">
        <v>39.334426934</v>
      </c>
      <c r="J16" s="7">
        <v>1325188.0</v>
      </c>
      <c r="K16" s="3">
        <v>31.033</v>
      </c>
      <c r="L16" s="3">
        <v>42.7</v>
      </c>
      <c r="M16" s="8">
        <v>0.19452000000000003</v>
      </c>
      <c r="N16" s="8">
        <v>0.13491</v>
      </c>
      <c r="O16" s="9">
        <v>29481.252</v>
      </c>
      <c r="P16" s="8">
        <v>0.245</v>
      </c>
      <c r="Q16" s="8">
        <v>0.39299999999999996</v>
      </c>
      <c r="R16" s="8">
        <v>0.005</v>
      </c>
      <c r="S16" s="3">
        <v>0.892</v>
      </c>
      <c r="T16" s="3">
        <v>78.74</v>
      </c>
      <c r="U16" s="2"/>
    </row>
    <row r="17">
      <c r="A17" s="3" t="s">
        <v>49</v>
      </c>
      <c r="B17" s="3" t="s">
        <v>23</v>
      </c>
      <c r="C17" s="3" t="s">
        <v>50</v>
      </c>
      <c r="D17" s="7">
        <v>260292.0</v>
      </c>
      <c r="E17" s="7">
        <v>1564.0</v>
      </c>
      <c r="F17" s="7">
        <v>4275263.0</v>
      </c>
      <c r="G17" s="7">
        <v>4085397.0</v>
      </c>
      <c r="H17" s="7">
        <v>9616819.0</v>
      </c>
      <c r="I17" s="3">
        <v>42.759359886</v>
      </c>
      <c r="J17" s="7">
        <v>5548361.0</v>
      </c>
      <c r="K17" s="3">
        <v>18.136</v>
      </c>
      <c r="L17" s="3">
        <v>42.8</v>
      </c>
      <c r="M17" s="8">
        <v>0.21228000000000002</v>
      </c>
      <c r="N17" s="8">
        <v>0.13263999999999998</v>
      </c>
      <c r="O17" s="9">
        <v>40585.721000001</v>
      </c>
      <c r="P17" s="8">
        <v>0.183</v>
      </c>
      <c r="Q17" s="8">
        <v>0.226</v>
      </c>
      <c r="R17" s="8"/>
      <c r="S17" s="3">
        <v>0.938</v>
      </c>
      <c r="T17" s="3">
        <v>81.91</v>
      </c>
      <c r="U17" s="2"/>
    </row>
    <row r="18">
      <c r="A18" s="3" t="s">
        <v>51</v>
      </c>
      <c r="B18" s="3" t="s">
        <v>23</v>
      </c>
      <c r="C18" s="3" t="s">
        <v>52</v>
      </c>
      <c r="D18" s="7">
        <v>1.041248E7</v>
      </c>
      <c r="E18" s="7">
        <v>123805.0</v>
      </c>
      <c r="F18" s="7">
        <v>5.3058533E7</v>
      </c>
      <c r="G18" s="7">
        <v>4.9535704E7</v>
      </c>
      <c r="H18" s="7">
        <v>1.2397791E8</v>
      </c>
      <c r="I18" s="3">
        <v>60.520564972</v>
      </c>
      <c r="J18" s="7">
        <v>6.7422E7</v>
      </c>
      <c r="K18" s="3">
        <v>122.578</v>
      </c>
      <c r="L18" s="3">
        <v>42.0</v>
      </c>
      <c r="M18" s="8">
        <v>0.19718</v>
      </c>
      <c r="N18" s="8">
        <v>0.13079000000000002</v>
      </c>
      <c r="O18" s="9">
        <v>38605.671</v>
      </c>
      <c r="P18" s="8">
        <v>0.301</v>
      </c>
      <c r="Q18" s="8">
        <v>0.35600000000000004</v>
      </c>
      <c r="R18" s="8"/>
      <c r="S18" s="3">
        <v>0.901</v>
      </c>
      <c r="T18" s="3">
        <v>82.66</v>
      </c>
      <c r="U18" s="2"/>
    </row>
    <row r="19">
      <c r="A19" s="3" t="s">
        <v>53</v>
      </c>
      <c r="B19" s="3" t="s">
        <v>23</v>
      </c>
      <c r="C19" s="3" t="s">
        <v>54</v>
      </c>
      <c r="D19" s="7">
        <v>5764.0</v>
      </c>
      <c r="E19" s="3">
        <v>14.0</v>
      </c>
      <c r="F19" s="7">
        <v>41437.0</v>
      </c>
      <c r="G19" s="7">
        <v>40528.0</v>
      </c>
      <c r="H19" s="7">
        <v>96235.0</v>
      </c>
      <c r="I19" s="3">
        <v>37.768383234</v>
      </c>
      <c r="J19" s="7">
        <v>49053.0</v>
      </c>
      <c r="K19" s="3">
        <v>35.308</v>
      </c>
      <c r="L19" s="2"/>
      <c r="M19" s="8"/>
      <c r="N19" s="8"/>
      <c r="O19" s="10"/>
      <c r="P19" s="8"/>
      <c r="Q19" s="8"/>
      <c r="R19" s="8"/>
      <c r="S19" s="2"/>
      <c r="T19" s="3">
        <v>80.67</v>
      </c>
      <c r="U19" s="2"/>
    </row>
    <row r="20">
      <c r="A20" s="3" t="s">
        <v>55</v>
      </c>
      <c r="B20" s="3" t="s">
        <v>23</v>
      </c>
      <c r="C20" s="3" t="s">
        <v>56</v>
      </c>
      <c r="D20" s="7">
        <v>1.2965393E7</v>
      </c>
      <c r="E20" s="7">
        <v>148737.0</v>
      </c>
      <c r="F20" s="7">
        <v>5.1786768E7</v>
      </c>
      <c r="G20" s="7">
        <v>4.7434251E7</v>
      </c>
      <c r="H20" s="7">
        <v>1.33312817E8</v>
      </c>
      <c r="I20" s="3">
        <v>60.142810271</v>
      </c>
      <c r="J20" s="7">
        <v>6.8207114E7</v>
      </c>
      <c r="K20" s="3">
        <v>272.898</v>
      </c>
      <c r="L20" s="3">
        <v>40.8</v>
      </c>
      <c r="M20" s="8">
        <v>0.18517</v>
      </c>
      <c r="N20" s="8">
        <v>0.12527</v>
      </c>
      <c r="O20" s="9">
        <v>39753.244</v>
      </c>
      <c r="P20" s="8">
        <v>0.2</v>
      </c>
      <c r="Q20" s="8">
        <v>0.247</v>
      </c>
      <c r="R20" s="8">
        <v>0.002</v>
      </c>
      <c r="S20" s="3">
        <v>0.932</v>
      </c>
      <c r="T20" s="3">
        <v>81.32</v>
      </c>
      <c r="U20" s="2"/>
    </row>
    <row r="21">
      <c r="A21" s="3" t="s">
        <v>57</v>
      </c>
      <c r="B21" s="3" t="s">
        <v>23</v>
      </c>
      <c r="C21" s="3" t="s">
        <v>58</v>
      </c>
      <c r="D21" s="2"/>
      <c r="E21" s="2"/>
      <c r="F21" s="7">
        <v>32969.0</v>
      </c>
      <c r="G21" s="7">
        <v>13618.0</v>
      </c>
      <c r="H21" s="7">
        <v>106109.0</v>
      </c>
      <c r="I21" s="2"/>
      <c r="J21" s="7">
        <v>63385.0</v>
      </c>
      <c r="K21" s="2"/>
      <c r="L21" s="2"/>
      <c r="M21" s="8"/>
      <c r="N21" s="8"/>
      <c r="O21" s="10"/>
      <c r="P21" s="8"/>
      <c r="Q21" s="8"/>
      <c r="R21" s="8"/>
      <c r="S21" s="2"/>
      <c r="T21" s="2"/>
      <c r="U21" s="2"/>
    </row>
    <row r="22">
      <c r="A22" s="3" t="s">
        <v>59</v>
      </c>
      <c r="B22" s="3" t="s">
        <v>23</v>
      </c>
      <c r="C22" s="3" t="s">
        <v>60</v>
      </c>
      <c r="D22" s="7">
        <v>8701.0</v>
      </c>
      <c r="E22" s="3">
        <v>100.0</v>
      </c>
      <c r="F22" s="7">
        <v>41173.0</v>
      </c>
      <c r="G22" s="7">
        <v>40065.0</v>
      </c>
      <c r="H22" s="7">
        <v>108323.0</v>
      </c>
      <c r="I22" s="2"/>
      <c r="J22" s="7">
        <v>33691.0</v>
      </c>
      <c r="K22" s="11">
        <v>3457.1</v>
      </c>
      <c r="L22" s="2"/>
      <c r="M22" s="8"/>
      <c r="N22" s="8"/>
      <c r="O22" s="10"/>
      <c r="P22" s="8"/>
      <c r="Q22" s="8"/>
      <c r="R22" s="8"/>
      <c r="S22" s="2"/>
      <c r="T22" s="3">
        <v>79.93</v>
      </c>
      <c r="U22" s="2"/>
    </row>
    <row r="23">
      <c r="A23" s="3" t="s">
        <v>61</v>
      </c>
      <c r="B23" s="3" t="s">
        <v>23</v>
      </c>
      <c r="C23" s="3" t="s">
        <v>62</v>
      </c>
      <c r="D23" s="7">
        <v>1210853.0</v>
      </c>
      <c r="E23" s="7">
        <v>20790.0</v>
      </c>
      <c r="F23" s="7">
        <v>7469043.0</v>
      </c>
      <c r="G23" s="7">
        <v>7011834.0</v>
      </c>
      <c r="H23" s="7">
        <v>1.7267126E7</v>
      </c>
      <c r="I23" s="3">
        <v>69.726356932</v>
      </c>
      <c r="J23" s="7">
        <v>1.0370747E7</v>
      </c>
      <c r="K23" s="3">
        <v>83.479</v>
      </c>
      <c r="L23" s="3">
        <v>45.3</v>
      </c>
      <c r="M23" s="8">
        <v>0.20396</v>
      </c>
      <c r="N23" s="8">
        <v>0.14523999999999998</v>
      </c>
      <c r="O23" s="9">
        <v>24574.382</v>
      </c>
      <c r="P23" s="8">
        <v>0.353</v>
      </c>
      <c r="Q23" s="8">
        <v>0.52</v>
      </c>
      <c r="R23" s="8">
        <v>0.015</v>
      </c>
      <c r="S23" s="3">
        <v>0.888</v>
      </c>
      <c r="T23" s="3">
        <v>82.24</v>
      </c>
      <c r="U23" s="2"/>
    </row>
    <row r="24">
      <c r="A24" s="3" t="s">
        <v>63</v>
      </c>
      <c r="B24" s="3" t="s">
        <v>23</v>
      </c>
      <c r="C24" s="3" t="s">
        <v>64</v>
      </c>
      <c r="D24" s="7">
        <v>715245.0</v>
      </c>
      <c r="E24" s="7">
        <v>12538.0</v>
      </c>
      <c r="F24" s="7">
        <v>2259393.0</v>
      </c>
      <c r="G24" s="7">
        <v>1953540.0</v>
      </c>
      <c r="H24" s="7">
        <v>4729751.0</v>
      </c>
      <c r="I24" s="3">
        <v>46.079852071</v>
      </c>
      <c r="J24" s="7">
        <v>4081657.0</v>
      </c>
      <c r="K24" s="3">
        <v>73.726</v>
      </c>
      <c r="L24" s="3">
        <v>44.0</v>
      </c>
      <c r="M24" s="8">
        <v>0.19724</v>
      </c>
      <c r="N24" s="8">
        <v>0.13053</v>
      </c>
      <c r="O24" s="9">
        <v>22669.797</v>
      </c>
      <c r="P24" s="8">
        <v>0.34299999999999997</v>
      </c>
      <c r="Q24" s="8">
        <v>0.39899999999999997</v>
      </c>
      <c r="R24" s="8">
        <v>0.006999999999999999</v>
      </c>
      <c r="S24" s="3">
        <v>0.851</v>
      </c>
      <c r="T24" s="3">
        <v>78.49</v>
      </c>
      <c r="U24" s="2"/>
    </row>
    <row r="25">
      <c r="A25" s="3" t="s">
        <v>65</v>
      </c>
      <c r="B25" s="3" t="s">
        <v>23</v>
      </c>
      <c r="C25" s="3" t="s">
        <v>66</v>
      </c>
      <c r="D25" s="7">
        <v>1256415.0</v>
      </c>
      <c r="E25" s="7">
        <v>39186.0</v>
      </c>
      <c r="F25" s="7">
        <v>6266064.0</v>
      </c>
      <c r="G25" s="7">
        <v>5981569.0</v>
      </c>
      <c r="H25" s="7">
        <v>1.5074636E7</v>
      </c>
      <c r="I25" s="3">
        <v>51.617488789</v>
      </c>
      <c r="J25" s="7">
        <v>9634162.0</v>
      </c>
      <c r="K25" s="3">
        <v>108.043</v>
      </c>
      <c r="L25" s="3">
        <v>43.4</v>
      </c>
      <c r="M25" s="8">
        <v>0.18577000000000002</v>
      </c>
      <c r="N25" s="8">
        <v>0.11976</v>
      </c>
      <c r="O25" s="9">
        <v>26777.561</v>
      </c>
      <c r="P25" s="8">
        <v>0.268</v>
      </c>
      <c r="Q25" s="8">
        <v>0.348</v>
      </c>
      <c r="R25" s="8">
        <v>0.005</v>
      </c>
      <c r="S25" s="3">
        <v>0.854</v>
      </c>
      <c r="T25" s="3">
        <v>76.88</v>
      </c>
      <c r="U25" s="2"/>
    </row>
    <row r="26">
      <c r="A26" s="3" t="s">
        <v>67</v>
      </c>
      <c r="B26" s="3" t="s">
        <v>23</v>
      </c>
      <c r="C26" s="3" t="s">
        <v>68</v>
      </c>
      <c r="D26" s="7">
        <v>13641.0</v>
      </c>
      <c r="E26" s="3">
        <v>67.0</v>
      </c>
      <c r="F26" s="7">
        <v>68790.0</v>
      </c>
      <c r="G26" s="7">
        <v>65454.0</v>
      </c>
      <c r="H26" s="7">
        <v>177816.0</v>
      </c>
      <c r="I26" s="2"/>
      <c r="J26" s="7">
        <v>85410.0</v>
      </c>
      <c r="K26" s="3">
        <v>147.872</v>
      </c>
      <c r="L26" s="2"/>
      <c r="M26" s="8"/>
      <c r="N26" s="8"/>
      <c r="O26" s="10"/>
      <c r="P26" s="8"/>
      <c r="Q26" s="8"/>
      <c r="R26" s="8"/>
      <c r="S26" s="2"/>
      <c r="T26" s="3">
        <v>81.4</v>
      </c>
      <c r="U26" s="2"/>
    </row>
    <row r="27">
      <c r="A27" s="3" t="s">
        <v>69</v>
      </c>
      <c r="B27" s="3" t="s">
        <v>23</v>
      </c>
      <c r="C27" s="3" t="s">
        <v>70</v>
      </c>
      <c r="D27" s="7">
        <v>788559.0</v>
      </c>
      <c r="E27" s="7">
        <v>5912.0</v>
      </c>
      <c r="F27" s="7">
        <v>3902188.0</v>
      </c>
      <c r="G27" s="7">
        <v>3846616.0</v>
      </c>
      <c r="H27" s="7">
        <v>9764027.0</v>
      </c>
      <c r="I27" s="3">
        <v>62.867083333</v>
      </c>
      <c r="J27" s="7">
        <v>4982904.0</v>
      </c>
      <c r="K27" s="3">
        <v>69.874</v>
      </c>
      <c r="L27" s="3">
        <v>38.7</v>
      </c>
      <c r="M27" s="8">
        <v>0.13928000000000001</v>
      </c>
      <c r="N27" s="8">
        <v>0.08678000000000001</v>
      </c>
      <c r="O27" s="9">
        <v>67335.293</v>
      </c>
      <c r="P27" s="8">
        <v>0.23</v>
      </c>
      <c r="Q27" s="8">
        <v>0.257</v>
      </c>
      <c r="R27" s="8">
        <v>0.002</v>
      </c>
      <c r="S27" s="3">
        <v>0.955</v>
      </c>
      <c r="T27" s="3">
        <v>82.3</v>
      </c>
      <c r="U27" s="2"/>
    </row>
    <row r="28">
      <c r="A28" s="3" t="s">
        <v>71</v>
      </c>
      <c r="B28" s="3" t="s">
        <v>23</v>
      </c>
      <c r="C28" s="3" t="s">
        <v>72</v>
      </c>
      <c r="D28" s="7">
        <v>27059.0</v>
      </c>
      <c r="E28" s="3">
        <v>37.0</v>
      </c>
      <c r="F28" s="7">
        <v>288241.0</v>
      </c>
      <c r="G28" s="7">
        <v>283920.0</v>
      </c>
      <c r="H28" s="7">
        <v>716926.0</v>
      </c>
      <c r="I28" s="3">
        <v>41.049376855</v>
      </c>
      <c r="J28" s="7">
        <v>368792.0</v>
      </c>
      <c r="K28" s="3">
        <v>3.404</v>
      </c>
      <c r="L28" s="3">
        <v>37.3</v>
      </c>
      <c r="M28" s="8">
        <v>0.14431</v>
      </c>
      <c r="N28" s="8">
        <v>0.09207000000000001</v>
      </c>
      <c r="O28" s="9">
        <v>46482.958</v>
      </c>
      <c r="P28" s="8">
        <v>0.14300000000000002</v>
      </c>
      <c r="Q28" s="8">
        <v>0.152</v>
      </c>
      <c r="R28" s="8">
        <v>0.002</v>
      </c>
      <c r="S28" s="3">
        <v>0.949</v>
      </c>
      <c r="T28" s="3">
        <v>82.99</v>
      </c>
      <c r="U28" s="2"/>
    </row>
    <row r="29">
      <c r="A29" s="3" t="s">
        <v>73</v>
      </c>
      <c r="B29" s="3" t="s">
        <v>23</v>
      </c>
      <c r="C29" s="3" t="s">
        <v>74</v>
      </c>
      <c r="D29" s="7">
        <v>6125683.0</v>
      </c>
      <c r="E29" s="7">
        <v>137402.0</v>
      </c>
      <c r="F29" s="7">
        <v>4.8325002E7</v>
      </c>
      <c r="G29" s="7">
        <v>4.4691274E7</v>
      </c>
      <c r="H29" s="7">
        <v>1.11146951E8</v>
      </c>
      <c r="I29" s="3">
        <v>71.140313837</v>
      </c>
      <c r="J29" s="7">
        <v>6.0367471E7</v>
      </c>
      <c r="K29" s="3">
        <v>205.859</v>
      </c>
      <c r="L29" s="3">
        <v>47.9</v>
      </c>
      <c r="M29" s="8">
        <v>0.23021</v>
      </c>
      <c r="N29" s="8">
        <v>0.1624</v>
      </c>
      <c r="O29" s="9">
        <v>35220.084</v>
      </c>
      <c r="P29" s="8">
        <v>0.198</v>
      </c>
      <c r="Q29" s="8">
        <v>0.278</v>
      </c>
      <c r="R29" s="8">
        <v>0.02</v>
      </c>
      <c r="S29" s="3">
        <v>0.892</v>
      </c>
      <c r="T29" s="3">
        <v>83.51</v>
      </c>
      <c r="U29" s="2"/>
    </row>
    <row r="30">
      <c r="A30" s="3" t="s">
        <v>75</v>
      </c>
      <c r="B30" s="3" t="s">
        <v>23</v>
      </c>
      <c r="C30" s="3" t="s">
        <v>76</v>
      </c>
      <c r="D30" s="2"/>
      <c r="E30" s="2"/>
      <c r="F30" s="7">
        <v>81467.0</v>
      </c>
      <c r="G30" s="7">
        <v>76997.0</v>
      </c>
      <c r="H30" s="7">
        <v>209935.0</v>
      </c>
      <c r="I30" s="2"/>
      <c r="J30" s="7">
        <v>101073.0</v>
      </c>
      <c r="K30" s="2"/>
      <c r="L30" s="2"/>
      <c r="M30" s="8"/>
      <c r="N30" s="8"/>
      <c r="O30" s="10"/>
      <c r="P30" s="8"/>
      <c r="Q30" s="8"/>
      <c r="R30" s="8"/>
      <c r="S30" s="2"/>
      <c r="T30" s="2"/>
      <c r="U30" s="2"/>
    </row>
    <row r="31">
      <c r="A31" s="3" t="s">
        <v>77</v>
      </c>
      <c r="B31" s="3" t="s">
        <v>23</v>
      </c>
      <c r="C31" s="3" t="s">
        <v>78</v>
      </c>
      <c r="D31" s="7">
        <v>6131.0</v>
      </c>
      <c r="E31" s="3">
        <v>69.0</v>
      </c>
      <c r="F31" s="7">
        <v>26153.0</v>
      </c>
      <c r="G31" s="7">
        <v>25601.0</v>
      </c>
      <c r="H31" s="7">
        <v>63007.0</v>
      </c>
      <c r="I31" s="3">
        <v>48.120479042</v>
      </c>
      <c r="J31" s="7">
        <v>38254.0</v>
      </c>
      <c r="K31" s="3">
        <v>237.012</v>
      </c>
      <c r="L31" s="2"/>
      <c r="M31" s="8"/>
      <c r="N31" s="8"/>
      <c r="O31" s="10"/>
      <c r="P31" s="8"/>
      <c r="Q31" s="8"/>
      <c r="R31" s="8"/>
      <c r="S31" s="3">
        <v>0.919</v>
      </c>
      <c r="T31" s="3">
        <v>82.49</v>
      </c>
      <c r="U31" s="2"/>
    </row>
    <row r="32">
      <c r="A32" s="3" t="s">
        <v>79</v>
      </c>
      <c r="B32" s="3" t="s">
        <v>23</v>
      </c>
      <c r="C32" s="3" t="s">
        <v>80</v>
      </c>
      <c r="D32" s="7">
        <v>519597.0</v>
      </c>
      <c r="E32" s="7">
        <v>7387.0</v>
      </c>
      <c r="F32" s="7">
        <v>1917643.0</v>
      </c>
      <c r="G32" s="7">
        <v>1832005.0</v>
      </c>
      <c r="H32" s="7">
        <v>4131174.0</v>
      </c>
      <c r="I32" s="3">
        <v>48.29735119</v>
      </c>
      <c r="J32" s="7">
        <v>2689862.0</v>
      </c>
      <c r="K32" s="3">
        <v>45.135</v>
      </c>
      <c r="L32" s="3">
        <v>43.5</v>
      </c>
      <c r="M32" s="8">
        <v>0.19002</v>
      </c>
      <c r="N32" s="8">
        <v>0.13778</v>
      </c>
      <c r="O32" s="9">
        <v>29524.265</v>
      </c>
      <c r="P32" s="8">
        <v>0.213</v>
      </c>
      <c r="Q32" s="8">
        <v>0.38</v>
      </c>
      <c r="R32" s="8">
        <v>0.006999999999999999</v>
      </c>
      <c r="S32" s="3">
        <v>0.882</v>
      </c>
      <c r="T32" s="3">
        <v>75.93</v>
      </c>
      <c r="U32" s="2"/>
    </row>
    <row r="33">
      <c r="A33" s="3" t="s">
        <v>81</v>
      </c>
      <c r="B33" s="3" t="s">
        <v>23</v>
      </c>
      <c r="C33" s="3" t="s">
        <v>82</v>
      </c>
      <c r="D33" s="7">
        <v>103766.0</v>
      </c>
      <c r="E33" s="3">
        <v>915.0</v>
      </c>
      <c r="F33" s="7">
        <v>464443.0</v>
      </c>
      <c r="G33" s="7">
        <v>429705.0</v>
      </c>
      <c r="H33" s="7">
        <v>1076365.0</v>
      </c>
      <c r="I33" s="3">
        <v>48.001063516</v>
      </c>
      <c r="J33" s="7">
        <v>634814.0</v>
      </c>
      <c r="K33" s="3">
        <v>231.447</v>
      </c>
      <c r="L33" s="3">
        <v>39.7</v>
      </c>
      <c r="M33" s="8">
        <v>0.14312</v>
      </c>
      <c r="N33" s="8">
        <v>0.09842000000000001</v>
      </c>
      <c r="O33" s="9">
        <v>94277.965000002</v>
      </c>
      <c r="P33" s="8">
        <v>0.209</v>
      </c>
      <c r="Q33" s="8">
        <v>0.26</v>
      </c>
      <c r="R33" s="8">
        <v>0.002</v>
      </c>
      <c r="S33" s="3">
        <v>0.916</v>
      </c>
      <c r="T33" s="3">
        <v>82.25</v>
      </c>
      <c r="U33" s="2"/>
    </row>
    <row r="34">
      <c r="A34" s="3" t="s">
        <v>83</v>
      </c>
      <c r="B34" s="3" t="s">
        <v>23</v>
      </c>
      <c r="C34" s="3" t="s">
        <v>84</v>
      </c>
      <c r="D34" s="7">
        <v>276674.0</v>
      </c>
      <c r="E34" s="7">
        <v>4570.0</v>
      </c>
      <c r="F34" s="7">
        <v>1314671.0</v>
      </c>
      <c r="G34" s="7">
        <v>1262464.0</v>
      </c>
      <c r="H34" s="7">
        <v>2555735.0</v>
      </c>
      <c r="I34" s="3">
        <v>49.951807407</v>
      </c>
      <c r="J34" s="7">
        <v>1866934.0</v>
      </c>
      <c r="K34" s="3">
        <v>31.212</v>
      </c>
      <c r="L34" s="3">
        <v>43.9</v>
      </c>
      <c r="M34" s="8">
        <v>0.19754000000000002</v>
      </c>
      <c r="N34" s="8">
        <v>0.14135999999999999</v>
      </c>
      <c r="O34" s="9">
        <v>25063.846</v>
      </c>
      <c r="P34" s="8">
        <v>0.256</v>
      </c>
      <c r="Q34" s="8">
        <v>0.51</v>
      </c>
      <c r="R34" s="8">
        <v>0.006999999999999999</v>
      </c>
      <c r="S34" s="3">
        <v>0.866</v>
      </c>
      <c r="T34" s="3">
        <v>75.29</v>
      </c>
      <c r="U34" s="2"/>
    </row>
    <row r="35">
      <c r="A35" s="3" t="s">
        <v>85</v>
      </c>
      <c r="B35" s="3" t="s">
        <v>23</v>
      </c>
      <c r="C35" s="3" t="s">
        <v>86</v>
      </c>
      <c r="D35" s="7">
        <v>4985.0</v>
      </c>
      <c r="E35" s="3">
        <v>38.0</v>
      </c>
      <c r="F35" s="7">
        <v>26672.0</v>
      </c>
      <c r="G35" s="7">
        <v>23308.0</v>
      </c>
      <c r="H35" s="7">
        <v>49980.0</v>
      </c>
      <c r="I35" s="3">
        <v>54.611994048</v>
      </c>
      <c r="J35" s="7">
        <v>39520.0</v>
      </c>
      <c r="K35" s="11">
        <v>19347.5</v>
      </c>
      <c r="L35" s="2"/>
      <c r="M35" s="8"/>
      <c r="N35" s="8"/>
      <c r="O35" s="10"/>
      <c r="P35" s="8"/>
      <c r="Q35" s="8"/>
      <c r="R35" s="8"/>
      <c r="S35" s="2"/>
      <c r="T35" s="3">
        <v>86.75</v>
      </c>
      <c r="U35" s="2"/>
    </row>
    <row r="36">
      <c r="A36" s="3" t="s">
        <v>87</v>
      </c>
      <c r="B36" s="3" t="s">
        <v>23</v>
      </c>
      <c r="C36" s="3" t="s">
        <v>88</v>
      </c>
      <c r="D36" s="7">
        <v>376155.0</v>
      </c>
      <c r="E36" s="7">
        <v>9690.0</v>
      </c>
      <c r="F36" s="7">
        <v>989897.0</v>
      </c>
      <c r="G36" s="7">
        <v>982152.0</v>
      </c>
      <c r="H36" s="7">
        <v>1776513.0</v>
      </c>
      <c r="I36" s="3">
        <v>55.712003012</v>
      </c>
      <c r="J36" s="7">
        <v>4024025.0</v>
      </c>
      <c r="K36" s="3">
        <v>123.655</v>
      </c>
      <c r="L36" s="3">
        <v>37.6</v>
      </c>
      <c r="M36" s="8">
        <v>0.10864000000000001</v>
      </c>
      <c r="N36" s="8">
        <v>0.06955</v>
      </c>
      <c r="O36" s="9">
        <v>5189.972</v>
      </c>
      <c r="P36" s="8">
        <v>0.059000000000000004</v>
      </c>
      <c r="Q36" s="8">
        <v>0.446</v>
      </c>
      <c r="R36" s="8">
        <v>0.002</v>
      </c>
      <c r="S36" s="3">
        <v>0.75</v>
      </c>
      <c r="T36" s="3">
        <v>71.9</v>
      </c>
      <c r="U36" s="2"/>
    </row>
    <row r="37">
      <c r="A37" s="3" t="s">
        <v>89</v>
      </c>
      <c r="B37" s="3" t="s">
        <v>23</v>
      </c>
      <c r="C37" s="3" t="s">
        <v>90</v>
      </c>
      <c r="D37" s="7">
        <v>225049.0</v>
      </c>
      <c r="E37" s="7">
        <v>7960.0</v>
      </c>
      <c r="F37" s="7">
        <v>842871.0</v>
      </c>
      <c r="G37" s="7">
        <v>816777.0</v>
      </c>
      <c r="H37" s="7">
        <v>1755026.0</v>
      </c>
      <c r="I37" s="2"/>
      <c r="J37" s="7">
        <v>2082661.0</v>
      </c>
      <c r="K37" s="3">
        <v>82.6</v>
      </c>
      <c r="L37" s="3">
        <v>39.1</v>
      </c>
      <c r="M37" s="8">
        <v>0.1326</v>
      </c>
      <c r="N37" s="8">
        <v>0.0816</v>
      </c>
      <c r="O37" s="9">
        <v>13111.214</v>
      </c>
      <c r="P37" s="8"/>
      <c r="Q37" s="8"/>
      <c r="R37" s="8">
        <v>0.05</v>
      </c>
      <c r="S37" s="3">
        <v>0.774</v>
      </c>
      <c r="T37" s="3">
        <v>75.8</v>
      </c>
      <c r="U37" s="2"/>
    </row>
    <row r="38">
      <c r="A38" s="3" t="s">
        <v>91</v>
      </c>
      <c r="B38" s="3" t="s">
        <v>23</v>
      </c>
      <c r="C38" s="3" t="s">
        <v>92</v>
      </c>
      <c r="D38" s="7">
        <v>52473.0</v>
      </c>
      <c r="E38" s="3">
        <v>476.0</v>
      </c>
      <c r="F38" s="7">
        <v>444615.0</v>
      </c>
      <c r="G38" s="7">
        <v>435874.0</v>
      </c>
      <c r="H38" s="7">
        <v>1072274.0</v>
      </c>
      <c r="I38" s="3">
        <v>53.037736132</v>
      </c>
      <c r="J38" s="7">
        <v>516100.0</v>
      </c>
      <c r="K38" s="11">
        <v>1454.037</v>
      </c>
      <c r="L38" s="3">
        <v>42.4</v>
      </c>
      <c r="M38" s="8">
        <v>0.19426</v>
      </c>
      <c r="N38" s="8">
        <v>0.11324</v>
      </c>
      <c r="O38" s="9">
        <v>36513.323</v>
      </c>
      <c r="P38" s="8">
        <v>0.209</v>
      </c>
      <c r="Q38" s="8">
        <v>0.302</v>
      </c>
      <c r="R38" s="8">
        <v>0.002</v>
      </c>
      <c r="S38" s="3">
        <v>0.895</v>
      </c>
      <c r="T38" s="3">
        <v>82.53</v>
      </c>
      <c r="U38" s="2"/>
    </row>
    <row r="39">
      <c r="A39" s="3" t="s">
        <v>93</v>
      </c>
      <c r="B39" s="3" t="s">
        <v>23</v>
      </c>
      <c r="C39" s="3" t="s">
        <v>94</v>
      </c>
      <c r="D39" s="7">
        <v>170034.0</v>
      </c>
      <c r="E39" s="7">
        <v>2411.0</v>
      </c>
      <c r="F39" s="7">
        <v>283884.0</v>
      </c>
      <c r="G39" s="7">
        <v>272853.0</v>
      </c>
      <c r="H39" s="7">
        <v>634517.0</v>
      </c>
      <c r="I39" s="2"/>
      <c r="J39" s="7">
        <v>628051.0</v>
      </c>
      <c r="K39" s="3">
        <v>46.28</v>
      </c>
      <c r="L39" s="3">
        <v>39.1</v>
      </c>
      <c r="M39" s="8">
        <v>0.14762</v>
      </c>
      <c r="N39" s="8">
        <v>0.09394999999999999</v>
      </c>
      <c r="O39" s="9">
        <v>16409.288</v>
      </c>
      <c r="P39" s="8">
        <v>0.44</v>
      </c>
      <c r="Q39" s="8">
        <v>0.479</v>
      </c>
      <c r="R39" s="8">
        <v>0.01</v>
      </c>
      <c r="S39" s="3">
        <v>0.829</v>
      </c>
      <c r="T39" s="3">
        <v>76.88</v>
      </c>
      <c r="U39" s="2"/>
    </row>
    <row r="40">
      <c r="A40" s="3" t="s">
        <v>95</v>
      </c>
      <c r="B40" s="3" t="s">
        <v>23</v>
      </c>
      <c r="C40" s="3" t="s">
        <v>96</v>
      </c>
      <c r="D40" s="7">
        <v>3137942.0</v>
      </c>
      <c r="E40" s="7">
        <v>20999.0</v>
      </c>
      <c r="F40" s="7">
        <v>1.3316328E7</v>
      </c>
      <c r="G40" s="7">
        <v>1.2224315E7</v>
      </c>
      <c r="H40" s="7">
        <v>2.7853098E7</v>
      </c>
      <c r="I40" s="3">
        <v>58.717833828</v>
      </c>
      <c r="J40" s="7">
        <v>1.7173094E7</v>
      </c>
      <c r="K40" s="3">
        <v>508.544</v>
      </c>
      <c r="L40" s="3">
        <v>43.2</v>
      </c>
      <c r="M40" s="8">
        <v>0.18779</v>
      </c>
      <c r="N40" s="8">
        <v>0.11881</v>
      </c>
      <c r="O40" s="9">
        <v>48472.545000001</v>
      </c>
      <c r="P40" s="8">
        <v>0.244</v>
      </c>
      <c r="Q40" s="8">
        <v>0.273</v>
      </c>
      <c r="R40" s="8"/>
      <c r="S40" s="3">
        <v>0.944</v>
      </c>
      <c r="T40" s="3">
        <v>82.28</v>
      </c>
      <c r="U40" s="2"/>
    </row>
    <row r="41">
      <c r="A41" s="3" t="s">
        <v>97</v>
      </c>
      <c r="B41" s="3" t="s">
        <v>23</v>
      </c>
      <c r="C41" s="3" t="s">
        <v>98</v>
      </c>
      <c r="D41" s="7">
        <v>394259.0</v>
      </c>
      <c r="E41" s="7">
        <v>1305.0</v>
      </c>
      <c r="F41" s="7">
        <v>4286516.0</v>
      </c>
      <c r="G41" s="7">
        <v>3923172.0</v>
      </c>
      <c r="H41" s="7">
        <v>9769935.0</v>
      </c>
      <c r="I41" s="3">
        <v>49.314955621</v>
      </c>
      <c r="J41" s="7">
        <v>5465629.0</v>
      </c>
      <c r="K41" s="3">
        <v>14.462</v>
      </c>
      <c r="L41" s="3">
        <v>39.7</v>
      </c>
      <c r="M41" s="8">
        <v>0.16821000000000003</v>
      </c>
      <c r="N41" s="8">
        <v>0.10813</v>
      </c>
      <c r="O41" s="9">
        <v>64800.056999999</v>
      </c>
      <c r="P41" s="8">
        <v>0.196</v>
      </c>
      <c r="Q41" s="8">
        <v>0.207</v>
      </c>
      <c r="R41" s="8">
        <v>0.002</v>
      </c>
      <c r="S41" s="3">
        <v>0.957</v>
      </c>
      <c r="T41" s="3">
        <v>82.4</v>
      </c>
      <c r="U41" s="2"/>
    </row>
    <row r="42">
      <c r="A42" s="3" t="s">
        <v>99</v>
      </c>
      <c r="B42" s="3" t="s">
        <v>23</v>
      </c>
      <c r="C42" s="3" t="s">
        <v>100</v>
      </c>
      <c r="D42" s="7">
        <v>4108215.0</v>
      </c>
      <c r="E42" s="7">
        <v>97054.0</v>
      </c>
      <c r="F42" s="7">
        <v>2.1673668E7</v>
      </c>
      <c r="G42" s="7">
        <v>2.10464E7</v>
      </c>
      <c r="H42" s="7">
        <v>4.6987401E7</v>
      </c>
      <c r="I42" s="3">
        <v>55.352350299</v>
      </c>
      <c r="J42" s="7">
        <v>3.7797E7</v>
      </c>
      <c r="K42" s="3">
        <v>124.027</v>
      </c>
      <c r="L42" s="3">
        <v>41.8</v>
      </c>
      <c r="M42" s="8">
        <v>0.16763000000000003</v>
      </c>
      <c r="N42" s="8">
        <v>0.10202</v>
      </c>
      <c r="O42" s="9">
        <v>27216.445</v>
      </c>
      <c r="P42" s="8">
        <v>0.233</v>
      </c>
      <c r="Q42" s="8">
        <v>0.331</v>
      </c>
      <c r="R42" s="8"/>
      <c r="S42" s="3">
        <v>0.88</v>
      </c>
      <c r="T42" s="3">
        <v>78.73</v>
      </c>
      <c r="U42" s="2"/>
    </row>
    <row r="43">
      <c r="A43" s="3" t="s">
        <v>101</v>
      </c>
      <c r="B43" s="3" t="s">
        <v>23</v>
      </c>
      <c r="C43" s="3" t="s">
        <v>102</v>
      </c>
      <c r="D43" s="7">
        <v>1389646.0</v>
      </c>
      <c r="E43" s="7">
        <v>18955.0</v>
      </c>
      <c r="F43" s="7">
        <v>9304557.0</v>
      </c>
      <c r="G43" s="7">
        <v>9103550.0</v>
      </c>
      <c r="H43" s="7">
        <v>1.9320364E7</v>
      </c>
      <c r="I43" s="3">
        <v>62.550342772</v>
      </c>
      <c r="J43" s="7">
        <v>1.0167923E7</v>
      </c>
      <c r="K43" s="3">
        <v>112.371</v>
      </c>
      <c r="L43" s="3">
        <v>46.2</v>
      </c>
      <c r="M43" s="8">
        <v>0.21502</v>
      </c>
      <c r="N43" s="8">
        <v>0.14923999999999998</v>
      </c>
      <c r="O43" s="9">
        <v>27936.896</v>
      </c>
      <c r="P43" s="8">
        <v>0.163</v>
      </c>
      <c r="Q43" s="8">
        <v>0.3</v>
      </c>
      <c r="R43" s="8">
        <v>0.005</v>
      </c>
      <c r="S43" s="3">
        <v>0.864</v>
      </c>
      <c r="T43" s="3">
        <v>82.05</v>
      </c>
      <c r="U43" s="2"/>
    </row>
    <row r="44">
      <c r="A44" s="3" t="s">
        <v>103</v>
      </c>
      <c r="B44" s="3" t="s">
        <v>23</v>
      </c>
      <c r="C44" s="3" t="s">
        <v>104</v>
      </c>
      <c r="D44" s="7">
        <v>1808891.0</v>
      </c>
      <c r="E44" s="7">
        <v>58752.0</v>
      </c>
      <c r="F44" s="7">
        <v>5478579.0</v>
      </c>
      <c r="G44" s="7">
        <v>7817215.0</v>
      </c>
      <c r="H44" s="7">
        <v>1.5850096E7</v>
      </c>
      <c r="I44" s="3">
        <v>57.340103704</v>
      </c>
      <c r="J44" s="7">
        <v>1.9127772E7</v>
      </c>
      <c r="K44" s="3">
        <v>85.129</v>
      </c>
      <c r="L44" s="3">
        <v>43.0</v>
      </c>
      <c r="M44" s="8">
        <v>0.17850000000000002</v>
      </c>
      <c r="N44" s="8">
        <v>0.11689999999999999</v>
      </c>
      <c r="O44" s="9">
        <v>23313.199</v>
      </c>
      <c r="P44" s="8">
        <v>0.22899999999999998</v>
      </c>
      <c r="Q44" s="8">
        <v>0.371</v>
      </c>
      <c r="R44" s="8">
        <v>0.057</v>
      </c>
      <c r="S44" s="3">
        <v>0.828</v>
      </c>
      <c r="T44" s="3">
        <v>76.05</v>
      </c>
      <c r="U44" s="2"/>
    </row>
    <row r="45">
      <c r="A45" s="3" t="s">
        <v>105</v>
      </c>
      <c r="B45" s="3" t="s">
        <v>23</v>
      </c>
      <c r="C45" s="3" t="s">
        <v>106</v>
      </c>
      <c r="D45" s="7">
        <v>1.0320405E7</v>
      </c>
      <c r="E45" s="7">
        <v>302671.0</v>
      </c>
      <c r="F45" s="7">
        <v>7.3824201E7</v>
      </c>
      <c r="G45" s="7">
        <v>6.6773441E7</v>
      </c>
      <c r="H45" s="7">
        <v>1.46364014E8</v>
      </c>
      <c r="I45" s="3">
        <v>49.767874465</v>
      </c>
      <c r="J45" s="7">
        <v>1.45912022E8</v>
      </c>
      <c r="K45" s="3">
        <v>8.823</v>
      </c>
      <c r="L45" s="3">
        <v>39.6</v>
      </c>
      <c r="M45" s="8">
        <v>0.14178000000000002</v>
      </c>
      <c r="N45" s="8">
        <v>0.09393000000000001</v>
      </c>
      <c r="O45" s="9">
        <v>24765.954</v>
      </c>
      <c r="P45" s="8">
        <v>0.23399999999999999</v>
      </c>
      <c r="Q45" s="8">
        <v>0.583</v>
      </c>
      <c r="R45" s="8">
        <v>0.001</v>
      </c>
      <c r="S45" s="3">
        <v>0.824</v>
      </c>
      <c r="T45" s="3">
        <v>72.58</v>
      </c>
      <c r="U45" s="2"/>
    </row>
    <row r="46">
      <c r="A46" s="3" t="s">
        <v>107</v>
      </c>
      <c r="B46" s="3" t="s">
        <v>23</v>
      </c>
      <c r="C46" s="3" t="s">
        <v>108</v>
      </c>
      <c r="D46" s="7">
        <v>8202.0</v>
      </c>
      <c r="E46" s="3">
        <v>100.0</v>
      </c>
      <c r="F46" s="7">
        <v>24306.0</v>
      </c>
      <c r="G46" s="7">
        <v>21625.0</v>
      </c>
      <c r="H46" s="7">
        <v>53942.0</v>
      </c>
      <c r="I46" s="3">
        <v>48.697738095</v>
      </c>
      <c r="J46" s="7">
        <v>34010.0</v>
      </c>
      <c r="K46" s="3">
        <v>556.667</v>
      </c>
      <c r="L46" s="2"/>
      <c r="M46" s="8"/>
      <c r="N46" s="8"/>
      <c r="O46" s="9">
        <v>56861.469999999</v>
      </c>
      <c r="P46" s="8"/>
      <c r="Q46" s="8"/>
      <c r="R46" s="8"/>
      <c r="S46" s="2"/>
      <c r="T46" s="3">
        <v>84.97</v>
      </c>
      <c r="U46" s="2"/>
    </row>
    <row r="47">
      <c r="A47" s="3" t="s">
        <v>109</v>
      </c>
      <c r="B47" s="3" t="s">
        <v>23</v>
      </c>
      <c r="C47" s="3" t="s">
        <v>110</v>
      </c>
      <c r="D47" s="7">
        <v>1299339.0</v>
      </c>
      <c r="E47" s="7">
        <v>12714.0</v>
      </c>
      <c r="F47" s="7">
        <v>3309157.0</v>
      </c>
      <c r="G47" s="7">
        <v>3207534.0</v>
      </c>
      <c r="H47" s="7">
        <v>8239799.0</v>
      </c>
      <c r="I47" s="3">
        <v>50.677777778</v>
      </c>
      <c r="J47" s="7">
        <v>6871547.0</v>
      </c>
      <c r="K47" s="3">
        <v>80.291</v>
      </c>
      <c r="L47" s="3">
        <v>41.2</v>
      </c>
      <c r="M47" s="8">
        <v>0.17366</v>
      </c>
      <c r="N47" s="8"/>
      <c r="O47" s="9">
        <v>14048.881</v>
      </c>
      <c r="P47" s="8">
        <v>0.377</v>
      </c>
      <c r="Q47" s="8">
        <v>0.402</v>
      </c>
      <c r="R47" s="8"/>
      <c r="S47" s="3">
        <v>0.806</v>
      </c>
      <c r="T47" s="3">
        <v>76.0</v>
      </c>
      <c r="U47" s="2"/>
    </row>
    <row r="48">
      <c r="A48" s="3" t="s">
        <v>111</v>
      </c>
      <c r="B48" s="3" t="s">
        <v>23</v>
      </c>
      <c r="C48" s="3" t="s">
        <v>112</v>
      </c>
      <c r="D48" s="7">
        <v>1371082.0</v>
      </c>
      <c r="E48" s="7">
        <v>16635.0</v>
      </c>
      <c r="F48" s="7">
        <v>2746875.0</v>
      </c>
      <c r="G48" s="7">
        <v>2617630.0</v>
      </c>
      <c r="H48" s="7">
        <v>6254823.0</v>
      </c>
      <c r="I48" s="3">
        <v>53.47966967</v>
      </c>
      <c r="J48" s="7">
        <v>5449270.0</v>
      </c>
      <c r="K48" s="3">
        <v>113.128</v>
      </c>
      <c r="L48" s="3">
        <v>41.2</v>
      </c>
      <c r="M48" s="8">
        <v>0.1507</v>
      </c>
      <c r="N48" s="8">
        <v>0.09167</v>
      </c>
      <c r="O48" s="9">
        <v>30155.152</v>
      </c>
      <c r="P48" s="8">
        <v>0.231</v>
      </c>
      <c r="Q48" s="8">
        <v>0.377</v>
      </c>
      <c r="R48" s="8">
        <v>0.006999999999999999</v>
      </c>
      <c r="S48" s="3">
        <v>0.86</v>
      </c>
      <c r="T48" s="3">
        <v>77.54</v>
      </c>
      <c r="U48" s="2"/>
    </row>
    <row r="49">
      <c r="A49" s="3" t="s">
        <v>113</v>
      </c>
      <c r="B49" s="3" t="s">
        <v>23</v>
      </c>
      <c r="C49" s="3" t="s">
        <v>114</v>
      </c>
      <c r="D49" s="7">
        <v>464048.0</v>
      </c>
      <c r="E49" s="7">
        <v>5589.0</v>
      </c>
      <c r="F49" s="7">
        <v>1250472.0</v>
      </c>
      <c r="G49" s="7">
        <v>1189664.0</v>
      </c>
      <c r="H49" s="7">
        <v>2761858.0</v>
      </c>
      <c r="I49" s="3">
        <v>53.30841954</v>
      </c>
      <c r="J49" s="7">
        <v>2078723.0</v>
      </c>
      <c r="K49" s="3">
        <v>102.619</v>
      </c>
      <c r="L49" s="3">
        <v>44.5</v>
      </c>
      <c r="M49" s="8">
        <v>0.19062</v>
      </c>
      <c r="N49" s="8">
        <v>0.1293</v>
      </c>
      <c r="O49" s="9">
        <v>31400.84</v>
      </c>
      <c r="P49" s="8">
        <v>0.201</v>
      </c>
      <c r="Q49" s="8">
        <v>0.25</v>
      </c>
      <c r="R49" s="8"/>
      <c r="S49" s="3">
        <v>0.917</v>
      </c>
      <c r="T49" s="3">
        <v>81.32</v>
      </c>
      <c r="U49" s="2"/>
    </row>
    <row r="50">
      <c r="A50" s="3" t="s">
        <v>115</v>
      </c>
      <c r="B50" s="3" t="s">
        <v>23</v>
      </c>
      <c r="C50" s="3" t="s">
        <v>116</v>
      </c>
      <c r="D50" s="7">
        <v>1314784.0</v>
      </c>
      <c r="E50" s="7">
        <v>15310.0</v>
      </c>
      <c r="F50" s="7">
        <v>7736260.0</v>
      </c>
      <c r="G50" s="7">
        <v>7385941.0</v>
      </c>
      <c r="H50" s="7">
        <v>1.7582457E7</v>
      </c>
      <c r="I50" s="3">
        <v>50.644657143</v>
      </c>
      <c r="J50" s="7">
        <v>1.0160159E7</v>
      </c>
      <c r="K50" s="3">
        <v>24.718</v>
      </c>
      <c r="L50" s="3">
        <v>41.0</v>
      </c>
      <c r="M50" s="8">
        <v>0.19985</v>
      </c>
      <c r="N50" s="8">
        <v>0.13433</v>
      </c>
      <c r="O50" s="9">
        <v>46949.283</v>
      </c>
      <c r="P50" s="8">
        <v>0.188</v>
      </c>
      <c r="Q50" s="8">
        <v>0.18899999999999997</v>
      </c>
      <c r="R50" s="8">
        <v>0.005</v>
      </c>
      <c r="S50" s="3">
        <v>0.945</v>
      </c>
      <c r="T50" s="3">
        <v>82.8</v>
      </c>
      <c r="U50" s="2"/>
    </row>
    <row r="51">
      <c r="A51" s="3" t="s">
        <v>117</v>
      </c>
      <c r="B51" s="3" t="s">
        <v>23</v>
      </c>
      <c r="C51" s="3" t="s">
        <v>118</v>
      </c>
      <c r="D51" s="7">
        <v>3847226.0</v>
      </c>
      <c r="E51" s="7">
        <v>102088.0</v>
      </c>
      <c r="F51" s="7">
        <v>1.4713309E7</v>
      </c>
      <c r="G51" s="7">
        <v>1.3755421E7</v>
      </c>
      <c r="H51" s="7">
        <v>2.844805E7</v>
      </c>
      <c r="I51" s="3">
        <v>60.315381166</v>
      </c>
      <c r="J51" s="7">
        <v>4.3466822E7</v>
      </c>
      <c r="K51" s="3">
        <v>77.39</v>
      </c>
      <c r="L51" s="3">
        <v>41.4</v>
      </c>
      <c r="M51" s="8">
        <v>0.16462</v>
      </c>
      <c r="N51" s="8">
        <v>0.11132999999999998</v>
      </c>
      <c r="O51" s="9">
        <v>7894.393</v>
      </c>
      <c r="P51" s="8">
        <v>0.135</v>
      </c>
      <c r="Q51" s="8">
        <v>0.474</v>
      </c>
      <c r="R51" s="8">
        <v>0.001</v>
      </c>
      <c r="S51" s="3">
        <v>0.779</v>
      </c>
      <c r="T51" s="3">
        <v>72.06</v>
      </c>
      <c r="U51" s="2"/>
    </row>
    <row r="52">
      <c r="A52" s="3" t="s">
        <v>119</v>
      </c>
      <c r="B52" s="3" t="s">
        <v>23</v>
      </c>
      <c r="C52" s="3" t="s">
        <v>120</v>
      </c>
      <c r="D52" s="3">
        <v>27.0</v>
      </c>
      <c r="E52" s="2"/>
      <c r="F52" s="2"/>
      <c r="G52" s="2"/>
      <c r="H52" s="2"/>
      <c r="I52" s="2"/>
      <c r="J52" s="3">
        <v>812.0</v>
      </c>
      <c r="K52" s="2"/>
      <c r="L52" s="2"/>
      <c r="M52" s="8"/>
      <c r="N52" s="12"/>
      <c r="O52" s="10"/>
      <c r="P52" s="12"/>
      <c r="Q52" s="12"/>
      <c r="R52" s="12"/>
      <c r="S52" s="2"/>
      <c r="T52" s="3">
        <v>75.12</v>
      </c>
      <c r="U52" s="2"/>
    </row>
  </sheetData>
  <hyperlinks>
    <hyperlink r:id="rId1" ref="A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IFERROR(VLOOKUP($C2, covid_vlookup, 2, FALSE), "No Data")</f>
        <v>No Data</v>
      </c>
      <c r="E2" s="14" t="str">
        <f>IFERROR(VLOOKUP($C2, covid_vlookup, 3, FALSE), "No Data")</f>
        <v>No Data</v>
      </c>
      <c r="F2" s="14" t="str">
        <f>IFERROR(VLOOKUP($C2, covid_vlookup, 8, FALSE), "No Data")</f>
        <v>No Data</v>
      </c>
      <c r="G2" s="14" t="str">
        <f>IFERROR(VLOOKUP($C2, covid_vlookup, 13, FALSE), "No Data")</f>
        <v>No Data</v>
      </c>
      <c r="H2" s="2"/>
    </row>
    <row r="3">
      <c r="A3" s="3" t="s">
        <v>22</v>
      </c>
      <c r="B3" s="3" t="s">
        <v>23</v>
      </c>
      <c r="C3" s="3" t="s">
        <v>24</v>
      </c>
      <c r="D3" s="14">
        <f>IFERROR(VLOOKUP($C3, covid_vlookup, 2, FALSE), "No Data")</f>
        <v>210224</v>
      </c>
      <c r="E3" s="14">
        <f>IFERROR(VLOOKUP($C3, covid_vlookup, 3, FALSE), "No Data")</f>
        <v>3217</v>
      </c>
      <c r="F3" s="14">
        <f>IFERROR(VLOOKUP($C3, covid_vlookup, 8, FALSE), "No Data")</f>
        <v>2872934</v>
      </c>
      <c r="G3" s="14">
        <f>IFERROR(VLOOKUP($C3, covid_vlookup, 13, FALSE), "No Data")</f>
        <v>11803.431</v>
      </c>
      <c r="H3" s="2"/>
    </row>
    <row r="4">
      <c r="A4" s="3" t="s">
        <v>124</v>
      </c>
      <c r="B4" s="3" t="s">
        <v>125</v>
      </c>
      <c r="C4" s="3" t="s">
        <v>126</v>
      </c>
      <c r="D4" s="14" t="str">
        <f>IFERROR(VLOOKUP($C4, covid_vlookup, 2, FALSE), "No Data")</f>
        <v>No Data</v>
      </c>
      <c r="E4" s="14" t="str">
        <f>IFERROR(VLOOKUP($C4, covid_vlookup, 3, FALSE), "No Data")</f>
        <v>No Data</v>
      </c>
      <c r="F4" s="14" t="str">
        <f>IFERROR(VLOOKUP($C4, covid_vlookup, 8, FALSE), "No Data")</f>
        <v>No Data</v>
      </c>
      <c r="G4" s="14" t="str">
        <f>IFERROR(VLOOKUP($C4, covid_vlookup, 13, FALSE), "No Data")</f>
        <v>No Data</v>
      </c>
      <c r="H4" s="2"/>
    </row>
    <row r="5">
      <c r="A5" s="3" t="s">
        <v>25</v>
      </c>
      <c r="B5" s="3" t="s">
        <v>23</v>
      </c>
      <c r="C5" s="3" t="s">
        <v>26</v>
      </c>
      <c r="D5" s="14">
        <f>IFERROR(VLOOKUP($C5, covid_vlookup, 2, FALSE), "No Data")</f>
        <v>23740</v>
      </c>
      <c r="E5" s="14">
        <f>IFERROR(VLOOKUP($C5, covid_vlookup, 3, FALSE), "No Data")</f>
        <v>140</v>
      </c>
      <c r="F5" s="14">
        <f>IFERROR(VLOOKUP($C5, covid_vlookup, 8, FALSE), "No Data")</f>
        <v>77354</v>
      </c>
      <c r="G5" s="14" t="str">
        <f>IFERROR(VLOOKUP($C5, covid_vlookup, 13, FALSE), "No Data")</f>
        <v/>
      </c>
      <c r="H5" s="2"/>
    </row>
    <row r="6">
      <c r="A6" s="3" t="s">
        <v>127</v>
      </c>
      <c r="B6" s="3" t="s">
        <v>125</v>
      </c>
      <c r="C6" s="3" t="s">
        <v>128</v>
      </c>
      <c r="D6" s="14" t="str">
        <f>IFERROR(VLOOKUP($C6, covid_vlookup, 2, FALSE), "No Data")</f>
        <v>No Data</v>
      </c>
      <c r="E6" s="14" t="str">
        <f>IFERROR(VLOOKUP($C6, covid_vlookup, 3, FALSE), "No Data")</f>
        <v>No Data</v>
      </c>
      <c r="F6" s="14" t="str">
        <f>IFERROR(VLOOKUP($C6, covid_vlookup, 8, FALSE), "No Data")</f>
        <v>No Data</v>
      </c>
      <c r="G6" s="14" t="str">
        <f>IFERROR(VLOOKUP($C6, covid_vlookup, 13, FALSE), "No Data")</f>
        <v>No Data</v>
      </c>
      <c r="H6" s="2"/>
    </row>
    <row r="7">
      <c r="A7" s="3" t="s">
        <v>129</v>
      </c>
      <c r="B7" s="3" t="s">
        <v>130</v>
      </c>
      <c r="C7" s="3" t="s">
        <v>131</v>
      </c>
      <c r="D7" s="14" t="str">
        <f>IFERROR(VLOOKUP($C7, covid_vlookup, 2, FALSE), "No Data")</f>
        <v>No Data</v>
      </c>
      <c r="E7" s="14" t="str">
        <f>IFERROR(VLOOKUP($C7, covid_vlookup, 3, FALSE), "No Data")</f>
        <v>No Data</v>
      </c>
      <c r="F7" s="14" t="str">
        <f>IFERROR(VLOOKUP($C7, covid_vlookup, 8, FALSE), "No Data")</f>
        <v>No Data</v>
      </c>
      <c r="G7" s="14" t="str">
        <f>IFERROR(VLOOKUP($C7, covid_vlookup, 13, FALSE), "No Data")</f>
        <v>No Data</v>
      </c>
      <c r="H7" s="2"/>
    </row>
    <row r="8">
      <c r="A8" s="3" t="s">
        <v>132</v>
      </c>
      <c r="B8" s="3" t="s">
        <v>130</v>
      </c>
      <c r="C8" s="3" t="s">
        <v>133</v>
      </c>
      <c r="D8" s="14" t="str">
        <f>IFERROR(VLOOKUP($C8, covid_vlookup, 2, FALSE), "No Data")</f>
        <v>No Data</v>
      </c>
      <c r="E8" s="14" t="str">
        <f>IFERROR(VLOOKUP($C8, covid_vlookup, 3, FALSE), "No Data")</f>
        <v>No Data</v>
      </c>
      <c r="F8" s="14" t="str">
        <f>IFERROR(VLOOKUP($C8, covid_vlookup, 8, FALSE), "No Data")</f>
        <v>No Data</v>
      </c>
      <c r="G8" s="14" t="str">
        <f>IFERROR(VLOOKUP($C8, covid_vlookup, 13, FALSE), "No Data")</f>
        <v>No Data</v>
      </c>
      <c r="H8" s="2"/>
    </row>
    <row r="9">
      <c r="A9" s="3" t="s">
        <v>134</v>
      </c>
      <c r="B9" s="3" t="s">
        <v>135</v>
      </c>
      <c r="C9" s="3" t="s">
        <v>136</v>
      </c>
      <c r="D9" s="14" t="str">
        <f>IFERROR(VLOOKUP($C9, covid_vlookup, 2, FALSE), "No Data")</f>
        <v>No Data</v>
      </c>
      <c r="E9" s="14" t="str">
        <f>IFERROR(VLOOKUP($C9, covid_vlookup, 3, FALSE), "No Data")</f>
        <v>No Data</v>
      </c>
      <c r="F9" s="14" t="str">
        <f>IFERROR(VLOOKUP($C9, covid_vlookup, 8, FALSE), "No Data")</f>
        <v>No Data</v>
      </c>
      <c r="G9" s="14" t="str">
        <f>IFERROR(VLOOKUP($C9, covid_vlookup, 13, FALSE), "No Data")</f>
        <v>No Data</v>
      </c>
      <c r="H9" s="2"/>
    </row>
    <row r="10">
      <c r="A10" s="3" t="s">
        <v>137</v>
      </c>
      <c r="B10" s="3" t="s">
        <v>122</v>
      </c>
      <c r="C10" s="3" t="s">
        <v>138</v>
      </c>
      <c r="D10" s="14" t="str">
        <f>IFERROR(VLOOKUP($C10, covid_vlookup, 2, FALSE), "No Data")</f>
        <v>No Data</v>
      </c>
      <c r="E10" s="14" t="str">
        <f>IFERROR(VLOOKUP($C10, covid_vlookup, 3, FALSE), "No Data")</f>
        <v>No Data</v>
      </c>
      <c r="F10" s="14" t="str">
        <f>IFERROR(VLOOKUP($C10, covid_vlookup, 8, FALSE), "No Data")</f>
        <v>No Data</v>
      </c>
      <c r="G10" s="14" t="str">
        <f>IFERROR(VLOOKUP($C10, covid_vlookup, 13, FALSE), "No Data")</f>
        <v>No Data</v>
      </c>
      <c r="H10" s="2"/>
    </row>
    <row r="11">
      <c r="A11" s="3" t="s">
        <v>139</v>
      </c>
      <c r="B11" s="3" t="s">
        <v>130</v>
      </c>
      <c r="C11" s="3" t="s">
        <v>140</v>
      </c>
      <c r="D11" s="14" t="str">
        <f>IFERROR(VLOOKUP($C11, covid_vlookup, 2, FALSE), "No Data")</f>
        <v>No Data</v>
      </c>
      <c r="E11" s="14" t="str">
        <f>IFERROR(VLOOKUP($C11, covid_vlookup, 3, FALSE), "No Data")</f>
        <v>No Data</v>
      </c>
      <c r="F11" s="14" t="str">
        <f>IFERROR(VLOOKUP($C11, covid_vlookup, 8, FALSE), "No Data")</f>
        <v>No Data</v>
      </c>
      <c r="G11" s="14" t="str">
        <f>IFERROR(VLOOKUP($C11, covid_vlookup, 13, FALSE), "No Data")</f>
        <v>No Data</v>
      </c>
      <c r="H11" s="2"/>
    </row>
    <row r="12">
      <c r="A12" s="3" t="s">
        <v>141</v>
      </c>
      <c r="B12" s="3" t="s">
        <v>142</v>
      </c>
      <c r="C12" s="3" t="s">
        <v>143</v>
      </c>
      <c r="D12" s="14" t="str">
        <f>IFERROR(VLOOKUP($C12, covid_vlookup, 2, FALSE), "No Data")</f>
        <v>No Data</v>
      </c>
      <c r="E12" s="14" t="str">
        <f>IFERROR(VLOOKUP($C12, covid_vlookup, 3, FALSE), "No Data")</f>
        <v>No Data</v>
      </c>
      <c r="F12" s="14" t="str">
        <f>IFERROR(VLOOKUP($C12, covid_vlookup, 8, FALSE), "No Data")</f>
        <v>No Data</v>
      </c>
      <c r="G12" s="14" t="str">
        <f>IFERROR(VLOOKUP($C12, covid_vlookup, 13, FALSE), "No Data")</f>
        <v>No Data</v>
      </c>
      <c r="H12" s="2"/>
    </row>
    <row r="13">
      <c r="A13" s="3" t="s">
        <v>27</v>
      </c>
      <c r="B13" s="3" t="s">
        <v>23</v>
      </c>
      <c r="C13" s="3" t="s">
        <v>28</v>
      </c>
      <c r="D13" s="14">
        <f>IFERROR(VLOOKUP($C13, covid_vlookup, 2, FALSE), "No Data")</f>
        <v>1278619</v>
      </c>
      <c r="E13" s="14">
        <f>IFERROR(VLOOKUP($C13, covid_vlookup, 3, FALSE), "No Data")</f>
        <v>13733</v>
      </c>
      <c r="F13" s="14">
        <f>IFERROR(VLOOKUP($C13, covid_vlookup, 8, FALSE), "No Data")</f>
        <v>9043072</v>
      </c>
      <c r="G13" s="14">
        <f>IFERROR(VLOOKUP($C13, covid_vlookup, 13, FALSE), "No Data")</f>
        <v>45436.686</v>
      </c>
      <c r="H13" s="2"/>
    </row>
    <row r="14">
      <c r="A14" s="3" t="s">
        <v>144</v>
      </c>
      <c r="B14" s="3" t="s">
        <v>122</v>
      </c>
      <c r="C14" s="3" t="s">
        <v>145</v>
      </c>
      <c r="D14" s="14" t="str">
        <f>IFERROR(VLOOKUP($C14, covid_vlookup, 2, FALSE), "No Data")</f>
        <v>No Data</v>
      </c>
      <c r="E14" s="14" t="str">
        <f>IFERROR(VLOOKUP($C14, covid_vlookup, 3, FALSE), "No Data")</f>
        <v>No Data</v>
      </c>
      <c r="F14" s="14" t="str">
        <f>IFERROR(VLOOKUP($C14, covid_vlookup, 8, FALSE), "No Data")</f>
        <v>No Data</v>
      </c>
      <c r="G14" s="14" t="str">
        <f>IFERROR(VLOOKUP($C14, covid_vlookup, 13, FALSE), "No Data")</f>
        <v>No Data</v>
      </c>
      <c r="H14" s="2"/>
    </row>
    <row r="15">
      <c r="A15" s="3" t="s">
        <v>146</v>
      </c>
      <c r="B15" s="3" t="s">
        <v>130</v>
      </c>
      <c r="C15" s="3" t="s">
        <v>147</v>
      </c>
      <c r="D15" s="14" t="str">
        <f>IFERROR(VLOOKUP($C15, covid_vlookup, 2, FALSE), "No Data")</f>
        <v>No Data</v>
      </c>
      <c r="E15" s="14" t="str">
        <f>IFERROR(VLOOKUP($C15, covid_vlookup, 3, FALSE), "No Data")</f>
        <v>No Data</v>
      </c>
      <c r="F15" s="14" t="str">
        <f>IFERROR(VLOOKUP($C15, covid_vlookup, 8, FALSE), "No Data")</f>
        <v>No Data</v>
      </c>
      <c r="G15" s="14" t="str">
        <f>IFERROR(VLOOKUP($C15, covid_vlookup, 13, FALSE), "No Data")</f>
        <v>No Data</v>
      </c>
      <c r="H15" s="2"/>
    </row>
    <row r="16">
      <c r="A16" s="3" t="s">
        <v>148</v>
      </c>
      <c r="B16" s="3" t="s">
        <v>122</v>
      </c>
      <c r="C16" s="3" t="s">
        <v>149</v>
      </c>
      <c r="D16" s="14" t="str">
        <f>IFERROR(VLOOKUP($C16, covid_vlookup, 2, FALSE), "No Data")</f>
        <v>No Data</v>
      </c>
      <c r="E16" s="14" t="str">
        <f>IFERROR(VLOOKUP($C16, covid_vlookup, 3, FALSE), "No Data")</f>
        <v>No Data</v>
      </c>
      <c r="F16" s="14" t="str">
        <f>IFERROR(VLOOKUP($C16, covid_vlookup, 8, FALSE), "No Data")</f>
        <v>No Data</v>
      </c>
      <c r="G16" s="14" t="str">
        <f>IFERROR(VLOOKUP($C16, covid_vlookup, 13, FALSE), "No Data")</f>
        <v>No Data</v>
      </c>
      <c r="H16" s="2"/>
    </row>
    <row r="17">
      <c r="A17" s="3" t="s">
        <v>150</v>
      </c>
      <c r="B17" s="3" t="s">
        <v>122</v>
      </c>
      <c r="C17" s="3" t="s">
        <v>151</v>
      </c>
      <c r="D17" s="14" t="str">
        <f>IFERROR(VLOOKUP($C17, covid_vlookup, 2, FALSE), "No Data")</f>
        <v>No Data</v>
      </c>
      <c r="E17" s="14" t="str">
        <f>IFERROR(VLOOKUP($C17, covid_vlookup, 3, FALSE), "No Data")</f>
        <v>No Data</v>
      </c>
      <c r="F17" s="14" t="str">
        <f>IFERROR(VLOOKUP($C17, covid_vlookup, 8, FALSE), "No Data")</f>
        <v>No Data</v>
      </c>
      <c r="G17" s="14" t="str">
        <f>IFERROR(VLOOKUP($C17, covid_vlookup, 13, FALSE), "No Data")</f>
        <v>No Data</v>
      </c>
      <c r="H17" s="2"/>
    </row>
    <row r="18">
      <c r="A18" s="3" t="s">
        <v>152</v>
      </c>
      <c r="B18" s="3" t="s">
        <v>130</v>
      </c>
      <c r="C18" s="3" t="s">
        <v>153</v>
      </c>
      <c r="D18" s="14" t="str">
        <f>IFERROR(VLOOKUP($C18, covid_vlookup, 2, FALSE), "No Data")</f>
        <v>No Data</v>
      </c>
      <c r="E18" s="14" t="str">
        <f>IFERROR(VLOOKUP($C18, covid_vlookup, 3, FALSE), "No Data")</f>
        <v>No Data</v>
      </c>
      <c r="F18" s="14" t="str">
        <f>IFERROR(VLOOKUP($C18, covid_vlookup, 8, FALSE), "No Data")</f>
        <v>No Data</v>
      </c>
      <c r="G18" s="14" t="str">
        <f>IFERROR(VLOOKUP($C18, covid_vlookup, 13, FALSE), "No Data")</f>
        <v>No Data</v>
      </c>
      <c r="H18" s="2"/>
    </row>
    <row r="19">
      <c r="A19" s="3" t="s">
        <v>35</v>
      </c>
      <c r="B19" s="3" t="s">
        <v>23</v>
      </c>
      <c r="C19" s="3" t="s">
        <v>36</v>
      </c>
      <c r="D19" s="14">
        <f>IFERROR(VLOOKUP($C19, covid_vlookup, 2, FALSE), "No Data")</f>
        <v>699110</v>
      </c>
      <c r="E19" s="14">
        <f>IFERROR(VLOOKUP($C19, covid_vlookup, 3, FALSE), "No Data")</f>
        <v>5578</v>
      </c>
      <c r="F19" s="14">
        <f>IFERROR(VLOOKUP($C19, covid_vlookup, 8, FALSE), "No Data")</f>
        <v>9442867</v>
      </c>
      <c r="G19" s="14">
        <f>IFERROR(VLOOKUP($C19, covid_vlookup, 13, FALSE), "No Data")</f>
        <v>17167.967</v>
      </c>
      <c r="H19" s="2"/>
    </row>
    <row r="20">
      <c r="A20" s="3" t="s">
        <v>29</v>
      </c>
      <c r="B20" s="3" t="s">
        <v>23</v>
      </c>
      <c r="C20" s="3" t="s">
        <v>30</v>
      </c>
      <c r="D20" s="14">
        <f>IFERROR(VLOOKUP($C20, covid_vlookup, 2, FALSE), "No Data")</f>
        <v>2105343</v>
      </c>
      <c r="E20" s="14">
        <f>IFERROR(VLOOKUP($C20, covid_vlookup, 3, FALSE), "No Data")</f>
        <v>28331</v>
      </c>
      <c r="F20" s="14">
        <f>IFERROR(VLOOKUP($C20, covid_vlookup, 8, FALSE), "No Data")</f>
        <v>11632334</v>
      </c>
      <c r="G20" s="14">
        <f>IFERROR(VLOOKUP($C20, covid_vlookup, 13, FALSE), "No Data")</f>
        <v>42658.576</v>
      </c>
      <c r="H20" s="2"/>
    </row>
    <row r="21">
      <c r="A21" s="3" t="s">
        <v>154</v>
      </c>
      <c r="B21" s="3" t="s">
        <v>130</v>
      </c>
      <c r="C21" s="3" t="s">
        <v>155</v>
      </c>
      <c r="D21" s="14" t="str">
        <f>IFERROR(VLOOKUP($C21, covid_vlookup, 2, FALSE), "No Data")</f>
        <v>No Data</v>
      </c>
      <c r="E21" s="14" t="str">
        <f>IFERROR(VLOOKUP($C21, covid_vlookup, 3, FALSE), "No Data")</f>
        <v>No Data</v>
      </c>
      <c r="F21" s="14" t="str">
        <f>IFERROR(VLOOKUP($C21, covid_vlookup, 8, FALSE), "No Data")</f>
        <v>No Data</v>
      </c>
      <c r="G21" s="14" t="str">
        <f>IFERROR(VLOOKUP($C21, covid_vlookup, 13, FALSE), "No Data")</f>
        <v>No Data</v>
      </c>
      <c r="H21" s="2"/>
    </row>
    <row r="22">
      <c r="A22" s="3" t="s">
        <v>156</v>
      </c>
      <c r="B22" s="3" t="s">
        <v>125</v>
      </c>
      <c r="C22" s="3" t="s">
        <v>157</v>
      </c>
      <c r="D22" s="14" t="str">
        <f>IFERROR(VLOOKUP($C22, covid_vlookup, 2, FALSE), "No Data")</f>
        <v>No Data</v>
      </c>
      <c r="E22" s="14" t="str">
        <f>IFERROR(VLOOKUP($C22, covid_vlookup, 3, FALSE), "No Data")</f>
        <v>No Data</v>
      </c>
      <c r="F22" s="14" t="str">
        <f>IFERROR(VLOOKUP($C22, covid_vlookup, 8, FALSE), "No Data")</f>
        <v>No Data</v>
      </c>
      <c r="G22" s="14" t="str">
        <f>IFERROR(VLOOKUP($C22, covid_vlookup, 13, FALSE), "No Data")</f>
        <v>No Data</v>
      </c>
      <c r="H22" s="2"/>
    </row>
    <row r="23">
      <c r="A23" s="3" t="s">
        <v>158</v>
      </c>
      <c r="B23" s="3" t="s">
        <v>130</v>
      </c>
      <c r="C23" s="3" t="s">
        <v>159</v>
      </c>
      <c r="D23" s="14" t="str">
        <f>IFERROR(VLOOKUP($C23, covid_vlookup, 2, FALSE), "No Data")</f>
        <v>No Data</v>
      </c>
      <c r="E23" s="14" t="str">
        <f>IFERROR(VLOOKUP($C23, covid_vlookup, 3, FALSE), "No Data")</f>
        <v>No Data</v>
      </c>
      <c r="F23" s="14" t="str">
        <f>IFERROR(VLOOKUP($C23, covid_vlookup, 8, FALSE), "No Data")</f>
        <v>No Data</v>
      </c>
      <c r="G23" s="14" t="str">
        <f>IFERROR(VLOOKUP($C23, covid_vlookup, 13, FALSE), "No Data")</f>
        <v>No Data</v>
      </c>
      <c r="H23" s="2"/>
    </row>
    <row r="24">
      <c r="A24" s="3" t="s">
        <v>160</v>
      </c>
      <c r="B24" s="3" t="s">
        <v>122</v>
      </c>
      <c r="C24" s="3" t="s">
        <v>161</v>
      </c>
      <c r="D24" s="14" t="str">
        <f>IFERROR(VLOOKUP($C24, covid_vlookup, 2, FALSE), "No Data")</f>
        <v>No Data</v>
      </c>
      <c r="E24" s="14" t="str">
        <f>IFERROR(VLOOKUP($C24, covid_vlookup, 3, FALSE), "No Data")</f>
        <v>No Data</v>
      </c>
      <c r="F24" s="14" t="str">
        <f>IFERROR(VLOOKUP($C24, covid_vlookup, 8, FALSE), "No Data")</f>
        <v>No Data</v>
      </c>
      <c r="G24" s="14" t="str">
        <f>IFERROR(VLOOKUP($C24, covid_vlookup, 13, FALSE), "No Data")</f>
        <v>No Data</v>
      </c>
      <c r="H24" s="2"/>
    </row>
    <row r="25">
      <c r="A25" s="3" t="s">
        <v>162</v>
      </c>
      <c r="B25" s="3" t="s">
        <v>135</v>
      </c>
      <c r="C25" s="3" t="s">
        <v>163</v>
      </c>
      <c r="D25" s="14" t="str">
        <f>IFERROR(VLOOKUP($C25, covid_vlookup, 2, FALSE), "No Data")</f>
        <v>No Data</v>
      </c>
      <c r="E25" s="14" t="str">
        <f>IFERROR(VLOOKUP($C25, covid_vlookup, 3, FALSE), "No Data")</f>
        <v>No Data</v>
      </c>
      <c r="F25" s="14" t="str">
        <f>IFERROR(VLOOKUP($C25, covid_vlookup, 8, FALSE), "No Data")</f>
        <v>No Data</v>
      </c>
      <c r="G25" s="14" t="str">
        <f>IFERROR(VLOOKUP($C25, covid_vlookup, 13, FALSE), "No Data")</f>
        <v>No Data</v>
      </c>
      <c r="H25" s="2"/>
    </row>
    <row r="26">
      <c r="A26" s="3" t="s">
        <v>164</v>
      </c>
      <c r="B26" s="3" t="s">
        <v>130</v>
      </c>
      <c r="C26" s="3" t="s">
        <v>165</v>
      </c>
      <c r="D26" s="14" t="str">
        <f>IFERROR(VLOOKUP($C26, covid_vlookup, 2, FALSE), "No Data")</f>
        <v>No Data</v>
      </c>
      <c r="E26" s="14" t="str">
        <f>IFERROR(VLOOKUP($C26, covid_vlookup, 3, FALSE), "No Data")</f>
        <v>No Data</v>
      </c>
      <c r="F26" s="14" t="str">
        <f>IFERROR(VLOOKUP($C26, covid_vlookup, 8, FALSE), "No Data")</f>
        <v>No Data</v>
      </c>
      <c r="G26" s="14" t="str">
        <f>IFERROR(VLOOKUP($C26, covid_vlookup, 13, FALSE), "No Data")</f>
        <v>No Data</v>
      </c>
      <c r="H26" s="2"/>
    </row>
    <row r="27">
      <c r="A27" s="3" t="s">
        <v>33</v>
      </c>
      <c r="B27" s="3" t="s">
        <v>23</v>
      </c>
      <c r="C27" s="3" t="s">
        <v>34</v>
      </c>
      <c r="D27" s="14">
        <f>IFERROR(VLOOKUP($C27, covid_vlookup, 2, FALSE), "No Data")</f>
        <v>291313</v>
      </c>
      <c r="E27" s="14">
        <f>IFERROR(VLOOKUP($C27, covid_vlookup, 3, FALSE), "No Data")</f>
        <v>13442</v>
      </c>
      <c r="F27" s="14">
        <f>IFERROR(VLOOKUP($C27, covid_vlookup, 8, FALSE), "No Data")</f>
        <v>3263459</v>
      </c>
      <c r="G27" s="14">
        <f>IFERROR(VLOOKUP($C27, covid_vlookup, 13, FALSE), "No Data")</f>
        <v>11713.895</v>
      </c>
      <c r="H27" s="2"/>
    </row>
    <row r="28">
      <c r="A28" s="3" t="s">
        <v>166</v>
      </c>
      <c r="B28" s="3" t="s">
        <v>125</v>
      </c>
      <c r="C28" s="3" t="s">
        <v>167</v>
      </c>
      <c r="D28" s="14" t="str">
        <f>IFERROR(VLOOKUP($C28, covid_vlookup, 2, FALSE), "No Data")</f>
        <v>No Data</v>
      </c>
      <c r="E28" s="14" t="str">
        <f>IFERROR(VLOOKUP($C28, covid_vlookup, 3, FALSE), "No Data")</f>
        <v>No Data</v>
      </c>
      <c r="F28" s="14" t="str">
        <f>IFERROR(VLOOKUP($C28, covid_vlookup, 8, FALSE), "No Data")</f>
        <v>No Data</v>
      </c>
      <c r="G28" s="14" t="str">
        <f>IFERROR(VLOOKUP($C28, covid_vlookup, 13, FALSE), "No Data")</f>
        <v>No Data</v>
      </c>
      <c r="H28" s="2"/>
    </row>
    <row r="29">
      <c r="A29" s="3" t="s">
        <v>168</v>
      </c>
      <c r="B29" s="3" t="s">
        <v>135</v>
      </c>
      <c r="C29" s="3" t="s">
        <v>169</v>
      </c>
      <c r="D29" s="14" t="str">
        <f>IFERROR(VLOOKUP($C29, covid_vlookup, 2, FALSE), "No Data")</f>
        <v>No Data</v>
      </c>
      <c r="E29" s="14" t="str">
        <f>IFERROR(VLOOKUP($C29, covid_vlookup, 3, FALSE), "No Data")</f>
        <v>No Data</v>
      </c>
      <c r="F29" s="14" t="str">
        <f>IFERROR(VLOOKUP($C29, covid_vlookup, 8, FALSE), "No Data")</f>
        <v>No Data</v>
      </c>
      <c r="G29" s="14" t="str">
        <f>IFERROR(VLOOKUP($C29, covid_vlookup, 13, FALSE), "No Data")</f>
        <v>No Data</v>
      </c>
      <c r="H29" s="2"/>
    </row>
    <row r="30">
      <c r="A30" s="3" t="s">
        <v>170</v>
      </c>
      <c r="B30" s="3" t="s">
        <v>130</v>
      </c>
      <c r="C30" s="3" t="s">
        <v>171</v>
      </c>
      <c r="D30" s="14" t="str">
        <f>IFERROR(VLOOKUP($C30, covid_vlookup, 2, FALSE), "No Data")</f>
        <v>No Data</v>
      </c>
      <c r="E30" s="14" t="str">
        <f>IFERROR(VLOOKUP($C30, covid_vlookup, 3, FALSE), "No Data")</f>
        <v>No Data</v>
      </c>
      <c r="F30" s="14" t="str">
        <f>IFERROR(VLOOKUP($C30, covid_vlookup, 8, FALSE), "No Data")</f>
        <v>No Data</v>
      </c>
      <c r="G30" s="14" t="str">
        <f>IFERROR(VLOOKUP($C30, covid_vlookup, 13, FALSE), "No Data")</f>
        <v>No Data</v>
      </c>
      <c r="H30" s="2"/>
    </row>
    <row r="31">
      <c r="A31" s="3" t="s">
        <v>172</v>
      </c>
      <c r="B31" s="3" t="s">
        <v>122</v>
      </c>
      <c r="C31" s="3" t="s">
        <v>173</v>
      </c>
      <c r="D31" s="14" t="str">
        <f>IFERROR(VLOOKUP($C31, covid_vlookup, 2, FALSE), "No Data")</f>
        <v>No Data</v>
      </c>
      <c r="E31" s="14" t="str">
        <f>IFERROR(VLOOKUP($C31, covid_vlookup, 3, FALSE), "No Data")</f>
        <v>No Data</v>
      </c>
      <c r="F31" s="14" t="str">
        <f>IFERROR(VLOOKUP($C31, covid_vlookup, 8, FALSE), "No Data")</f>
        <v>No Data</v>
      </c>
      <c r="G31" s="14" t="str">
        <f>IFERROR(VLOOKUP($C31, covid_vlookup, 13, FALSE), "No Data")</f>
        <v>No Data</v>
      </c>
      <c r="H31" s="2"/>
    </row>
    <row r="32">
      <c r="A32" s="3" t="s">
        <v>31</v>
      </c>
      <c r="B32" s="3" t="s">
        <v>23</v>
      </c>
      <c r="C32" s="3" t="s">
        <v>32</v>
      </c>
      <c r="D32" s="14">
        <f>IFERROR(VLOOKUP($C32, covid_vlookup, 2, FALSE), "No Data")</f>
        <v>747108</v>
      </c>
      <c r="E32" s="14">
        <f>IFERROR(VLOOKUP($C32, covid_vlookup, 3, FALSE), "No Data")</f>
        <v>30955</v>
      </c>
      <c r="F32" s="14">
        <f>IFERROR(VLOOKUP($C32, covid_vlookup, 8, FALSE), "No Data")</f>
        <v>6896655</v>
      </c>
      <c r="G32" s="14">
        <f>IFERROR(VLOOKUP($C32, covid_vlookup, 13, FALSE), "No Data")</f>
        <v>18563.307</v>
      </c>
      <c r="H32" s="2"/>
    </row>
    <row r="33">
      <c r="A33" s="3" t="s">
        <v>174</v>
      </c>
      <c r="B33" s="3" t="s">
        <v>125</v>
      </c>
      <c r="C33" s="3" t="s">
        <v>175</v>
      </c>
      <c r="D33" s="14" t="str">
        <f>IFERROR(VLOOKUP($C33, covid_vlookup, 2, FALSE), "No Data")</f>
        <v>No Data</v>
      </c>
      <c r="E33" s="14" t="str">
        <f>IFERROR(VLOOKUP($C33, covid_vlookup, 3, FALSE), "No Data")</f>
        <v>No Data</v>
      </c>
      <c r="F33" s="14" t="str">
        <f>IFERROR(VLOOKUP($C33, covid_vlookup, 8, FALSE), "No Data")</f>
        <v>No Data</v>
      </c>
      <c r="G33" s="14" t="str">
        <f>IFERROR(VLOOKUP($C33, covid_vlookup, 13, FALSE), "No Data")</f>
        <v>No Data</v>
      </c>
      <c r="H33" s="2"/>
    </row>
    <row r="34">
      <c r="A34" s="3" t="s">
        <v>176</v>
      </c>
      <c r="B34" s="3" t="s">
        <v>125</v>
      </c>
      <c r="C34" s="3" t="s">
        <v>177</v>
      </c>
      <c r="D34" s="14" t="str">
        <f>IFERROR(VLOOKUP($C34, covid_vlookup, 2, FALSE), "No Data")</f>
        <v>No Data</v>
      </c>
      <c r="E34" s="14" t="str">
        <f>IFERROR(VLOOKUP($C34, covid_vlookup, 3, FALSE), "No Data")</f>
        <v>No Data</v>
      </c>
      <c r="F34" s="14" t="str">
        <f>IFERROR(VLOOKUP($C34, covid_vlookup, 8, FALSE), "No Data")</f>
        <v>No Data</v>
      </c>
      <c r="G34" s="14" t="str">
        <f>IFERROR(VLOOKUP($C34, covid_vlookup, 13, FALSE), "No Data")</f>
        <v>No Data</v>
      </c>
      <c r="H34" s="2"/>
    </row>
    <row r="35">
      <c r="A35" s="3" t="s">
        <v>178</v>
      </c>
      <c r="B35" s="3" t="s">
        <v>122</v>
      </c>
      <c r="C35" s="3" t="s">
        <v>179</v>
      </c>
      <c r="D35" s="14" t="str">
        <f>IFERROR(VLOOKUP($C35, covid_vlookup, 2, FALSE), "No Data")</f>
        <v>No Data</v>
      </c>
      <c r="E35" s="14" t="str">
        <f>IFERROR(VLOOKUP($C35, covid_vlookup, 3, FALSE), "No Data")</f>
        <v>No Data</v>
      </c>
      <c r="F35" s="14" t="str">
        <f>IFERROR(VLOOKUP($C35, covid_vlookup, 8, FALSE), "No Data")</f>
        <v>No Data</v>
      </c>
      <c r="G35" s="14" t="str">
        <f>IFERROR(VLOOKUP($C35, covid_vlookup, 13, FALSE), "No Data")</f>
        <v>No Data</v>
      </c>
      <c r="H35" s="2"/>
    </row>
    <row r="36">
      <c r="A36" s="3" t="s">
        <v>180</v>
      </c>
      <c r="B36" s="3" t="s">
        <v>125</v>
      </c>
      <c r="C36" s="3" t="s">
        <v>181</v>
      </c>
      <c r="D36" s="14" t="str">
        <f>IFERROR(VLOOKUP($C36, covid_vlookup, 2, FALSE), "No Data")</f>
        <v>No Data</v>
      </c>
      <c r="E36" s="14" t="str">
        <f>IFERROR(VLOOKUP($C36, covid_vlookup, 3, FALSE), "No Data")</f>
        <v>No Data</v>
      </c>
      <c r="F36" s="14" t="str">
        <f>IFERROR(VLOOKUP($C36, covid_vlookup, 8, FALSE), "No Data")</f>
        <v>No Data</v>
      </c>
      <c r="G36" s="14" t="str">
        <f>IFERROR(VLOOKUP($C36, covid_vlookup, 13, FALSE), "No Data")</f>
        <v>No Data</v>
      </c>
      <c r="H36" s="2"/>
    </row>
    <row r="37">
      <c r="A37" s="3" t="s">
        <v>182</v>
      </c>
      <c r="B37" s="3" t="s">
        <v>130</v>
      </c>
      <c r="C37" s="3" t="s">
        <v>183</v>
      </c>
      <c r="D37" s="14" t="str">
        <f>IFERROR(VLOOKUP($C37, covid_vlookup, 2, FALSE), "No Data")</f>
        <v>No Data</v>
      </c>
      <c r="E37" s="14" t="str">
        <f>IFERROR(VLOOKUP($C37, covid_vlookup, 3, FALSE), "No Data")</f>
        <v>No Data</v>
      </c>
      <c r="F37" s="14" t="str">
        <f>IFERROR(VLOOKUP($C37, covid_vlookup, 8, FALSE), "No Data")</f>
        <v>No Data</v>
      </c>
      <c r="G37" s="14" t="str">
        <f>IFERROR(VLOOKUP($C37, covid_vlookup, 13, FALSE), "No Data")</f>
        <v>No Data</v>
      </c>
      <c r="H37" s="2"/>
    </row>
    <row r="38">
      <c r="A38" s="3" t="s">
        <v>184</v>
      </c>
      <c r="B38" s="3" t="s">
        <v>125</v>
      </c>
      <c r="C38" s="3" t="s">
        <v>185</v>
      </c>
      <c r="D38" s="14" t="str">
        <f>IFERROR(VLOOKUP($C38, covid_vlookup, 2, FALSE), "No Data")</f>
        <v>No Data</v>
      </c>
      <c r="E38" s="14" t="str">
        <f>IFERROR(VLOOKUP($C38, covid_vlookup, 3, FALSE), "No Data")</f>
        <v>No Data</v>
      </c>
      <c r="F38" s="14" t="str">
        <f>IFERROR(VLOOKUP($C38, covid_vlookup, 8, FALSE), "No Data")</f>
        <v>No Data</v>
      </c>
      <c r="G38" s="14" t="str">
        <f>IFERROR(VLOOKUP($C38, covid_vlookup, 13, FALSE), "No Data")</f>
        <v>No Data</v>
      </c>
      <c r="H38" s="2"/>
    </row>
    <row r="39">
      <c r="A39" s="3" t="s">
        <v>186</v>
      </c>
      <c r="B39" s="3" t="s">
        <v>130</v>
      </c>
      <c r="C39" s="3" t="s">
        <v>187</v>
      </c>
      <c r="D39" s="14" t="str">
        <f>IFERROR(VLOOKUP($C39, covid_vlookup, 2, FALSE), "No Data")</f>
        <v>No Data</v>
      </c>
      <c r="E39" s="14" t="str">
        <f>IFERROR(VLOOKUP($C39, covid_vlookup, 3, FALSE), "No Data")</f>
        <v>No Data</v>
      </c>
      <c r="F39" s="14" t="str">
        <f>IFERROR(VLOOKUP($C39, covid_vlookup, 8, FALSE), "No Data")</f>
        <v>No Data</v>
      </c>
      <c r="G39" s="14" t="str">
        <f>IFERROR(VLOOKUP($C39, covid_vlookup, 13, FALSE), "No Data")</f>
        <v>No Data</v>
      </c>
      <c r="H39" s="2"/>
    </row>
    <row r="40">
      <c r="A40" s="3" t="s">
        <v>188</v>
      </c>
      <c r="B40" s="3" t="s">
        <v>125</v>
      </c>
      <c r="C40" s="3" t="s">
        <v>189</v>
      </c>
      <c r="D40" s="14" t="str">
        <f>IFERROR(VLOOKUP($C40, covid_vlookup, 2, FALSE), "No Data")</f>
        <v>No Data</v>
      </c>
      <c r="E40" s="14" t="str">
        <f>IFERROR(VLOOKUP($C40, covid_vlookup, 3, FALSE), "No Data")</f>
        <v>No Data</v>
      </c>
      <c r="F40" s="14" t="str">
        <f>IFERROR(VLOOKUP($C40, covid_vlookup, 8, FALSE), "No Data")</f>
        <v>No Data</v>
      </c>
      <c r="G40" s="14" t="str">
        <f>IFERROR(VLOOKUP($C40, covid_vlookup, 13, FALSE), "No Data")</f>
        <v>No Data</v>
      </c>
      <c r="H40" s="2"/>
    </row>
    <row r="41">
      <c r="A41" s="3" t="s">
        <v>190</v>
      </c>
      <c r="B41" s="3" t="s">
        <v>125</v>
      </c>
      <c r="C41" s="3" t="s">
        <v>191</v>
      </c>
      <c r="D41" s="14" t="str">
        <f>IFERROR(VLOOKUP($C41, covid_vlookup, 2, FALSE), "No Data")</f>
        <v>No Data</v>
      </c>
      <c r="E41" s="14" t="str">
        <f>IFERROR(VLOOKUP($C41, covid_vlookup, 3, FALSE), "No Data")</f>
        <v>No Data</v>
      </c>
      <c r="F41" s="14" t="str">
        <f>IFERROR(VLOOKUP($C41, covid_vlookup, 8, FALSE), "No Data")</f>
        <v>No Data</v>
      </c>
      <c r="G41" s="14" t="str">
        <f>IFERROR(VLOOKUP($C41, covid_vlookup, 13, FALSE), "No Data")</f>
        <v>No Data</v>
      </c>
      <c r="H41" s="2"/>
    </row>
    <row r="42">
      <c r="A42" s="3" t="s">
        <v>192</v>
      </c>
      <c r="B42" s="3" t="s">
        <v>135</v>
      </c>
      <c r="C42" s="3" t="s">
        <v>193</v>
      </c>
      <c r="D42" s="14" t="str">
        <f>IFERROR(VLOOKUP($C42, covid_vlookup, 2, FALSE), "No Data")</f>
        <v>No Data</v>
      </c>
      <c r="E42" s="14" t="str">
        <f>IFERROR(VLOOKUP($C42, covid_vlookup, 3, FALSE), "No Data")</f>
        <v>No Data</v>
      </c>
      <c r="F42" s="14" t="str">
        <f>IFERROR(VLOOKUP($C42, covid_vlookup, 8, FALSE), "No Data")</f>
        <v>No Data</v>
      </c>
      <c r="G42" s="14" t="str">
        <f>IFERROR(VLOOKUP($C42, covid_vlookup, 13, FALSE), "No Data")</f>
        <v>No Data</v>
      </c>
      <c r="H42" s="2"/>
    </row>
    <row r="43">
      <c r="A43" s="3" t="s">
        <v>194</v>
      </c>
      <c r="B43" s="3" t="s">
        <v>122</v>
      </c>
      <c r="C43" s="3" t="s">
        <v>195</v>
      </c>
      <c r="D43" s="14" t="str">
        <f>IFERROR(VLOOKUP($C43, covid_vlookup, 2, FALSE), "No Data")</f>
        <v>No Data</v>
      </c>
      <c r="E43" s="14" t="str">
        <f>IFERROR(VLOOKUP($C43, covid_vlookup, 3, FALSE), "No Data")</f>
        <v>No Data</v>
      </c>
      <c r="F43" s="14" t="str">
        <f>IFERROR(VLOOKUP($C43, covid_vlookup, 8, FALSE), "No Data")</f>
        <v>No Data</v>
      </c>
      <c r="G43" s="14" t="str">
        <f>IFERROR(VLOOKUP($C43, covid_vlookup, 13, FALSE), "No Data")</f>
        <v>No Data</v>
      </c>
      <c r="H43" s="2"/>
    </row>
    <row r="44">
      <c r="A44" s="3" t="s">
        <v>196</v>
      </c>
      <c r="B44" s="3" t="s">
        <v>135</v>
      </c>
      <c r="C44" s="3" t="s">
        <v>197</v>
      </c>
      <c r="D44" s="14" t="str">
        <f>IFERROR(VLOOKUP($C44, covid_vlookup, 2, FALSE), "No Data")</f>
        <v>No Data</v>
      </c>
      <c r="E44" s="14" t="str">
        <f>IFERROR(VLOOKUP($C44, covid_vlookup, 3, FALSE), "No Data")</f>
        <v>No Data</v>
      </c>
      <c r="F44" s="14" t="str">
        <f>IFERROR(VLOOKUP($C44, covid_vlookup, 8, FALSE), "No Data")</f>
        <v>No Data</v>
      </c>
      <c r="G44" s="14" t="str">
        <f>IFERROR(VLOOKUP($C44, covid_vlookup, 13, FALSE), "No Data")</f>
        <v>No Data</v>
      </c>
      <c r="H44" s="2"/>
    </row>
    <row r="45">
      <c r="A45" s="3" t="s">
        <v>198</v>
      </c>
      <c r="B45" s="3" t="s">
        <v>125</v>
      </c>
      <c r="C45" s="3" t="s">
        <v>199</v>
      </c>
      <c r="D45" s="14" t="str">
        <f>IFERROR(VLOOKUP($C45, covid_vlookup, 2, FALSE), "No Data")</f>
        <v>No Data</v>
      </c>
      <c r="E45" s="14" t="str">
        <f>IFERROR(VLOOKUP($C45, covid_vlookup, 3, FALSE), "No Data")</f>
        <v>No Data</v>
      </c>
      <c r="F45" s="14" t="str">
        <f>IFERROR(VLOOKUP($C45, covid_vlookup, 8, FALSE), "No Data")</f>
        <v>No Data</v>
      </c>
      <c r="G45" s="14" t="str">
        <f>IFERROR(VLOOKUP($C45, covid_vlookup, 13, FALSE), "No Data")</f>
        <v>No Data</v>
      </c>
      <c r="H45" s="2"/>
    </row>
    <row r="46">
      <c r="A46" s="3" t="s">
        <v>200</v>
      </c>
      <c r="B46" s="3" t="s">
        <v>125</v>
      </c>
      <c r="C46" s="3" t="s">
        <v>201</v>
      </c>
      <c r="D46" s="14" t="str">
        <f>IFERROR(VLOOKUP($C46, covid_vlookup, 2, FALSE), "No Data")</f>
        <v>No Data</v>
      </c>
      <c r="E46" s="14" t="str">
        <f>IFERROR(VLOOKUP($C46, covid_vlookup, 3, FALSE), "No Data")</f>
        <v>No Data</v>
      </c>
      <c r="F46" s="14" t="str">
        <f>IFERROR(VLOOKUP($C46, covid_vlookup, 8, FALSE), "No Data")</f>
        <v>No Data</v>
      </c>
      <c r="G46" s="14" t="str">
        <f>IFERROR(VLOOKUP($C46, covid_vlookup, 13, FALSE), "No Data")</f>
        <v>No Data</v>
      </c>
      <c r="H46" s="2"/>
    </row>
    <row r="47">
      <c r="A47" s="3" t="s">
        <v>202</v>
      </c>
      <c r="B47" s="3" t="s">
        <v>130</v>
      </c>
      <c r="C47" s="3" t="s">
        <v>203</v>
      </c>
      <c r="D47" s="14" t="str">
        <f>IFERROR(VLOOKUP($C47, covid_vlookup, 2, FALSE), "No Data")</f>
        <v>No Data</v>
      </c>
      <c r="E47" s="14" t="str">
        <f>IFERROR(VLOOKUP($C47, covid_vlookup, 3, FALSE), "No Data")</f>
        <v>No Data</v>
      </c>
      <c r="F47" s="14" t="str">
        <f>IFERROR(VLOOKUP($C47, covid_vlookup, 8, FALSE), "No Data")</f>
        <v>No Data</v>
      </c>
      <c r="G47" s="14" t="str">
        <f>IFERROR(VLOOKUP($C47, covid_vlookup, 13, FALSE), "No Data")</f>
        <v>No Data</v>
      </c>
      <c r="H47" s="2"/>
    </row>
    <row r="48">
      <c r="A48" s="3" t="s">
        <v>204</v>
      </c>
      <c r="B48" s="3" t="s">
        <v>125</v>
      </c>
      <c r="C48" s="3" t="s">
        <v>205</v>
      </c>
      <c r="D48" s="14" t="str">
        <f>IFERROR(VLOOKUP($C48, covid_vlookup, 2, FALSE), "No Data")</f>
        <v>No Data</v>
      </c>
      <c r="E48" s="14" t="str">
        <f>IFERROR(VLOOKUP($C48, covid_vlookup, 3, FALSE), "No Data")</f>
        <v>No Data</v>
      </c>
      <c r="F48" s="14" t="str">
        <f>IFERROR(VLOOKUP($C48, covid_vlookup, 8, FALSE), "No Data")</f>
        <v>No Data</v>
      </c>
      <c r="G48" s="14" t="str">
        <f>IFERROR(VLOOKUP($C48, covid_vlookup, 13, FALSE), "No Data")</f>
        <v>No Data</v>
      </c>
      <c r="H48" s="2"/>
    </row>
    <row r="49">
      <c r="A49" s="3" t="s">
        <v>63</v>
      </c>
      <c r="B49" s="3" t="s">
        <v>23</v>
      </c>
      <c r="C49" s="3" t="s">
        <v>64</v>
      </c>
      <c r="D49" s="14">
        <f>IFERROR(VLOOKUP($C49, covid_vlookup, 2, FALSE), "No Data")</f>
        <v>715245</v>
      </c>
      <c r="E49" s="14">
        <f>IFERROR(VLOOKUP($C49, covid_vlookup, 3, FALSE), "No Data")</f>
        <v>12538</v>
      </c>
      <c r="F49" s="14">
        <f>IFERROR(VLOOKUP($C49, covid_vlookup, 8, FALSE), "No Data")</f>
        <v>4081657</v>
      </c>
      <c r="G49" s="14">
        <f>IFERROR(VLOOKUP($C49, covid_vlookup, 13, FALSE), "No Data")</f>
        <v>22669.797</v>
      </c>
      <c r="H49" s="2"/>
    </row>
    <row r="50">
      <c r="A50" s="3" t="s">
        <v>206</v>
      </c>
      <c r="B50" s="3" t="s">
        <v>130</v>
      </c>
      <c r="C50" s="3" t="s">
        <v>207</v>
      </c>
      <c r="D50" s="14" t="str">
        <f>IFERROR(VLOOKUP($C50, covid_vlookup, 2, FALSE), "No Data")</f>
        <v>No Data</v>
      </c>
      <c r="E50" s="14" t="str">
        <f>IFERROR(VLOOKUP($C50, covid_vlookup, 3, FALSE), "No Data")</f>
        <v>No Data</v>
      </c>
      <c r="F50" s="14" t="str">
        <f>IFERROR(VLOOKUP($C50, covid_vlookup, 8, FALSE), "No Data")</f>
        <v>No Data</v>
      </c>
      <c r="G50" s="14" t="str">
        <f>IFERROR(VLOOKUP($C50, covid_vlookup, 13, FALSE), "No Data")</f>
        <v>No Data</v>
      </c>
      <c r="H50" s="2"/>
    </row>
    <row r="51">
      <c r="A51" s="3" t="s">
        <v>208</v>
      </c>
      <c r="B51" s="3" t="s">
        <v>130</v>
      </c>
      <c r="C51" s="3" t="s">
        <v>209</v>
      </c>
      <c r="D51" s="14" t="str">
        <f>IFERROR(VLOOKUP($C51, covid_vlookup, 2, FALSE), "No Data")</f>
        <v>No Data</v>
      </c>
      <c r="E51" s="14" t="str">
        <f>IFERROR(VLOOKUP($C51, covid_vlookup, 3, FALSE), "No Data")</f>
        <v>No Data</v>
      </c>
      <c r="F51" s="14" t="str">
        <f>IFERROR(VLOOKUP($C51, covid_vlookup, 8, FALSE), "No Data")</f>
        <v>No Data</v>
      </c>
      <c r="G51" s="14" t="str">
        <f>IFERROR(VLOOKUP($C51, covid_vlookup, 13, FALSE), "No Data")</f>
        <v>No Data</v>
      </c>
      <c r="H51" s="2"/>
    </row>
    <row r="52">
      <c r="A52" s="3" t="s">
        <v>39</v>
      </c>
      <c r="B52" s="3" t="s">
        <v>23</v>
      </c>
      <c r="C52" s="3" t="s">
        <v>210</v>
      </c>
      <c r="D52" s="14" t="str">
        <f>IFERROR(VLOOKUP($C52, covid_vlookup, 2, FALSE), "No Data")</f>
        <v>No Data</v>
      </c>
      <c r="E52" s="14" t="str">
        <f>IFERROR(VLOOKUP($C52, covid_vlookup, 3, FALSE), "No Data")</f>
        <v>No Data</v>
      </c>
      <c r="F52" s="14" t="str">
        <f>IFERROR(VLOOKUP($C52, covid_vlookup, 8, FALSE), "No Data")</f>
        <v>No Data</v>
      </c>
      <c r="G52" s="14" t="str">
        <f>IFERROR(VLOOKUP($C52, covid_vlookup, 13, FALSE), "No Data")</f>
        <v>No Data</v>
      </c>
      <c r="H52" s="2"/>
    </row>
    <row r="53">
      <c r="A53" s="3" t="s">
        <v>211</v>
      </c>
      <c r="B53" s="3" t="s">
        <v>125</v>
      </c>
      <c r="C53" s="3" t="s">
        <v>212</v>
      </c>
      <c r="D53" s="14" t="str">
        <f>IFERROR(VLOOKUP($C53, covid_vlookup, 2, FALSE), "No Data")</f>
        <v>No Data</v>
      </c>
      <c r="E53" s="14" t="str">
        <f>IFERROR(VLOOKUP($C53, covid_vlookup, 3, FALSE), "No Data")</f>
        <v>No Data</v>
      </c>
      <c r="F53" s="14" t="str">
        <f>IFERROR(VLOOKUP($C53, covid_vlookup, 8, FALSE), "No Data")</f>
        <v>No Data</v>
      </c>
      <c r="G53" s="14" t="str">
        <f>IFERROR(VLOOKUP($C53, covid_vlookup, 13, FALSE), "No Data")</f>
        <v>No Data</v>
      </c>
      <c r="H53" s="2"/>
    </row>
    <row r="54">
      <c r="A54" s="3" t="s">
        <v>43</v>
      </c>
      <c r="B54" s="3" t="s">
        <v>23</v>
      </c>
      <c r="C54" s="3" t="s">
        <v>44</v>
      </c>
      <c r="D54" s="14">
        <f>IFERROR(VLOOKUP($C54, covid_vlookup, 2, FALSE), "No Data")</f>
        <v>802397</v>
      </c>
      <c r="E54" s="14">
        <f>IFERROR(VLOOKUP($C54, covid_vlookup, 3, FALSE), "No Data")</f>
        <v>3207</v>
      </c>
      <c r="F54" s="14">
        <f>IFERROR(VLOOKUP($C54, covid_vlookup, 8, FALSE), "No Data")</f>
        <v>5813302</v>
      </c>
      <c r="G54" s="14">
        <f>IFERROR(VLOOKUP($C54, covid_vlookup, 13, FALSE), "No Data")</f>
        <v>46682.515</v>
      </c>
      <c r="H54" s="2"/>
    </row>
    <row r="55">
      <c r="A55" s="3" t="s">
        <v>213</v>
      </c>
      <c r="B55" s="3" t="s">
        <v>125</v>
      </c>
      <c r="C55" s="3" t="s">
        <v>214</v>
      </c>
      <c r="D55" s="14" t="str">
        <f>IFERROR(VLOOKUP($C55, covid_vlookup, 2, FALSE), "No Data")</f>
        <v>No Data</v>
      </c>
      <c r="E55" s="14" t="str">
        <f>IFERROR(VLOOKUP($C55, covid_vlookup, 3, FALSE), "No Data")</f>
        <v>No Data</v>
      </c>
      <c r="F55" s="14" t="str">
        <f>IFERROR(VLOOKUP($C55, covid_vlookup, 8, FALSE), "No Data")</f>
        <v>No Data</v>
      </c>
      <c r="G55" s="14" t="str">
        <f>IFERROR(VLOOKUP($C55, covid_vlookup, 13, FALSE), "No Data")</f>
        <v>No Data</v>
      </c>
      <c r="H55" s="2"/>
    </row>
    <row r="56">
      <c r="A56" s="3" t="s">
        <v>215</v>
      </c>
      <c r="B56" s="3" t="s">
        <v>130</v>
      </c>
      <c r="C56" s="3" t="s">
        <v>216</v>
      </c>
      <c r="D56" s="14" t="str">
        <f>IFERROR(VLOOKUP($C56, covid_vlookup, 2, FALSE), "No Data")</f>
        <v>No Data</v>
      </c>
      <c r="E56" s="14" t="str">
        <f>IFERROR(VLOOKUP($C56, covid_vlookup, 3, FALSE), "No Data")</f>
        <v>No Data</v>
      </c>
      <c r="F56" s="14" t="str">
        <f>IFERROR(VLOOKUP($C56, covid_vlookup, 8, FALSE), "No Data")</f>
        <v>No Data</v>
      </c>
      <c r="G56" s="14" t="str">
        <f>IFERROR(VLOOKUP($C56, covid_vlookup, 13, FALSE), "No Data")</f>
        <v>No Data</v>
      </c>
      <c r="H56" s="2"/>
    </row>
    <row r="57">
      <c r="A57" s="3" t="s">
        <v>217</v>
      </c>
      <c r="B57" s="3" t="s">
        <v>130</v>
      </c>
      <c r="C57" s="3" t="s">
        <v>218</v>
      </c>
      <c r="D57" s="14" t="str">
        <f>IFERROR(VLOOKUP($C57, covid_vlookup, 2, FALSE), "No Data")</f>
        <v>No Data</v>
      </c>
      <c r="E57" s="14" t="str">
        <f>IFERROR(VLOOKUP($C57, covid_vlookup, 3, FALSE), "No Data")</f>
        <v>No Data</v>
      </c>
      <c r="F57" s="14" t="str">
        <f>IFERROR(VLOOKUP($C57, covid_vlookup, 8, FALSE), "No Data")</f>
        <v>No Data</v>
      </c>
      <c r="G57" s="14" t="str">
        <f>IFERROR(VLOOKUP($C57, covid_vlookup, 13, FALSE), "No Data")</f>
        <v>No Data</v>
      </c>
      <c r="H57" s="2"/>
    </row>
    <row r="58">
      <c r="A58" s="3" t="s">
        <v>219</v>
      </c>
      <c r="B58" s="3" t="s">
        <v>135</v>
      </c>
      <c r="C58" s="3" t="s">
        <v>220</v>
      </c>
      <c r="D58" s="14" t="str">
        <f>IFERROR(VLOOKUP($C58, covid_vlookup, 2, FALSE), "No Data")</f>
        <v>No Data</v>
      </c>
      <c r="E58" s="14" t="str">
        <f>IFERROR(VLOOKUP($C58, covid_vlookup, 3, FALSE), "No Data")</f>
        <v>No Data</v>
      </c>
      <c r="F58" s="14" t="str">
        <f>IFERROR(VLOOKUP($C58, covid_vlookup, 8, FALSE), "No Data")</f>
        <v>No Data</v>
      </c>
      <c r="G58" s="14" t="str">
        <f>IFERROR(VLOOKUP($C58, covid_vlookup, 13, FALSE), "No Data")</f>
        <v>No Data</v>
      </c>
      <c r="H58" s="2"/>
    </row>
    <row r="59">
      <c r="A59" s="3" t="s">
        <v>221</v>
      </c>
      <c r="B59" s="3" t="s">
        <v>125</v>
      </c>
      <c r="C59" s="3" t="s">
        <v>222</v>
      </c>
      <c r="D59" s="14" t="str">
        <f>IFERROR(VLOOKUP($C59, covid_vlookup, 2, FALSE), "No Data")</f>
        <v>No Data</v>
      </c>
      <c r="E59" s="14" t="str">
        <f>IFERROR(VLOOKUP($C59, covid_vlookup, 3, FALSE), "No Data")</f>
        <v>No Data</v>
      </c>
      <c r="F59" s="14" t="str">
        <f>IFERROR(VLOOKUP($C59, covid_vlookup, 8, FALSE), "No Data")</f>
        <v>No Data</v>
      </c>
      <c r="G59" s="14" t="str">
        <f>IFERROR(VLOOKUP($C59, covid_vlookup, 13, FALSE), "No Data")</f>
        <v>No Data</v>
      </c>
      <c r="H59" s="2"/>
    </row>
    <row r="60">
      <c r="A60" s="3" t="s">
        <v>223</v>
      </c>
      <c r="B60" s="3" t="s">
        <v>130</v>
      </c>
      <c r="C60" s="3" t="s">
        <v>224</v>
      </c>
      <c r="D60" s="14" t="str">
        <f>IFERROR(VLOOKUP($C60, covid_vlookup, 2, FALSE), "No Data")</f>
        <v>No Data</v>
      </c>
      <c r="E60" s="14" t="str">
        <f>IFERROR(VLOOKUP($C60, covid_vlookup, 3, FALSE), "No Data")</f>
        <v>No Data</v>
      </c>
      <c r="F60" s="14" t="str">
        <f>IFERROR(VLOOKUP($C60, covid_vlookup, 8, FALSE), "No Data")</f>
        <v>No Data</v>
      </c>
      <c r="G60" s="14" t="str">
        <f>IFERROR(VLOOKUP($C60, covid_vlookup, 13, FALSE), "No Data")</f>
        <v>No Data</v>
      </c>
      <c r="H60" s="2"/>
    </row>
    <row r="61">
      <c r="A61" s="3" t="s">
        <v>225</v>
      </c>
      <c r="B61" s="3" t="s">
        <v>125</v>
      </c>
      <c r="C61" s="3" t="s">
        <v>226</v>
      </c>
      <c r="D61" s="14" t="str">
        <f>IFERROR(VLOOKUP($C61, covid_vlookup, 2, FALSE), "No Data")</f>
        <v>No Data</v>
      </c>
      <c r="E61" s="14" t="str">
        <f>IFERROR(VLOOKUP($C61, covid_vlookup, 3, FALSE), "No Data")</f>
        <v>No Data</v>
      </c>
      <c r="F61" s="14" t="str">
        <f>IFERROR(VLOOKUP($C61, covid_vlookup, 8, FALSE), "No Data")</f>
        <v>No Data</v>
      </c>
      <c r="G61" s="14" t="str">
        <f>IFERROR(VLOOKUP($C61, covid_vlookup, 13, FALSE), "No Data")</f>
        <v>No Data</v>
      </c>
      <c r="H61" s="2"/>
    </row>
    <row r="62">
      <c r="A62" s="3" t="s">
        <v>227</v>
      </c>
      <c r="B62" s="3" t="s">
        <v>125</v>
      </c>
      <c r="C62" s="3" t="s">
        <v>228</v>
      </c>
      <c r="D62" s="14" t="str">
        <f>IFERROR(VLOOKUP($C62, covid_vlookup, 2, FALSE), "No Data")</f>
        <v>No Data</v>
      </c>
      <c r="E62" s="14" t="str">
        <f>IFERROR(VLOOKUP($C62, covid_vlookup, 3, FALSE), "No Data")</f>
        <v>No Data</v>
      </c>
      <c r="F62" s="14" t="str">
        <f>IFERROR(VLOOKUP($C62, covid_vlookup, 8, FALSE), "No Data")</f>
        <v>No Data</v>
      </c>
      <c r="G62" s="14" t="str">
        <f>IFERROR(VLOOKUP($C62, covid_vlookup, 13, FALSE), "No Data")</f>
        <v>No Data</v>
      </c>
      <c r="H62" s="2"/>
    </row>
    <row r="63">
      <c r="A63" s="3" t="s">
        <v>47</v>
      </c>
      <c r="B63" s="3" t="s">
        <v>23</v>
      </c>
      <c r="C63" s="3" t="s">
        <v>48</v>
      </c>
      <c r="D63" s="14">
        <f>IFERROR(VLOOKUP($C63, covid_vlookup, 2, FALSE), "No Data")</f>
        <v>241408</v>
      </c>
      <c r="E63" s="14">
        <f>IFERROR(VLOOKUP($C63, covid_vlookup, 3, FALSE), "No Data")</f>
        <v>1932</v>
      </c>
      <c r="F63" s="14">
        <f>IFERROR(VLOOKUP($C63, covid_vlookup, 8, FALSE), "No Data")</f>
        <v>1325188</v>
      </c>
      <c r="G63" s="14">
        <f>IFERROR(VLOOKUP($C63, covid_vlookup, 13, FALSE), "No Data")</f>
        <v>29481.252</v>
      </c>
      <c r="H63" s="2"/>
    </row>
    <row r="64">
      <c r="A64" s="3" t="s">
        <v>229</v>
      </c>
      <c r="B64" s="3" t="s">
        <v>125</v>
      </c>
      <c r="C64" s="3" t="s">
        <v>230</v>
      </c>
      <c r="D64" s="14" t="str">
        <f>IFERROR(VLOOKUP($C64, covid_vlookup, 2, FALSE), "No Data")</f>
        <v>No Data</v>
      </c>
      <c r="E64" s="14" t="str">
        <f>IFERROR(VLOOKUP($C64, covid_vlookup, 3, FALSE), "No Data")</f>
        <v>No Data</v>
      </c>
      <c r="F64" s="14" t="str">
        <f>IFERROR(VLOOKUP($C64, covid_vlookup, 8, FALSE), "No Data")</f>
        <v>No Data</v>
      </c>
      <c r="G64" s="14" t="str">
        <f>IFERROR(VLOOKUP($C64, covid_vlookup, 13, FALSE), "No Data")</f>
        <v>No Data</v>
      </c>
      <c r="H64" s="2"/>
    </row>
    <row r="65">
      <c r="A65" s="3" t="s">
        <v>53</v>
      </c>
      <c r="B65" s="3" t="s">
        <v>23</v>
      </c>
      <c r="C65" s="3" t="s">
        <v>54</v>
      </c>
      <c r="D65" s="14">
        <f>IFERROR(VLOOKUP($C65, covid_vlookup, 2, FALSE), "No Data")</f>
        <v>5764</v>
      </c>
      <c r="E65" s="14">
        <f>IFERROR(VLOOKUP($C65, covid_vlookup, 3, FALSE), "No Data")</f>
        <v>14</v>
      </c>
      <c r="F65" s="14">
        <f>IFERROR(VLOOKUP($C65, covid_vlookup, 8, FALSE), "No Data")</f>
        <v>49053</v>
      </c>
      <c r="G65" s="14" t="str">
        <f>IFERROR(VLOOKUP($C65, covid_vlookup, 13, FALSE), "No Data")</f>
        <v/>
      </c>
      <c r="H65" s="2"/>
    </row>
    <row r="66">
      <c r="A66" s="3" t="s">
        <v>231</v>
      </c>
      <c r="B66" s="3" t="s">
        <v>135</v>
      </c>
      <c r="C66" s="3" t="s">
        <v>232</v>
      </c>
      <c r="D66" s="14" t="str">
        <f>IFERROR(VLOOKUP($C66, covid_vlookup, 2, FALSE), "No Data")</f>
        <v>No Data</v>
      </c>
      <c r="E66" s="14" t="str">
        <f>IFERROR(VLOOKUP($C66, covid_vlookup, 3, FALSE), "No Data")</f>
        <v>No Data</v>
      </c>
      <c r="F66" s="14" t="str">
        <f>IFERROR(VLOOKUP($C66, covid_vlookup, 8, FALSE), "No Data")</f>
        <v>No Data</v>
      </c>
      <c r="G66" s="14" t="str">
        <f>IFERROR(VLOOKUP($C66, covid_vlookup, 13, FALSE), "No Data")</f>
        <v>No Data</v>
      </c>
      <c r="H66" s="2"/>
    </row>
    <row r="67">
      <c r="A67" s="3" t="s">
        <v>233</v>
      </c>
      <c r="B67" s="3" t="s">
        <v>142</v>
      </c>
      <c r="C67" s="3" t="s">
        <v>234</v>
      </c>
      <c r="D67" s="14" t="str">
        <f>IFERROR(VLOOKUP($C67, covid_vlookup, 2, FALSE), "No Data")</f>
        <v>No Data</v>
      </c>
      <c r="E67" s="14" t="str">
        <f>IFERROR(VLOOKUP($C67, covid_vlookup, 3, FALSE), "No Data")</f>
        <v>No Data</v>
      </c>
      <c r="F67" s="14" t="str">
        <f>IFERROR(VLOOKUP($C67, covid_vlookup, 8, FALSE), "No Data")</f>
        <v>No Data</v>
      </c>
      <c r="G67" s="14" t="str">
        <f>IFERROR(VLOOKUP($C67, covid_vlookup, 13, FALSE), "No Data")</f>
        <v>No Data</v>
      </c>
      <c r="H67" s="2"/>
    </row>
    <row r="68">
      <c r="A68" s="3" t="s">
        <v>49</v>
      </c>
      <c r="B68" s="3" t="s">
        <v>23</v>
      </c>
      <c r="C68" s="3" t="s">
        <v>50</v>
      </c>
      <c r="D68" s="14">
        <f>IFERROR(VLOOKUP($C68, covid_vlookup, 2, FALSE), "No Data")</f>
        <v>260292</v>
      </c>
      <c r="E68" s="14">
        <f>IFERROR(VLOOKUP($C68, covid_vlookup, 3, FALSE), "No Data")</f>
        <v>1564</v>
      </c>
      <c r="F68" s="14">
        <f>IFERROR(VLOOKUP($C68, covid_vlookup, 8, FALSE), "No Data")</f>
        <v>5548361</v>
      </c>
      <c r="G68" s="14">
        <f>IFERROR(VLOOKUP($C68, covid_vlookup, 13, FALSE), "No Data")</f>
        <v>40585.721</v>
      </c>
      <c r="H68" s="2"/>
    </row>
    <row r="69">
      <c r="A69" s="3" t="s">
        <v>51</v>
      </c>
      <c r="B69" s="3" t="s">
        <v>23</v>
      </c>
      <c r="C69" s="3" t="s">
        <v>52</v>
      </c>
      <c r="D69" s="14">
        <f>IFERROR(VLOOKUP($C69, covid_vlookup, 2, FALSE), "No Data")</f>
        <v>10412480</v>
      </c>
      <c r="E69" s="14">
        <f>IFERROR(VLOOKUP($C69, covid_vlookup, 3, FALSE), "No Data")</f>
        <v>123805</v>
      </c>
      <c r="F69" s="14">
        <f>IFERROR(VLOOKUP($C69, covid_vlookup, 8, FALSE), "No Data")</f>
        <v>67422000</v>
      </c>
      <c r="G69" s="14">
        <f>IFERROR(VLOOKUP($C69, covid_vlookup, 13, FALSE), "No Data")</f>
        <v>38605.671</v>
      </c>
      <c r="H69" s="2"/>
    </row>
    <row r="70">
      <c r="A70" s="3" t="s">
        <v>235</v>
      </c>
      <c r="B70" s="3" t="s">
        <v>142</v>
      </c>
      <c r="C70" s="3" t="s">
        <v>236</v>
      </c>
      <c r="D70" s="14" t="str">
        <f>IFERROR(VLOOKUP($C70, covid_vlookup, 2, FALSE), "No Data")</f>
        <v>No Data</v>
      </c>
      <c r="E70" s="14" t="str">
        <f>IFERROR(VLOOKUP($C70, covid_vlookup, 3, FALSE), "No Data")</f>
        <v>No Data</v>
      </c>
      <c r="F70" s="14" t="str">
        <f>IFERROR(VLOOKUP($C70, covid_vlookup, 8, FALSE), "No Data")</f>
        <v>No Data</v>
      </c>
      <c r="G70" s="14" t="str">
        <f>IFERROR(VLOOKUP($C70, covid_vlookup, 13, FALSE), "No Data")</f>
        <v>No Data</v>
      </c>
      <c r="H70" s="2"/>
    </row>
    <row r="71">
      <c r="A71" s="3" t="s">
        <v>237</v>
      </c>
      <c r="B71" s="3" t="s">
        <v>125</v>
      </c>
      <c r="C71" s="3" t="s">
        <v>238</v>
      </c>
      <c r="D71" s="14" t="str">
        <f>IFERROR(VLOOKUP($C71, covid_vlookup, 2, FALSE), "No Data")</f>
        <v>No Data</v>
      </c>
      <c r="E71" s="14" t="str">
        <f>IFERROR(VLOOKUP($C71, covid_vlookup, 3, FALSE), "No Data")</f>
        <v>No Data</v>
      </c>
      <c r="F71" s="14" t="str">
        <f>IFERROR(VLOOKUP($C71, covid_vlookup, 8, FALSE), "No Data")</f>
        <v>No Data</v>
      </c>
      <c r="G71" s="14" t="str">
        <f>IFERROR(VLOOKUP($C71, covid_vlookup, 13, FALSE), "No Data")</f>
        <v>No Data</v>
      </c>
      <c r="H71" s="2"/>
    </row>
    <row r="72">
      <c r="A72" s="3" t="s">
        <v>239</v>
      </c>
      <c r="B72" s="3" t="s">
        <v>125</v>
      </c>
      <c r="C72" s="3" t="s">
        <v>240</v>
      </c>
      <c r="D72" s="14" t="str">
        <f>IFERROR(VLOOKUP($C72, covid_vlookup, 2, FALSE), "No Data")</f>
        <v>No Data</v>
      </c>
      <c r="E72" s="14" t="str">
        <f>IFERROR(VLOOKUP($C72, covid_vlookup, 3, FALSE), "No Data")</f>
        <v>No Data</v>
      </c>
      <c r="F72" s="14" t="str">
        <f>IFERROR(VLOOKUP($C72, covid_vlookup, 8, FALSE), "No Data")</f>
        <v>No Data</v>
      </c>
      <c r="G72" s="14" t="str">
        <f>IFERROR(VLOOKUP($C72, covid_vlookup, 13, FALSE), "No Data")</f>
        <v>No Data</v>
      </c>
      <c r="H72" s="2"/>
    </row>
    <row r="73">
      <c r="A73" s="3" t="s">
        <v>241</v>
      </c>
      <c r="B73" s="3" t="s">
        <v>122</v>
      </c>
      <c r="C73" s="3" t="s">
        <v>242</v>
      </c>
      <c r="D73" s="14" t="str">
        <f>IFERROR(VLOOKUP($C73, covid_vlookup, 2, FALSE), "No Data")</f>
        <v>No Data</v>
      </c>
      <c r="E73" s="14" t="str">
        <f>IFERROR(VLOOKUP($C73, covid_vlookup, 3, FALSE), "No Data")</f>
        <v>No Data</v>
      </c>
      <c r="F73" s="14" t="str">
        <f>IFERROR(VLOOKUP($C73, covid_vlookup, 8, FALSE), "No Data")</f>
        <v>No Data</v>
      </c>
      <c r="G73" s="14" t="str">
        <f>IFERROR(VLOOKUP($C73, covid_vlookup, 13, FALSE), "No Data")</f>
        <v>No Data</v>
      </c>
      <c r="H73" s="2"/>
    </row>
    <row r="74">
      <c r="A74" s="3" t="s">
        <v>41</v>
      </c>
      <c r="B74" s="3" t="s">
        <v>23</v>
      </c>
      <c r="C74" s="3" t="s">
        <v>42</v>
      </c>
      <c r="D74" s="14">
        <f>IFERROR(VLOOKUP($C74, covid_vlookup, 2, FALSE), "No Data")</f>
        <v>7193186</v>
      </c>
      <c r="E74" s="14">
        <f>IFERROR(VLOOKUP($C74, covid_vlookup, 3, FALSE), "No Data")</f>
        <v>112111</v>
      </c>
      <c r="F74" s="14">
        <f>IFERROR(VLOOKUP($C74, covid_vlookup, 8, FALSE), "No Data")</f>
        <v>83900471</v>
      </c>
      <c r="G74" s="14">
        <f>IFERROR(VLOOKUP($C74, covid_vlookup, 13, FALSE), "No Data")</f>
        <v>45229.245</v>
      </c>
      <c r="H74" s="2"/>
    </row>
    <row r="75">
      <c r="A75" s="3" t="s">
        <v>243</v>
      </c>
      <c r="B75" s="3" t="s">
        <v>125</v>
      </c>
      <c r="C75" s="3" t="s">
        <v>244</v>
      </c>
      <c r="D75" s="14" t="str">
        <f>IFERROR(VLOOKUP($C75, covid_vlookup, 2, FALSE), "No Data")</f>
        <v>No Data</v>
      </c>
      <c r="E75" s="14" t="str">
        <f>IFERROR(VLOOKUP($C75, covid_vlookup, 3, FALSE), "No Data")</f>
        <v>No Data</v>
      </c>
      <c r="F75" s="14" t="str">
        <f>IFERROR(VLOOKUP($C75, covid_vlookup, 8, FALSE), "No Data")</f>
        <v>No Data</v>
      </c>
      <c r="G75" s="14" t="str">
        <f>IFERROR(VLOOKUP($C75, covid_vlookup, 13, FALSE), "No Data")</f>
        <v>No Data</v>
      </c>
      <c r="H75" s="2"/>
    </row>
    <row r="76">
      <c r="A76" s="3" t="s">
        <v>59</v>
      </c>
      <c r="B76" s="3" t="s">
        <v>23</v>
      </c>
      <c r="C76" s="3" t="s">
        <v>60</v>
      </c>
      <c r="D76" s="14">
        <f>IFERROR(VLOOKUP($C76, covid_vlookup, 2, FALSE), "No Data")</f>
        <v>8701</v>
      </c>
      <c r="E76" s="14">
        <f>IFERROR(VLOOKUP($C76, covid_vlookup, 3, FALSE), "No Data")</f>
        <v>100</v>
      </c>
      <c r="F76" s="14">
        <f>IFERROR(VLOOKUP($C76, covid_vlookup, 8, FALSE), "No Data")</f>
        <v>33691</v>
      </c>
      <c r="G76" s="14" t="str">
        <f>IFERROR(VLOOKUP($C76, covid_vlookup, 13, FALSE), "No Data")</f>
        <v/>
      </c>
      <c r="H76" s="2"/>
    </row>
    <row r="77">
      <c r="A77" s="3" t="s">
        <v>61</v>
      </c>
      <c r="B77" s="3" t="s">
        <v>23</v>
      </c>
      <c r="C77" s="3" t="s">
        <v>62</v>
      </c>
      <c r="D77" s="14">
        <f>IFERROR(VLOOKUP($C77, covid_vlookup, 2, FALSE), "No Data")</f>
        <v>1210853</v>
      </c>
      <c r="E77" s="14">
        <f>IFERROR(VLOOKUP($C77, covid_vlookup, 3, FALSE), "No Data")</f>
        <v>20790</v>
      </c>
      <c r="F77" s="14">
        <f>IFERROR(VLOOKUP($C77, covid_vlookup, 8, FALSE), "No Data")</f>
        <v>10370747</v>
      </c>
      <c r="G77" s="14">
        <f>IFERROR(VLOOKUP($C77, covid_vlookup, 13, FALSE), "No Data")</f>
        <v>24574.382</v>
      </c>
      <c r="H77" s="2"/>
    </row>
    <row r="78">
      <c r="A78" s="3" t="s">
        <v>245</v>
      </c>
      <c r="B78" s="3" t="s">
        <v>130</v>
      </c>
      <c r="C78" s="3" t="s">
        <v>246</v>
      </c>
      <c r="D78" s="14" t="str">
        <f>IFERROR(VLOOKUP($C78, covid_vlookup, 2, FALSE), "No Data")</f>
        <v>No Data</v>
      </c>
      <c r="E78" s="14" t="str">
        <f>IFERROR(VLOOKUP($C78, covid_vlookup, 3, FALSE), "No Data")</f>
        <v>No Data</v>
      </c>
      <c r="F78" s="14" t="str">
        <f>IFERROR(VLOOKUP($C78, covid_vlookup, 8, FALSE), "No Data")</f>
        <v>No Data</v>
      </c>
      <c r="G78" s="14" t="str">
        <f>IFERROR(VLOOKUP($C78, covid_vlookup, 13, FALSE), "No Data")</f>
        <v>No Data</v>
      </c>
      <c r="H78" s="2"/>
    </row>
    <row r="79">
      <c r="A79" s="3" t="s">
        <v>247</v>
      </c>
      <c r="B79" s="3" t="s">
        <v>130</v>
      </c>
      <c r="C79" s="3" t="s">
        <v>248</v>
      </c>
      <c r="D79" s="14" t="str">
        <f>IFERROR(VLOOKUP($C79, covid_vlookup, 2, FALSE), "No Data")</f>
        <v>No Data</v>
      </c>
      <c r="E79" s="14" t="str">
        <f>IFERROR(VLOOKUP($C79, covid_vlookup, 3, FALSE), "No Data")</f>
        <v>No Data</v>
      </c>
      <c r="F79" s="14" t="str">
        <f>IFERROR(VLOOKUP($C79, covid_vlookup, 8, FALSE), "No Data")</f>
        <v>No Data</v>
      </c>
      <c r="G79" s="14" t="str">
        <f>IFERROR(VLOOKUP($C79, covid_vlookup, 13, FALSE), "No Data")</f>
        <v>No Data</v>
      </c>
      <c r="H79" s="2"/>
    </row>
    <row r="80">
      <c r="A80" s="3" t="s">
        <v>249</v>
      </c>
      <c r="B80" s="3" t="s">
        <v>142</v>
      </c>
      <c r="C80" s="3" t="s">
        <v>250</v>
      </c>
      <c r="D80" s="14" t="str">
        <f>IFERROR(VLOOKUP($C80, covid_vlookup, 2, FALSE), "No Data")</f>
        <v>No Data</v>
      </c>
      <c r="E80" s="14" t="str">
        <f>IFERROR(VLOOKUP($C80, covid_vlookup, 3, FALSE), "No Data")</f>
        <v>No Data</v>
      </c>
      <c r="F80" s="14" t="str">
        <f>IFERROR(VLOOKUP($C80, covid_vlookup, 8, FALSE), "No Data")</f>
        <v>No Data</v>
      </c>
      <c r="G80" s="14" t="str">
        <f>IFERROR(VLOOKUP($C80, covid_vlookup, 13, FALSE), "No Data")</f>
        <v>No Data</v>
      </c>
      <c r="H80" s="2"/>
    </row>
    <row r="81">
      <c r="A81" s="3" t="s">
        <v>251</v>
      </c>
      <c r="B81" s="3" t="s">
        <v>130</v>
      </c>
      <c r="C81" s="3" t="s">
        <v>252</v>
      </c>
      <c r="D81" s="14" t="str">
        <f>IFERROR(VLOOKUP($C81, covid_vlookup, 2, FALSE), "No Data")</f>
        <v>No Data</v>
      </c>
      <c r="E81" s="14" t="str">
        <f>IFERROR(VLOOKUP($C81, covid_vlookup, 3, FALSE), "No Data")</f>
        <v>No Data</v>
      </c>
      <c r="F81" s="14" t="str">
        <f>IFERROR(VLOOKUP($C81, covid_vlookup, 8, FALSE), "No Data")</f>
        <v>No Data</v>
      </c>
      <c r="G81" s="14" t="str">
        <f>IFERROR(VLOOKUP($C81, covid_vlookup, 13, FALSE), "No Data")</f>
        <v>No Data</v>
      </c>
      <c r="H81" s="2"/>
    </row>
    <row r="82">
      <c r="A82" s="3" t="s">
        <v>57</v>
      </c>
      <c r="B82" s="3" t="s">
        <v>23</v>
      </c>
      <c r="C82" s="3" t="s">
        <v>58</v>
      </c>
      <c r="D82" s="14" t="str">
        <f>IFERROR(VLOOKUP($C82, covid_vlookup, 2, FALSE), "No Data")</f>
        <v/>
      </c>
      <c r="E82" s="14" t="str">
        <f>IFERROR(VLOOKUP($C82, covid_vlookup, 3, FALSE), "No Data")</f>
        <v/>
      </c>
      <c r="F82" s="14">
        <f>IFERROR(VLOOKUP($C82, covid_vlookup, 8, FALSE), "No Data")</f>
        <v>63385</v>
      </c>
      <c r="G82" s="14" t="str">
        <f>IFERROR(VLOOKUP($C82, covid_vlookup, 13, FALSE), "No Data")</f>
        <v/>
      </c>
      <c r="H82" s="2"/>
    </row>
    <row r="83">
      <c r="A83" s="3" t="s">
        <v>253</v>
      </c>
      <c r="B83" s="3" t="s">
        <v>125</v>
      </c>
      <c r="C83" s="3" t="s">
        <v>254</v>
      </c>
      <c r="D83" s="14" t="str">
        <f>IFERROR(VLOOKUP($C83, covid_vlookup, 2, FALSE), "No Data")</f>
        <v>No Data</v>
      </c>
      <c r="E83" s="14" t="str">
        <f>IFERROR(VLOOKUP($C83, covid_vlookup, 3, FALSE), "No Data")</f>
        <v>No Data</v>
      </c>
      <c r="F83" s="14" t="str">
        <f>IFERROR(VLOOKUP($C83, covid_vlookup, 8, FALSE), "No Data")</f>
        <v>No Data</v>
      </c>
      <c r="G83" s="14" t="str">
        <f>IFERROR(VLOOKUP($C83, covid_vlookup, 13, FALSE), "No Data")</f>
        <v>No Data</v>
      </c>
      <c r="H83" s="2"/>
    </row>
    <row r="84">
      <c r="A84" s="3" t="s">
        <v>255</v>
      </c>
      <c r="B84" s="3" t="s">
        <v>125</v>
      </c>
      <c r="C84" s="3" t="s">
        <v>256</v>
      </c>
      <c r="D84" s="14" t="str">
        <f>IFERROR(VLOOKUP($C84, covid_vlookup, 2, FALSE), "No Data")</f>
        <v>No Data</v>
      </c>
      <c r="E84" s="14" t="str">
        <f>IFERROR(VLOOKUP($C84, covid_vlookup, 3, FALSE), "No Data")</f>
        <v>No Data</v>
      </c>
      <c r="F84" s="14" t="str">
        <f>IFERROR(VLOOKUP($C84, covid_vlookup, 8, FALSE), "No Data")</f>
        <v>No Data</v>
      </c>
      <c r="G84" s="14" t="str">
        <f>IFERROR(VLOOKUP($C84, covid_vlookup, 13, FALSE), "No Data")</f>
        <v>No Data</v>
      </c>
      <c r="H84" s="2"/>
    </row>
    <row r="85">
      <c r="A85" s="3" t="s">
        <v>257</v>
      </c>
      <c r="B85" s="3" t="s">
        <v>135</v>
      </c>
      <c r="C85" s="3" t="s">
        <v>258</v>
      </c>
      <c r="D85" s="14" t="str">
        <f>IFERROR(VLOOKUP($C85, covid_vlookup, 2, FALSE), "No Data")</f>
        <v>No Data</v>
      </c>
      <c r="E85" s="14" t="str">
        <f>IFERROR(VLOOKUP($C85, covid_vlookup, 3, FALSE), "No Data")</f>
        <v>No Data</v>
      </c>
      <c r="F85" s="14" t="str">
        <f>IFERROR(VLOOKUP($C85, covid_vlookup, 8, FALSE), "No Data")</f>
        <v>No Data</v>
      </c>
      <c r="G85" s="14" t="str">
        <f>IFERROR(VLOOKUP($C85, covid_vlookup, 13, FALSE), "No Data")</f>
        <v>No Data</v>
      </c>
      <c r="H85" s="2"/>
    </row>
    <row r="86">
      <c r="A86" s="3" t="s">
        <v>259</v>
      </c>
      <c r="B86" s="3" t="s">
        <v>130</v>
      </c>
      <c r="C86" s="3" t="s">
        <v>260</v>
      </c>
      <c r="D86" s="14" t="str">
        <f>IFERROR(VLOOKUP($C86, covid_vlookup, 2, FALSE), "No Data")</f>
        <v>No Data</v>
      </c>
      <c r="E86" s="14" t="str">
        <f>IFERROR(VLOOKUP($C86, covid_vlookup, 3, FALSE), "No Data")</f>
        <v>No Data</v>
      </c>
      <c r="F86" s="14" t="str">
        <f>IFERROR(VLOOKUP($C86, covid_vlookup, 8, FALSE), "No Data")</f>
        <v>No Data</v>
      </c>
      <c r="G86" s="14" t="str">
        <f>IFERROR(VLOOKUP($C86, covid_vlookup, 13, FALSE), "No Data")</f>
        <v>No Data</v>
      </c>
      <c r="H86" s="2"/>
    </row>
    <row r="87">
      <c r="A87" s="3" t="s">
        <v>261</v>
      </c>
      <c r="B87" s="3" t="s">
        <v>130</v>
      </c>
      <c r="C87" s="3" t="s">
        <v>262</v>
      </c>
      <c r="D87" s="14" t="str">
        <f>IFERROR(VLOOKUP($C87, covid_vlookup, 2, FALSE), "No Data")</f>
        <v>No Data</v>
      </c>
      <c r="E87" s="14" t="str">
        <f>IFERROR(VLOOKUP($C87, covid_vlookup, 3, FALSE), "No Data")</f>
        <v>No Data</v>
      </c>
      <c r="F87" s="14" t="str">
        <f>IFERROR(VLOOKUP($C87, covid_vlookup, 8, FALSE), "No Data")</f>
        <v>No Data</v>
      </c>
      <c r="G87" s="14" t="str">
        <f>IFERROR(VLOOKUP($C87, covid_vlookup, 13, FALSE), "No Data")</f>
        <v>No Data</v>
      </c>
      <c r="H87" s="2"/>
    </row>
    <row r="88">
      <c r="A88" s="3" t="s">
        <v>263</v>
      </c>
      <c r="B88" s="3" t="s">
        <v>122</v>
      </c>
      <c r="C88" s="3" t="s">
        <v>264</v>
      </c>
      <c r="D88" s="14" t="str">
        <f>IFERROR(VLOOKUP($C88, covid_vlookup, 2, FALSE), "No Data")</f>
        <v>No Data</v>
      </c>
      <c r="E88" s="14" t="str">
        <f>IFERROR(VLOOKUP($C88, covid_vlookup, 3, FALSE), "No Data")</f>
        <v>No Data</v>
      </c>
      <c r="F88" s="14" t="str">
        <f>IFERROR(VLOOKUP($C88, covid_vlookup, 8, FALSE), "No Data")</f>
        <v>No Data</v>
      </c>
      <c r="G88" s="14" t="str">
        <f>IFERROR(VLOOKUP($C88, covid_vlookup, 13, FALSE), "No Data")</f>
        <v>No Data</v>
      </c>
      <c r="H88" s="2"/>
    </row>
    <row r="89">
      <c r="A89" s="3" t="s">
        <v>65</v>
      </c>
      <c r="B89" s="3" t="s">
        <v>23</v>
      </c>
      <c r="C89" s="3" t="s">
        <v>66</v>
      </c>
      <c r="D89" s="14">
        <f>IFERROR(VLOOKUP($C89, covid_vlookup, 2, FALSE), "No Data")</f>
        <v>1256415</v>
      </c>
      <c r="E89" s="14">
        <f>IFERROR(VLOOKUP($C89, covid_vlookup, 3, FALSE), "No Data")</f>
        <v>39186</v>
      </c>
      <c r="F89" s="14">
        <f>IFERROR(VLOOKUP($C89, covid_vlookup, 8, FALSE), "No Data")</f>
        <v>9634162</v>
      </c>
      <c r="G89" s="14">
        <f>IFERROR(VLOOKUP($C89, covid_vlookup, 13, FALSE), "No Data")</f>
        <v>26777.561</v>
      </c>
      <c r="H89" s="2"/>
    </row>
    <row r="90">
      <c r="A90" s="3" t="s">
        <v>71</v>
      </c>
      <c r="B90" s="3" t="s">
        <v>23</v>
      </c>
      <c r="C90" s="3" t="s">
        <v>72</v>
      </c>
      <c r="D90" s="14">
        <f>IFERROR(VLOOKUP($C90, covid_vlookup, 2, FALSE), "No Data")</f>
        <v>27059</v>
      </c>
      <c r="E90" s="14">
        <f>IFERROR(VLOOKUP($C90, covid_vlookup, 3, FALSE), "No Data")</f>
        <v>37</v>
      </c>
      <c r="F90" s="14">
        <f>IFERROR(VLOOKUP($C90, covid_vlookup, 8, FALSE), "No Data")</f>
        <v>368792</v>
      </c>
      <c r="G90" s="14">
        <f>IFERROR(VLOOKUP($C90, covid_vlookup, 13, FALSE), "No Data")</f>
        <v>46482.958</v>
      </c>
      <c r="H90" s="2"/>
    </row>
    <row r="91">
      <c r="A91" s="3" t="s">
        <v>265</v>
      </c>
      <c r="B91" s="3" t="s">
        <v>122</v>
      </c>
      <c r="C91" s="3" t="s">
        <v>266</v>
      </c>
      <c r="D91" s="14" t="str">
        <f>IFERROR(VLOOKUP($C91, covid_vlookup, 2, FALSE), "No Data")</f>
        <v>No Data</v>
      </c>
      <c r="E91" s="14" t="str">
        <f>IFERROR(VLOOKUP($C91, covid_vlookup, 3, FALSE), "No Data")</f>
        <v>No Data</v>
      </c>
      <c r="F91" s="14" t="str">
        <f>IFERROR(VLOOKUP($C91, covid_vlookup, 8, FALSE), "No Data")</f>
        <v>No Data</v>
      </c>
      <c r="G91" s="14" t="str">
        <f>IFERROR(VLOOKUP($C91, covid_vlookup, 13, FALSE), "No Data")</f>
        <v>No Data</v>
      </c>
      <c r="H91" s="2"/>
    </row>
    <row r="92">
      <c r="A92" s="3" t="s">
        <v>267</v>
      </c>
      <c r="B92" s="3" t="s">
        <v>122</v>
      </c>
      <c r="C92" s="3" t="s">
        <v>268</v>
      </c>
      <c r="D92" s="14" t="str">
        <f>IFERROR(VLOOKUP($C92, covid_vlookup, 2, FALSE), "No Data")</f>
        <v>No Data</v>
      </c>
      <c r="E92" s="14" t="str">
        <f>IFERROR(VLOOKUP($C92, covid_vlookup, 3, FALSE), "No Data")</f>
        <v>No Data</v>
      </c>
      <c r="F92" s="14" t="str">
        <f>IFERROR(VLOOKUP($C92, covid_vlookup, 8, FALSE), "No Data")</f>
        <v>No Data</v>
      </c>
      <c r="G92" s="14" t="str">
        <f>IFERROR(VLOOKUP($C92, covid_vlookup, 13, FALSE), "No Data")</f>
        <v>No Data</v>
      </c>
      <c r="H92" s="2"/>
    </row>
    <row r="93">
      <c r="A93" s="3" t="s">
        <v>269</v>
      </c>
      <c r="B93" s="3" t="s">
        <v>122</v>
      </c>
      <c r="C93" s="3" t="s">
        <v>270</v>
      </c>
      <c r="D93" s="14" t="str">
        <f>IFERROR(VLOOKUP($C93, covid_vlookup, 2, FALSE), "No Data")</f>
        <v>No Data</v>
      </c>
      <c r="E93" s="14" t="str">
        <f>IFERROR(VLOOKUP($C93, covid_vlookup, 3, FALSE), "No Data")</f>
        <v>No Data</v>
      </c>
      <c r="F93" s="14" t="str">
        <f>IFERROR(VLOOKUP($C93, covid_vlookup, 8, FALSE), "No Data")</f>
        <v>No Data</v>
      </c>
      <c r="G93" s="14" t="str">
        <f>IFERROR(VLOOKUP($C93, covid_vlookup, 13, FALSE), "No Data")</f>
        <v>No Data</v>
      </c>
      <c r="H93" s="2"/>
    </row>
    <row r="94">
      <c r="A94" s="3" t="s">
        <v>271</v>
      </c>
      <c r="B94" s="3" t="s">
        <v>122</v>
      </c>
      <c r="C94" s="3" t="s">
        <v>272</v>
      </c>
      <c r="D94" s="14" t="str">
        <f>IFERROR(VLOOKUP($C94, covid_vlookup, 2, FALSE), "No Data")</f>
        <v>No Data</v>
      </c>
      <c r="E94" s="14" t="str">
        <f>IFERROR(VLOOKUP($C94, covid_vlookup, 3, FALSE), "No Data")</f>
        <v>No Data</v>
      </c>
      <c r="F94" s="14" t="str">
        <f>IFERROR(VLOOKUP($C94, covid_vlookup, 8, FALSE), "No Data")</f>
        <v>No Data</v>
      </c>
      <c r="G94" s="14" t="str">
        <f>IFERROR(VLOOKUP($C94, covid_vlookup, 13, FALSE), "No Data")</f>
        <v>No Data</v>
      </c>
      <c r="H94" s="2"/>
    </row>
    <row r="95">
      <c r="A95" s="3" t="s">
        <v>69</v>
      </c>
      <c r="B95" s="3" t="s">
        <v>23</v>
      </c>
      <c r="C95" s="3" t="s">
        <v>70</v>
      </c>
      <c r="D95" s="14">
        <f>IFERROR(VLOOKUP($C95, covid_vlookup, 2, FALSE), "No Data")</f>
        <v>788559</v>
      </c>
      <c r="E95" s="14">
        <f>IFERROR(VLOOKUP($C95, covid_vlookup, 3, FALSE), "No Data")</f>
        <v>5912</v>
      </c>
      <c r="F95" s="14">
        <f>IFERROR(VLOOKUP($C95, covid_vlookup, 8, FALSE), "No Data")</f>
        <v>4982904</v>
      </c>
      <c r="G95" s="14">
        <f>IFERROR(VLOOKUP($C95, covid_vlookup, 13, FALSE), "No Data")</f>
        <v>67335.293</v>
      </c>
      <c r="H95" s="2"/>
    </row>
    <row r="96">
      <c r="A96" s="3" t="s">
        <v>67</v>
      </c>
      <c r="B96" s="3" t="s">
        <v>23</v>
      </c>
      <c r="C96" s="3" t="s">
        <v>68</v>
      </c>
      <c r="D96" s="14">
        <f>IFERROR(VLOOKUP($C96, covid_vlookup, 2, FALSE), "No Data")</f>
        <v>13641</v>
      </c>
      <c r="E96" s="14">
        <f>IFERROR(VLOOKUP($C96, covid_vlookup, 3, FALSE), "No Data")</f>
        <v>67</v>
      </c>
      <c r="F96" s="14">
        <f>IFERROR(VLOOKUP($C96, covid_vlookup, 8, FALSE), "No Data")</f>
        <v>85410</v>
      </c>
      <c r="G96" s="14" t="str">
        <f>IFERROR(VLOOKUP($C96, covid_vlookup, 13, FALSE), "No Data")</f>
        <v/>
      </c>
      <c r="H96" s="2"/>
    </row>
    <row r="97">
      <c r="A97" s="3" t="s">
        <v>273</v>
      </c>
      <c r="B97" s="3" t="s">
        <v>122</v>
      </c>
      <c r="C97" s="3" t="s">
        <v>274</v>
      </c>
      <c r="D97" s="14" t="str">
        <f>IFERROR(VLOOKUP($C97, covid_vlookup, 2, FALSE), "No Data")</f>
        <v>No Data</v>
      </c>
      <c r="E97" s="14" t="str">
        <f>IFERROR(VLOOKUP($C97, covid_vlookup, 3, FALSE), "No Data")</f>
        <v>No Data</v>
      </c>
      <c r="F97" s="14" t="str">
        <f>IFERROR(VLOOKUP($C97, covid_vlookup, 8, FALSE), "No Data")</f>
        <v>No Data</v>
      </c>
      <c r="G97" s="14" t="str">
        <f>IFERROR(VLOOKUP($C97, covid_vlookup, 13, FALSE), "No Data")</f>
        <v>No Data</v>
      </c>
      <c r="H97" s="2"/>
    </row>
    <row r="98">
      <c r="A98" s="3" t="s">
        <v>73</v>
      </c>
      <c r="B98" s="3" t="s">
        <v>23</v>
      </c>
      <c r="C98" s="3" t="s">
        <v>74</v>
      </c>
      <c r="D98" s="14">
        <f>IFERROR(VLOOKUP($C98, covid_vlookup, 2, FALSE), "No Data")</f>
        <v>6125683</v>
      </c>
      <c r="E98" s="14">
        <f>IFERROR(VLOOKUP($C98, covid_vlookup, 3, FALSE), "No Data")</f>
        <v>137402</v>
      </c>
      <c r="F98" s="14">
        <f>IFERROR(VLOOKUP($C98, covid_vlookup, 8, FALSE), "No Data")</f>
        <v>60367471</v>
      </c>
      <c r="G98" s="14">
        <f>IFERROR(VLOOKUP($C98, covid_vlookup, 13, FALSE), "No Data")</f>
        <v>35220.084</v>
      </c>
      <c r="H98" s="2"/>
    </row>
    <row r="99">
      <c r="A99" s="3" t="s">
        <v>275</v>
      </c>
      <c r="B99" s="3" t="s">
        <v>130</v>
      </c>
      <c r="C99" s="3" t="s">
        <v>276</v>
      </c>
      <c r="D99" s="14" t="str">
        <f>IFERROR(VLOOKUP($C99, covid_vlookup, 2, FALSE), "No Data")</f>
        <v>No Data</v>
      </c>
      <c r="E99" s="14" t="str">
        <f>IFERROR(VLOOKUP($C99, covid_vlookup, 3, FALSE), "No Data")</f>
        <v>No Data</v>
      </c>
      <c r="F99" s="14" t="str">
        <f>IFERROR(VLOOKUP($C99, covid_vlookup, 8, FALSE), "No Data")</f>
        <v>No Data</v>
      </c>
      <c r="G99" s="14" t="str">
        <f>IFERROR(VLOOKUP($C99, covid_vlookup, 13, FALSE), "No Data")</f>
        <v>No Data</v>
      </c>
      <c r="H99" s="2"/>
    </row>
    <row r="100">
      <c r="A100" s="3" t="s">
        <v>277</v>
      </c>
      <c r="B100" s="3" t="s">
        <v>122</v>
      </c>
      <c r="C100" s="3" t="s">
        <v>278</v>
      </c>
      <c r="D100" s="14" t="str">
        <f>IFERROR(VLOOKUP($C100, covid_vlookup, 2, FALSE), "No Data")</f>
        <v>No Data</v>
      </c>
      <c r="E100" s="14" t="str">
        <f>IFERROR(VLOOKUP($C100, covid_vlookup, 3, FALSE), "No Data")</f>
        <v>No Data</v>
      </c>
      <c r="F100" s="14" t="str">
        <f>IFERROR(VLOOKUP($C100, covid_vlookup, 8, FALSE), "No Data")</f>
        <v>No Data</v>
      </c>
      <c r="G100" s="14" t="str">
        <f>IFERROR(VLOOKUP($C100, covid_vlookup, 13, FALSE), "No Data")</f>
        <v>No Data</v>
      </c>
      <c r="H100" s="2"/>
    </row>
    <row r="101">
      <c r="A101" s="3" t="s">
        <v>75</v>
      </c>
      <c r="B101" s="3" t="s">
        <v>23</v>
      </c>
      <c r="C101" s="3" t="s">
        <v>76</v>
      </c>
      <c r="D101" s="14" t="str">
        <f>IFERROR(VLOOKUP($C101, covid_vlookup, 2, FALSE), "No Data")</f>
        <v/>
      </c>
      <c r="E101" s="14" t="str">
        <f>IFERROR(VLOOKUP($C101, covid_vlookup, 3, FALSE), "No Data")</f>
        <v/>
      </c>
      <c r="F101" s="14">
        <f>IFERROR(VLOOKUP($C101, covid_vlookup, 8, FALSE), "No Data")</f>
        <v>101073</v>
      </c>
      <c r="G101" s="14" t="str">
        <f>IFERROR(VLOOKUP($C101, covid_vlookup, 13, FALSE), "No Data")</f>
        <v/>
      </c>
      <c r="H101" s="2"/>
    </row>
    <row r="102">
      <c r="A102" s="3" t="s">
        <v>279</v>
      </c>
      <c r="B102" s="3" t="s">
        <v>122</v>
      </c>
      <c r="C102" s="3" t="s">
        <v>280</v>
      </c>
      <c r="D102" s="14" t="str">
        <f>IFERROR(VLOOKUP($C102, covid_vlookup, 2, FALSE), "No Data")</f>
        <v>No Data</v>
      </c>
      <c r="E102" s="14" t="str">
        <f>IFERROR(VLOOKUP($C102, covid_vlookup, 3, FALSE), "No Data")</f>
        <v>No Data</v>
      </c>
      <c r="F102" s="14" t="str">
        <f>IFERROR(VLOOKUP($C102, covid_vlookup, 8, FALSE), "No Data")</f>
        <v>No Data</v>
      </c>
      <c r="G102" s="14" t="str">
        <f>IFERROR(VLOOKUP($C102, covid_vlookup, 13, FALSE), "No Data")</f>
        <v>No Data</v>
      </c>
      <c r="H102" s="2"/>
    </row>
    <row r="103">
      <c r="A103" s="3" t="s">
        <v>281</v>
      </c>
      <c r="B103" s="3" t="s">
        <v>122</v>
      </c>
      <c r="C103" s="3" t="s">
        <v>282</v>
      </c>
      <c r="D103" s="14" t="str">
        <f>IFERROR(VLOOKUP($C103, covid_vlookup, 2, FALSE), "No Data")</f>
        <v>No Data</v>
      </c>
      <c r="E103" s="14" t="str">
        <f>IFERROR(VLOOKUP($C103, covid_vlookup, 3, FALSE), "No Data")</f>
        <v>No Data</v>
      </c>
      <c r="F103" s="14" t="str">
        <f>IFERROR(VLOOKUP($C103, covid_vlookup, 8, FALSE), "No Data")</f>
        <v>No Data</v>
      </c>
      <c r="G103" s="14" t="str">
        <f>IFERROR(VLOOKUP($C103, covid_vlookup, 13, FALSE), "No Data")</f>
        <v>No Data</v>
      </c>
      <c r="H103" s="2"/>
    </row>
    <row r="104">
      <c r="A104" s="3" t="s">
        <v>283</v>
      </c>
      <c r="B104" s="3" t="s">
        <v>125</v>
      </c>
      <c r="C104" s="3" t="s">
        <v>284</v>
      </c>
      <c r="D104" s="14" t="str">
        <f>IFERROR(VLOOKUP($C104, covid_vlookup, 2, FALSE), "No Data")</f>
        <v>No Data</v>
      </c>
      <c r="E104" s="14" t="str">
        <f>IFERROR(VLOOKUP($C104, covid_vlookup, 3, FALSE), "No Data")</f>
        <v>No Data</v>
      </c>
      <c r="F104" s="14" t="str">
        <f>IFERROR(VLOOKUP($C104, covid_vlookup, 8, FALSE), "No Data")</f>
        <v>No Data</v>
      </c>
      <c r="G104" s="14" t="str">
        <f>IFERROR(VLOOKUP($C104, covid_vlookup, 13, FALSE), "No Data")</f>
        <v>No Data</v>
      </c>
      <c r="H104" s="2"/>
    </row>
    <row r="105">
      <c r="A105" s="3" t="s">
        <v>285</v>
      </c>
      <c r="B105" s="3" t="s">
        <v>23</v>
      </c>
      <c r="C105" s="3" t="s">
        <v>286</v>
      </c>
      <c r="D105" s="14" t="str">
        <f>IFERROR(VLOOKUP($C105, covid_vlookup, 2, FALSE), "No Data")</f>
        <v>No Data</v>
      </c>
      <c r="E105" s="14" t="str">
        <f>IFERROR(VLOOKUP($C105, covid_vlookup, 3, FALSE), "No Data")</f>
        <v>No Data</v>
      </c>
      <c r="F105" s="14" t="str">
        <f>IFERROR(VLOOKUP($C105, covid_vlookup, 8, FALSE), "No Data")</f>
        <v>No Data</v>
      </c>
      <c r="G105" s="14" t="str">
        <f>IFERROR(VLOOKUP($C105, covid_vlookup, 13, FALSE), "No Data")</f>
        <v>No Data</v>
      </c>
      <c r="H105" s="2"/>
    </row>
    <row r="106">
      <c r="A106" s="3" t="s">
        <v>287</v>
      </c>
      <c r="B106" s="3" t="s">
        <v>122</v>
      </c>
      <c r="C106" s="3" t="s">
        <v>288</v>
      </c>
      <c r="D106" s="14" t="str">
        <f>IFERROR(VLOOKUP($C106, covid_vlookup, 2, FALSE), "No Data")</f>
        <v>No Data</v>
      </c>
      <c r="E106" s="14" t="str">
        <f>IFERROR(VLOOKUP($C106, covid_vlookup, 3, FALSE), "No Data")</f>
        <v>No Data</v>
      </c>
      <c r="F106" s="14" t="str">
        <f>IFERROR(VLOOKUP($C106, covid_vlookup, 8, FALSE), "No Data")</f>
        <v>No Data</v>
      </c>
      <c r="G106" s="14" t="str">
        <f>IFERROR(VLOOKUP($C106, covid_vlookup, 13, FALSE), "No Data")</f>
        <v>No Data</v>
      </c>
      <c r="H106" s="2"/>
    </row>
    <row r="107">
      <c r="A107" s="3" t="s">
        <v>289</v>
      </c>
      <c r="B107" s="3" t="s">
        <v>122</v>
      </c>
      <c r="C107" s="3" t="s">
        <v>290</v>
      </c>
      <c r="D107" s="14" t="str">
        <f>IFERROR(VLOOKUP($C107, covid_vlookup, 2, FALSE), "No Data")</f>
        <v>No Data</v>
      </c>
      <c r="E107" s="14" t="str">
        <f>IFERROR(VLOOKUP($C107, covid_vlookup, 3, FALSE), "No Data")</f>
        <v>No Data</v>
      </c>
      <c r="F107" s="14" t="str">
        <f>IFERROR(VLOOKUP($C107, covid_vlookup, 8, FALSE), "No Data")</f>
        <v>No Data</v>
      </c>
      <c r="G107" s="14" t="str">
        <f>IFERROR(VLOOKUP($C107, covid_vlookup, 13, FALSE), "No Data")</f>
        <v>No Data</v>
      </c>
      <c r="H107" s="2"/>
    </row>
    <row r="108">
      <c r="A108" s="3" t="s">
        <v>291</v>
      </c>
      <c r="B108" s="3" t="s">
        <v>122</v>
      </c>
      <c r="C108" s="3" t="s">
        <v>292</v>
      </c>
      <c r="D108" s="14" t="str">
        <f>IFERROR(VLOOKUP($C108, covid_vlookup, 2, FALSE), "No Data")</f>
        <v>No Data</v>
      </c>
      <c r="E108" s="14" t="str">
        <f>IFERROR(VLOOKUP($C108, covid_vlookup, 3, FALSE), "No Data")</f>
        <v>No Data</v>
      </c>
      <c r="F108" s="14" t="str">
        <f>IFERROR(VLOOKUP($C108, covid_vlookup, 8, FALSE), "No Data")</f>
        <v>No Data</v>
      </c>
      <c r="G108" s="14" t="str">
        <f>IFERROR(VLOOKUP($C108, covid_vlookup, 13, FALSE), "No Data")</f>
        <v>No Data</v>
      </c>
      <c r="H108" s="2"/>
    </row>
    <row r="109">
      <c r="A109" s="3" t="s">
        <v>83</v>
      </c>
      <c r="B109" s="3" t="s">
        <v>23</v>
      </c>
      <c r="C109" s="3" t="s">
        <v>84</v>
      </c>
      <c r="D109" s="14">
        <f>IFERROR(VLOOKUP($C109, covid_vlookup, 2, FALSE), "No Data")</f>
        <v>276674</v>
      </c>
      <c r="E109" s="14">
        <f>IFERROR(VLOOKUP($C109, covid_vlookup, 3, FALSE), "No Data")</f>
        <v>4570</v>
      </c>
      <c r="F109" s="14">
        <f>IFERROR(VLOOKUP($C109, covid_vlookup, 8, FALSE), "No Data")</f>
        <v>1866934</v>
      </c>
      <c r="G109" s="14">
        <f>IFERROR(VLOOKUP($C109, covid_vlookup, 13, FALSE), "No Data")</f>
        <v>25063.846</v>
      </c>
      <c r="H109" s="2"/>
    </row>
    <row r="110">
      <c r="A110" s="3" t="s">
        <v>293</v>
      </c>
      <c r="B110" s="3" t="s">
        <v>122</v>
      </c>
      <c r="C110" s="3" t="s">
        <v>294</v>
      </c>
      <c r="D110" s="14" t="str">
        <f>IFERROR(VLOOKUP($C110, covid_vlookup, 2, FALSE), "No Data")</f>
        <v>No Data</v>
      </c>
      <c r="E110" s="14" t="str">
        <f>IFERROR(VLOOKUP($C110, covid_vlookup, 3, FALSE), "No Data")</f>
        <v>No Data</v>
      </c>
      <c r="F110" s="14" t="str">
        <f>IFERROR(VLOOKUP($C110, covid_vlookup, 8, FALSE), "No Data")</f>
        <v>No Data</v>
      </c>
      <c r="G110" s="14" t="str">
        <f>IFERROR(VLOOKUP($C110, covid_vlookup, 13, FALSE), "No Data")</f>
        <v>No Data</v>
      </c>
      <c r="H110" s="2"/>
    </row>
    <row r="111">
      <c r="A111" s="3" t="s">
        <v>295</v>
      </c>
      <c r="B111" s="3" t="s">
        <v>125</v>
      </c>
      <c r="C111" s="3" t="s">
        <v>296</v>
      </c>
      <c r="D111" s="14" t="str">
        <f>IFERROR(VLOOKUP($C111, covid_vlookup, 2, FALSE), "No Data")</f>
        <v>No Data</v>
      </c>
      <c r="E111" s="14" t="str">
        <f>IFERROR(VLOOKUP($C111, covid_vlookup, 3, FALSE), "No Data")</f>
        <v>No Data</v>
      </c>
      <c r="F111" s="14" t="str">
        <f>IFERROR(VLOOKUP($C111, covid_vlookup, 8, FALSE), "No Data")</f>
        <v>No Data</v>
      </c>
      <c r="G111" s="14" t="str">
        <f>IFERROR(VLOOKUP($C111, covid_vlookup, 13, FALSE), "No Data")</f>
        <v>No Data</v>
      </c>
      <c r="H111" s="2"/>
    </row>
    <row r="112">
      <c r="A112" s="3" t="s">
        <v>297</v>
      </c>
      <c r="B112" s="3" t="s">
        <v>125</v>
      </c>
      <c r="C112" s="3" t="s">
        <v>298</v>
      </c>
      <c r="D112" s="14" t="str">
        <f>IFERROR(VLOOKUP($C112, covid_vlookup, 2, FALSE), "No Data")</f>
        <v>No Data</v>
      </c>
      <c r="E112" s="14" t="str">
        <f>IFERROR(VLOOKUP($C112, covid_vlookup, 3, FALSE), "No Data")</f>
        <v>No Data</v>
      </c>
      <c r="F112" s="14" t="str">
        <f>IFERROR(VLOOKUP($C112, covid_vlookup, 8, FALSE), "No Data")</f>
        <v>No Data</v>
      </c>
      <c r="G112" s="14" t="str">
        <f>IFERROR(VLOOKUP($C112, covid_vlookup, 13, FALSE), "No Data")</f>
        <v>No Data</v>
      </c>
      <c r="H112" s="2"/>
    </row>
    <row r="113">
      <c r="A113" s="3" t="s">
        <v>299</v>
      </c>
      <c r="B113" s="3" t="s">
        <v>125</v>
      </c>
      <c r="C113" s="3" t="s">
        <v>300</v>
      </c>
      <c r="D113" s="14" t="str">
        <f>IFERROR(VLOOKUP($C113, covid_vlookup, 2, FALSE), "No Data")</f>
        <v>No Data</v>
      </c>
      <c r="E113" s="14" t="str">
        <f>IFERROR(VLOOKUP($C113, covid_vlookup, 3, FALSE), "No Data")</f>
        <v>No Data</v>
      </c>
      <c r="F113" s="14" t="str">
        <f>IFERROR(VLOOKUP($C113, covid_vlookup, 8, FALSE), "No Data")</f>
        <v>No Data</v>
      </c>
      <c r="G113" s="14" t="str">
        <f>IFERROR(VLOOKUP($C113, covid_vlookup, 13, FALSE), "No Data")</f>
        <v>No Data</v>
      </c>
      <c r="H113" s="2"/>
    </row>
    <row r="114">
      <c r="A114" s="3" t="s">
        <v>77</v>
      </c>
      <c r="B114" s="3" t="s">
        <v>23</v>
      </c>
      <c r="C114" s="3" t="s">
        <v>78</v>
      </c>
      <c r="D114" s="14">
        <f>IFERROR(VLOOKUP($C114, covid_vlookup, 2, FALSE), "No Data")</f>
        <v>6131</v>
      </c>
      <c r="E114" s="14">
        <f>IFERROR(VLOOKUP($C114, covid_vlookup, 3, FALSE), "No Data")</f>
        <v>69</v>
      </c>
      <c r="F114" s="14">
        <f>IFERROR(VLOOKUP($C114, covid_vlookup, 8, FALSE), "No Data")</f>
        <v>38254</v>
      </c>
      <c r="G114" s="14" t="str">
        <f>IFERROR(VLOOKUP($C114, covid_vlookup, 13, FALSE), "No Data")</f>
        <v/>
      </c>
      <c r="H114" s="2"/>
    </row>
    <row r="115">
      <c r="A115" s="3" t="s">
        <v>79</v>
      </c>
      <c r="B115" s="3" t="s">
        <v>23</v>
      </c>
      <c r="C115" s="3" t="s">
        <v>80</v>
      </c>
      <c r="D115" s="14">
        <f>IFERROR(VLOOKUP($C115, covid_vlookup, 2, FALSE), "No Data")</f>
        <v>519597</v>
      </c>
      <c r="E115" s="14">
        <f>IFERROR(VLOOKUP($C115, covid_vlookup, 3, FALSE), "No Data")</f>
        <v>7387</v>
      </c>
      <c r="F115" s="14">
        <f>IFERROR(VLOOKUP($C115, covid_vlookup, 8, FALSE), "No Data")</f>
        <v>2689862</v>
      </c>
      <c r="G115" s="14">
        <f>IFERROR(VLOOKUP($C115, covid_vlookup, 13, FALSE), "No Data")</f>
        <v>29524.265</v>
      </c>
      <c r="H115" s="2"/>
    </row>
    <row r="116">
      <c r="A116" s="3" t="s">
        <v>81</v>
      </c>
      <c r="B116" s="3" t="s">
        <v>23</v>
      </c>
      <c r="C116" s="3" t="s">
        <v>82</v>
      </c>
      <c r="D116" s="14">
        <f>IFERROR(VLOOKUP($C116, covid_vlookup, 2, FALSE), "No Data")</f>
        <v>103766</v>
      </c>
      <c r="E116" s="14">
        <f>IFERROR(VLOOKUP($C116, covid_vlookup, 3, FALSE), "No Data")</f>
        <v>915</v>
      </c>
      <c r="F116" s="14">
        <f>IFERROR(VLOOKUP($C116, covid_vlookup, 8, FALSE), "No Data")</f>
        <v>634814</v>
      </c>
      <c r="G116" s="14">
        <f>IFERROR(VLOOKUP($C116, covid_vlookup, 13, FALSE), "No Data")</f>
        <v>94277.965</v>
      </c>
      <c r="H116" s="2"/>
    </row>
    <row r="117">
      <c r="A117" s="3" t="s">
        <v>89</v>
      </c>
      <c r="B117" s="3" t="s">
        <v>23</v>
      </c>
      <c r="C117" s="3" t="s">
        <v>301</v>
      </c>
      <c r="D117" s="14" t="str">
        <f>IFERROR(VLOOKUP($C117, covid_vlookup, 2, FALSE), "No Data")</f>
        <v>No Data</v>
      </c>
      <c r="E117" s="14" t="str">
        <f>IFERROR(VLOOKUP($C117, covid_vlookup, 3, FALSE), "No Data")</f>
        <v>No Data</v>
      </c>
      <c r="F117" s="14" t="str">
        <f>IFERROR(VLOOKUP($C117, covid_vlookup, 8, FALSE), "No Data")</f>
        <v>No Data</v>
      </c>
      <c r="G117" s="14" t="str">
        <f>IFERROR(VLOOKUP($C117, covid_vlookup, 13, FALSE), "No Data")</f>
        <v>No Data</v>
      </c>
      <c r="H117" s="2"/>
    </row>
    <row r="118">
      <c r="A118" s="3" t="s">
        <v>302</v>
      </c>
      <c r="B118" s="3" t="s">
        <v>125</v>
      </c>
      <c r="C118" s="3" t="s">
        <v>303</v>
      </c>
      <c r="D118" s="14" t="str">
        <f>IFERROR(VLOOKUP($C118, covid_vlookup, 2, FALSE), "No Data")</f>
        <v>No Data</v>
      </c>
      <c r="E118" s="14" t="str">
        <f>IFERROR(VLOOKUP($C118, covid_vlookup, 3, FALSE), "No Data")</f>
        <v>No Data</v>
      </c>
      <c r="F118" s="14" t="str">
        <f>IFERROR(VLOOKUP($C118, covid_vlookup, 8, FALSE), "No Data")</f>
        <v>No Data</v>
      </c>
      <c r="G118" s="14" t="str">
        <f>IFERROR(VLOOKUP($C118, covid_vlookup, 13, FALSE), "No Data")</f>
        <v>No Data</v>
      </c>
      <c r="H118" s="2"/>
    </row>
    <row r="119">
      <c r="A119" s="3" t="s">
        <v>304</v>
      </c>
      <c r="B119" s="3" t="s">
        <v>125</v>
      </c>
      <c r="C119" s="3" t="s">
        <v>305</v>
      </c>
      <c r="D119" s="14" t="str">
        <f>IFERROR(VLOOKUP($C119, covid_vlookup, 2, FALSE), "No Data")</f>
        <v>No Data</v>
      </c>
      <c r="E119" s="14" t="str">
        <f>IFERROR(VLOOKUP($C119, covid_vlookup, 3, FALSE), "No Data")</f>
        <v>No Data</v>
      </c>
      <c r="F119" s="14" t="str">
        <f>IFERROR(VLOOKUP($C119, covid_vlookup, 8, FALSE), "No Data")</f>
        <v>No Data</v>
      </c>
      <c r="G119" s="14" t="str">
        <f>IFERROR(VLOOKUP($C119, covid_vlookup, 13, FALSE), "No Data")</f>
        <v>No Data</v>
      </c>
      <c r="H119" s="2"/>
    </row>
    <row r="120">
      <c r="A120" s="3" t="s">
        <v>306</v>
      </c>
      <c r="B120" s="3" t="s">
        <v>122</v>
      </c>
      <c r="C120" s="3" t="s">
        <v>307</v>
      </c>
      <c r="D120" s="14" t="str">
        <f>IFERROR(VLOOKUP($C120, covid_vlookup, 2, FALSE), "No Data")</f>
        <v>No Data</v>
      </c>
      <c r="E120" s="14" t="str">
        <f>IFERROR(VLOOKUP($C120, covid_vlookup, 3, FALSE), "No Data")</f>
        <v>No Data</v>
      </c>
      <c r="F120" s="14" t="str">
        <f>IFERROR(VLOOKUP($C120, covid_vlookup, 8, FALSE), "No Data")</f>
        <v>No Data</v>
      </c>
      <c r="G120" s="14" t="str">
        <f>IFERROR(VLOOKUP($C120, covid_vlookup, 13, FALSE), "No Data")</f>
        <v>No Data</v>
      </c>
      <c r="H120" s="2"/>
    </row>
    <row r="121">
      <c r="A121" s="3" t="s">
        <v>308</v>
      </c>
      <c r="B121" s="3" t="s">
        <v>122</v>
      </c>
      <c r="C121" s="3" t="s">
        <v>309</v>
      </c>
      <c r="D121" s="14" t="str">
        <f>IFERROR(VLOOKUP($C121, covid_vlookup, 2, FALSE), "No Data")</f>
        <v>No Data</v>
      </c>
      <c r="E121" s="14" t="str">
        <f>IFERROR(VLOOKUP($C121, covid_vlookup, 3, FALSE), "No Data")</f>
        <v>No Data</v>
      </c>
      <c r="F121" s="14" t="str">
        <f>IFERROR(VLOOKUP($C121, covid_vlookup, 8, FALSE), "No Data")</f>
        <v>No Data</v>
      </c>
      <c r="G121" s="14" t="str">
        <f>IFERROR(VLOOKUP($C121, covid_vlookup, 13, FALSE), "No Data")</f>
        <v>No Data</v>
      </c>
      <c r="H121" s="2"/>
    </row>
    <row r="122">
      <c r="A122" s="3" t="s">
        <v>310</v>
      </c>
      <c r="B122" s="3" t="s">
        <v>125</v>
      </c>
      <c r="C122" s="3" t="s">
        <v>311</v>
      </c>
      <c r="D122" s="14" t="str">
        <f>IFERROR(VLOOKUP($C122, covid_vlookup, 2, FALSE), "No Data")</f>
        <v>No Data</v>
      </c>
      <c r="E122" s="14" t="str">
        <f>IFERROR(VLOOKUP($C122, covid_vlookup, 3, FALSE), "No Data")</f>
        <v>No Data</v>
      </c>
      <c r="F122" s="14" t="str">
        <f>IFERROR(VLOOKUP($C122, covid_vlookup, 8, FALSE), "No Data")</f>
        <v>No Data</v>
      </c>
      <c r="G122" s="14" t="str">
        <f>IFERROR(VLOOKUP($C122, covid_vlookup, 13, FALSE), "No Data")</f>
        <v>No Data</v>
      </c>
      <c r="H122" s="2"/>
    </row>
    <row r="123">
      <c r="A123" s="3" t="s">
        <v>91</v>
      </c>
      <c r="B123" s="3" t="s">
        <v>23</v>
      </c>
      <c r="C123" s="3" t="s">
        <v>92</v>
      </c>
      <c r="D123" s="14">
        <f>IFERROR(VLOOKUP($C123, covid_vlookup, 2, FALSE), "No Data")</f>
        <v>52473</v>
      </c>
      <c r="E123" s="14">
        <f>IFERROR(VLOOKUP($C123, covid_vlookup, 3, FALSE), "No Data")</f>
        <v>476</v>
      </c>
      <c r="F123" s="14">
        <f>IFERROR(VLOOKUP($C123, covid_vlookup, 8, FALSE), "No Data")</f>
        <v>516100</v>
      </c>
      <c r="G123" s="14">
        <f>IFERROR(VLOOKUP($C123, covid_vlookup, 13, FALSE), "No Data")</f>
        <v>36513.323</v>
      </c>
      <c r="H123" s="2"/>
    </row>
    <row r="124">
      <c r="A124" s="3" t="s">
        <v>312</v>
      </c>
      <c r="B124" s="3" t="s">
        <v>125</v>
      </c>
      <c r="C124" s="3" t="s">
        <v>313</v>
      </c>
      <c r="D124" s="14" t="str">
        <f>IFERROR(VLOOKUP($C124, covid_vlookup, 2, FALSE), "No Data")</f>
        <v>No Data</v>
      </c>
      <c r="E124" s="14" t="str">
        <f>IFERROR(VLOOKUP($C124, covid_vlookup, 3, FALSE), "No Data")</f>
        <v>No Data</v>
      </c>
      <c r="F124" s="14" t="str">
        <f>IFERROR(VLOOKUP($C124, covid_vlookup, 8, FALSE), "No Data")</f>
        <v>No Data</v>
      </c>
      <c r="G124" s="14" t="str">
        <f>IFERROR(VLOOKUP($C124, covid_vlookup, 13, FALSE), "No Data")</f>
        <v>No Data</v>
      </c>
      <c r="H124" s="2"/>
    </row>
    <row r="125">
      <c r="A125" s="3" t="s">
        <v>314</v>
      </c>
      <c r="B125" s="3" t="s">
        <v>125</v>
      </c>
      <c r="C125" s="3" t="s">
        <v>315</v>
      </c>
      <c r="D125" s="14" t="str">
        <f>IFERROR(VLOOKUP($C125, covid_vlookup, 2, FALSE), "No Data")</f>
        <v>No Data</v>
      </c>
      <c r="E125" s="14" t="str">
        <f>IFERROR(VLOOKUP($C125, covid_vlookup, 3, FALSE), "No Data")</f>
        <v>No Data</v>
      </c>
      <c r="F125" s="14" t="str">
        <f>IFERROR(VLOOKUP($C125, covid_vlookup, 8, FALSE), "No Data")</f>
        <v>No Data</v>
      </c>
      <c r="G125" s="14" t="str">
        <f>IFERROR(VLOOKUP($C125, covid_vlookup, 13, FALSE), "No Data")</f>
        <v>No Data</v>
      </c>
      <c r="H125" s="2"/>
    </row>
    <row r="126">
      <c r="A126" s="3" t="s">
        <v>316</v>
      </c>
      <c r="B126" s="3" t="s">
        <v>130</v>
      </c>
      <c r="C126" s="3" t="s">
        <v>317</v>
      </c>
      <c r="D126" s="14" t="str">
        <f>IFERROR(VLOOKUP($C126, covid_vlookup, 2, FALSE), "No Data")</f>
        <v>No Data</v>
      </c>
      <c r="E126" s="14" t="str">
        <f>IFERROR(VLOOKUP($C126, covid_vlookup, 3, FALSE), "No Data")</f>
        <v>No Data</v>
      </c>
      <c r="F126" s="14" t="str">
        <f>IFERROR(VLOOKUP($C126, covid_vlookup, 8, FALSE), "No Data")</f>
        <v>No Data</v>
      </c>
      <c r="G126" s="14" t="str">
        <f>IFERROR(VLOOKUP($C126, covid_vlookup, 13, FALSE), "No Data")</f>
        <v>No Data</v>
      </c>
      <c r="H126" s="2"/>
    </row>
    <row r="127">
      <c r="A127" s="3" t="s">
        <v>87</v>
      </c>
      <c r="B127" s="3" t="s">
        <v>23</v>
      </c>
      <c r="C127" s="3" t="s">
        <v>88</v>
      </c>
      <c r="D127" s="14">
        <f>IFERROR(VLOOKUP($C127, covid_vlookup, 2, FALSE), "No Data")</f>
        <v>376155</v>
      </c>
      <c r="E127" s="14">
        <f>IFERROR(VLOOKUP($C127, covid_vlookup, 3, FALSE), "No Data")</f>
        <v>9690</v>
      </c>
      <c r="F127" s="14">
        <f>IFERROR(VLOOKUP($C127, covid_vlookup, 8, FALSE), "No Data")</f>
        <v>4024025</v>
      </c>
      <c r="G127" s="14">
        <f>IFERROR(VLOOKUP($C127, covid_vlookup, 13, FALSE), "No Data")</f>
        <v>5189.972</v>
      </c>
      <c r="H127" s="2"/>
    </row>
    <row r="128">
      <c r="A128" s="3" t="s">
        <v>85</v>
      </c>
      <c r="B128" s="3" t="s">
        <v>23</v>
      </c>
      <c r="C128" s="3" t="s">
        <v>86</v>
      </c>
      <c r="D128" s="14">
        <f>IFERROR(VLOOKUP($C128, covid_vlookup, 2, FALSE), "No Data")</f>
        <v>4985</v>
      </c>
      <c r="E128" s="14">
        <f>IFERROR(VLOOKUP($C128, covid_vlookup, 3, FALSE), "No Data")</f>
        <v>38</v>
      </c>
      <c r="F128" s="14">
        <f>IFERROR(VLOOKUP($C128, covid_vlookup, 8, FALSE), "No Data")</f>
        <v>39520</v>
      </c>
      <c r="G128" s="14" t="str">
        <f>IFERROR(VLOOKUP($C128, covid_vlookup, 13, FALSE), "No Data")</f>
        <v/>
      </c>
      <c r="H128" s="2"/>
    </row>
    <row r="129">
      <c r="A129" s="3" t="s">
        <v>318</v>
      </c>
      <c r="B129" s="3" t="s">
        <v>122</v>
      </c>
      <c r="C129" s="3" t="s">
        <v>319</v>
      </c>
      <c r="D129" s="14" t="str">
        <f>IFERROR(VLOOKUP($C129, covid_vlookup, 2, FALSE), "No Data")</f>
        <v>No Data</v>
      </c>
      <c r="E129" s="14" t="str">
        <f>IFERROR(VLOOKUP($C129, covid_vlookup, 3, FALSE), "No Data")</f>
        <v>No Data</v>
      </c>
      <c r="F129" s="14" t="str">
        <f>IFERROR(VLOOKUP($C129, covid_vlookup, 8, FALSE), "No Data")</f>
        <v>No Data</v>
      </c>
      <c r="G129" s="14" t="str">
        <f>IFERROR(VLOOKUP($C129, covid_vlookup, 13, FALSE), "No Data")</f>
        <v>No Data</v>
      </c>
      <c r="H129" s="2"/>
    </row>
    <row r="130">
      <c r="A130" s="3" t="s">
        <v>93</v>
      </c>
      <c r="B130" s="3" t="s">
        <v>23</v>
      </c>
      <c r="C130" s="3" t="s">
        <v>94</v>
      </c>
      <c r="D130" s="14">
        <f>IFERROR(VLOOKUP($C130, covid_vlookup, 2, FALSE), "No Data")</f>
        <v>170034</v>
      </c>
      <c r="E130" s="14">
        <f>IFERROR(VLOOKUP($C130, covid_vlookup, 3, FALSE), "No Data")</f>
        <v>2411</v>
      </c>
      <c r="F130" s="14">
        <f>IFERROR(VLOOKUP($C130, covid_vlookup, 8, FALSE), "No Data")</f>
        <v>628051</v>
      </c>
      <c r="G130" s="14">
        <f>IFERROR(VLOOKUP($C130, covid_vlookup, 13, FALSE), "No Data")</f>
        <v>16409.288</v>
      </c>
      <c r="H130" s="2"/>
    </row>
    <row r="131">
      <c r="A131" s="3" t="s">
        <v>320</v>
      </c>
      <c r="B131" s="3" t="s">
        <v>130</v>
      </c>
      <c r="C131" s="3" t="s">
        <v>321</v>
      </c>
      <c r="D131" s="14" t="str">
        <f>IFERROR(VLOOKUP($C131, covid_vlookup, 2, FALSE), "No Data")</f>
        <v>No Data</v>
      </c>
      <c r="E131" s="14" t="str">
        <f>IFERROR(VLOOKUP($C131, covid_vlookup, 3, FALSE), "No Data")</f>
        <v>No Data</v>
      </c>
      <c r="F131" s="14" t="str">
        <f>IFERROR(VLOOKUP($C131, covid_vlookup, 8, FALSE), "No Data")</f>
        <v>No Data</v>
      </c>
      <c r="G131" s="14" t="str">
        <f>IFERROR(VLOOKUP($C131, covid_vlookup, 13, FALSE), "No Data")</f>
        <v>No Data</v>
      </c>
      <c r="H131" s="2"/>
    </row>
    <row r="132">
      <c r="A132" s="3" t="s">
        <v>322</v>
      </c>
      <c r="B132" s="3" t="s">
        <v>125</v>
      </c>
      <c r="C132" s="3" t="s">
        <v>323</v>
      </c>
      <c r="D132" s="14" t="str">
        <f>IFERROR(VLOOKUP($C132, covid_vlookup, 2, FALSE), "No Data")</f>
        <v>No Data</v>
      </c>
      <c r="E132" s="14" t="str">
        <f>IFERROR(VLOOKUP($C132, covid_vlookup, 3, FALSE), "No Data")</f>
        <v>No Data</v>
      </c>
      <c r="F132" s="14" t="str">
        <f>IFERROR(VLOOKUP($C132, covid_vlookup, 8, FALSE), "No Data")</f>
        <v>No Data</v>
      </c>
      <c r="G132" s="14" t="str">
        <f>IFERROR(VLOOKUP($C132, covid_vlookup, 13, FALSE), "No Data")</f>
        <v>No Data</v>
      </c>
      <c r="H132" s="2"/>
    </row>
    <row r="133">
      <c r="A133" s="3" t="s">
        <v>324</v>
      </c>
      <c r="B133" s="3" t="s">
        <v>125</v>
      </c>
      <c r="C133" s="3" t="s">
        <v>325</v>
      </c>
      <c r="D133" s="14" t="str">
        <f>IFERROR(VLOOKUP($C133, covid_vlookup, 2, FALSE), "No Data")</f>
        <v>No Data</v>
      </c>
      <c r="E133" s="14" t="str">
        <f>IFERROR(VLOOKUP($C133, covid_vlookup, 3, FALSE), "No Data")</f>
        <v>No Data</v>
      </c>
      <c r="F133" s="14" t="str">
        <f>IFERROR(VLOOKUP($C133, covid_vlookup, 8, FALSE), "No Data")</f>
        <v>No Data</v>
      </c>
      <c r="G133" s="14" t="str">
        <f>IFERROR(VLOOKUP($C133, covid_vlookup, 13, FALSE), "No Data")</f>
        <v>No Data</v>
      </c>
      <c r="H133" s="2"/>
    </row>
    <row r="134">
      <c r="A134" s="3" t="s">
        <v>326</v>
      </c>
      <c r="B134" s="3" t="s">
        <v>122</v>
      </c>
      <c r="C134" s="3" t="s">
        <v>327</v>
      </c>
      <c r="D134" s="14" t="str">
        <f>IFERROR(VLOOKUP($C134, covid_vlookup, 2, FALSE), "No Data")</f>
        <v>No Data</v>
      </c>
      <c r="E134" s="14" t="str">
        <f>IFERROR(VLOOKUP($C134, covid_vlookup, 3, FALSE), "No Data")</f>
        <v>No Data</v>
      </c>
      <c r="F134" s="14" t="str">
        <f>IFERROR(VLOOKUP($C134, covid_vlookup, 8, FALSE), "No Data")</f>
        <v>No Data</v>
      </c>
      <c r="G134" s="14" t="str">
        <f>IFERROR(VLOOKUP($C134, covid_vlookup, 13, FALSE), "No Data")</f>
        <v>No Data</v>
      </c>
      <c r="H134" s="2"/>
    </row>
    <row r="135">
      <c r="A135" s="3" t="s">
        <v>328</v>
      </c>
      <c r="B135" s="3" t="s">
        <v>125</v>
      </c>
      <c r="C135" s="3" t="s">
        <v>329</v>
      </c>
      <c r="D135" s="14" t="str">
        <f>IFERROR(VLOOKUP($C135, covid_vlookup, 2, FALSE), "No Data")</f>
        <v>No Data</v>
      </c>
      <c r="E135" s="14" t="str">
        <f>IFERROR(VLOOKUP($C135, covid_vlookup, 3, FALSE), "No Data")</f>
        <v>No Data</v>
      </c>
      <c r="F135" s="14" t="str">
        <f>IFERROR(VLOOKUP($C135, covid_vlookup, 8, FALSE), "No Data")</f>
        <v>No Data</v>
      </c>
      <c r="G135" s="14" t="str">
        <f>IFERROR(VLOOKUP($C135, covid_vlookup, 13, FALSE), "No Data")</f>
        <v>No Data</v>
      </c>
      <c r="H135" s="2"/>
    </row>
    <row r="136">
      <c r="A136" s="3" t="s">
        <v>330</v>
      </c>
      <c r="B136" s="3" t="s">
        <v>122</v>
      </c>
      <c r="C136" s="3" t="s">
        <v>331</v>
      </c>
      <c r="D136" s="14" t="str">
        <f>IFERROR(VLOOKUP($C136, covid_vlookup, 2, FALSE), "No Data")</f>
        <v>No Data</v>
      </c>
      <c r="E136" s="14" t="str">
        <f>IFERROR(VLOOKUP($C136, covid_vlookup, 3, FALSE), "No Data")</f>
        <v>No Data</v>
      </c>
      <c r="F136" s="14" t="str">
        <f>IFERROR(VLOOKUP($C136, covid_vlookup, 8, FALSE), "No Data")</f>
        <v>No Data</v>
      </c>
      <c r="G136" s="14" t="str">
        <f>IFERROR(VLOOKUP($C136, covid_vlookup, 13, FALSE), "No Data")</f>
        <v>No Data</v>
      </c>
      <c r="H136" s="2"/>
    </row>
    <row r="137">
      <c r="A137" s="3" t="s">
        <v>95</v>
      </c>
      <c r="B137" s="3" t="s">
        <v>23</v>
      </c>
      <c r="C137" s="3" t="s">
        <v>96</v>
      </c>
      <c r="D137" s="14">
        <f>IFERROR(VLOOKUP($C137, covid_vlookup, 2, FALSE), "No Data")</f>
        <v>3137942</v>
      </c>
      <c r="E137" s="14">
        <f>IFERROR(VLOOKUP($C137, covid_vlookup, 3, FALSE), "No Data")</f>
        <v>20999</v>
      </c>
      <c r="F137" s="14">
        <f>IFERROR(VLOOKUP($C137, covid_vlookup, 8, FALSE), "No Data")</f>
        <v>17173094</v>
      </c>
      <c r="G137" s="14">
        <f>IFERROR(VLOOKUP($C137, covid_vlookup, 13, FALSE), "No Data")</f>
        <v>48472.545</v>
      </c>
      <c r="H137" s="2"/>
    </row>
    <row r="138">
      <c r="A138" s="3" t="s">
        <v>332</v>
      </c>
      <c r="B138" s="3" t="s">
        <v>142</v>
      </c>
      <c r="C138" s="3" t="s">
        <v>333</v>
      </c>
      <c r="D138" s="14" t="str">
        <f>IFERROR(VLOOKUP($C138, covid_vlookup, 2, FALSE), "No Data")</f>
        <v>No Data</v>
      </c>
      <c r="E138" s="14" t="str">
        <f>IFERROR(VLOOKUP($C138, covid_vlookup, 3, FALSE), "No Data")</f>
        <v>No Data</v>
      </c>
      <c r="F138" s="14" t="str">
        <f>IFERROR(VLOOKUP($C138, covid_vlookup, 8, FALSE), "No Data")</f>
        <v>No Data</v>
      </c>
      <c r="G138" s="14" t="str">
        <f>IFERROR(VLOOKUP($C138, covid_vlookup, 13, FALSE), "No Data")</f>
        <v>No Data</v>
      </c>
      <c r="H138" s="2"/>
    </row>
    <row r="139">
      <c r="A139" s="3" t="s">
        <v>334</v>
      </c>
      <c r="B139" s="3" t="s">
        <v>142</v>
      </c>
      <c r="C139" s="3" t="s">
        <v>335</v>
      </c>
      <c r="D139" s="14" t="str">
        <f>IFERROR(VLOOKUP($C139, covid_vlookup, 2, FALSE), "No Data")</f>
        <v>No Data</v>
      </c>
      <c r="E139" s="14" t="str">
        <f>IFERROR(VLOOKUP($C139, covid_vlookup, 3, FALSE), "No Data")</f>
        <v>No Data</v>
      </c>
      <c r="F139" s="14" t="str">
        <f>IFERROR(VLOOKUP($C139, covid_vlookup, 8, FALSE), "No Data")</f>
        <v>No Data</v>
      </c>
      <c r="G139" s="14" t="str">
        <f>IFERROR(VLOOKUP($C139, covid_vlookup, 13, FALSE), "No Data")</f>
        <v>No Data</v>
      </c>
      <c r="H139" s="2"/>
    </row>
    <row r="140">
      <c r="A140" s="3" t="s">
        <v>336</v>
      </c>
      <c r="B140" s="3" t="s">
        <v>130</v>
      </c>
      <c r="C140" s="3" t="s">
        <v>337</v>
      </c>
      <c r="D140" s="14" t="str">
        <f>IFERROR(VLOOKUP($C140, covid_vlookup, 2, FALSE), "No Data")</f>
        <v>No Data</v>
      </c>
      <c r="E140" s="14" t="str">
        <f>IFERROR(VLOOKUP($C140, covid_vlookup, 3, FALSE), "No Data")</f>
        <v>No Data</v>
      </c>
      <c r="F140" s="14" t="str">
        <f>IFERROR(VLOOKUP($C140, covid_vlookup, 8, FALSE), "No Data")</f>
        <v>No Data</v>
      </c>
      <c r="G140" s="14" t="str">
        <f>IFERROR(VLOOKUP($C140, covid_vlookup, 13, FALSE), "No Data")</f>
        <v>No Data</v>
      </c>
      <c r="H140" s="2"/>
    </row>
    <row r="141">
      <c r="A141" s="3" t="s">
        <v>338</v>
      </c>
      <c r="B141" s="3" t="s">
        <v>125</v>
      </c>
      <c r="C141" s="3" t="s">
        <v>339</v>
      </c>
      <c r="D141" s="14" t="str">
        <f>IFERROR(VLOOKUP($C141, covid_vlookup, 2, FALSE), "No Data")</f>
        <v>No Data</v>
      </c>
      <c r="E141" s="14" t="str">
        <f>IFERROR(VLOOKUP($C141, covid_vlookup, 3, FALSE), "No Data")</f>
        <v>No Data</v>
      </c>
      <c r="F141" s="14" t="str">
        <f>IFERROR(VLOOKUP($C141, covid_vlookup, 8, FALSE), "No Data")</f>
        <v>No Data</v>
      </c>
      <c r="G141" s="14" t="str">
        <f>IFERROR(VLOOKUP($C141, covid_vlookup, 13, FALSE), "No Data")</f>
        <v>No Data</v>
      </c>
      <c r="H141" s="2"/>
    </row>
    <row r="142">
      <c r="A142" s="3" t="s">
        <v>340</v>
      </c>
      <c r="B142" s="3" t="s">
        <v>125</v>
      </c>
      <c r="C142" s="3" t="s">
        <v>341</v>
      </c>
      <c r="D142" s="14" t="str">
        <f>IFERROR(VLOOKUP($C142, covid_vlookup, 2, FALSE), "No Data")</f>
        <v>No Data</v>
      </c>
      <c r="E142" s="14" t="str">
        <f>IFERROR(VLOOKUP($C142, covid_vlookup, 3, FALSE), "No Data")</f>
        <v>No Data</v>
      </c>
      <c r="F142" s="14" t="str">
        <f>IFERROR(VLOOKUP($C142, covid_vlookup, 8, FALSE), "No Data")</f>
        <v>No Data</v>
      </c>
      <c r="G142" s="14" t="str">
        <f>IFERROR(VLOOKUP($C142, covid_vlookup, 13, FALSE), "No Data")</f>
        <v>No Data</v>
      </c>
      <c r="H142" s="2"/>
    </row>
    <row r="143">
      <c r="A143" s="3" t="s">
        <v>342</v>
      </c>
      <c r="B143" s="3" t="s">
        <v>142</v>
      </c>
      <c r="C143" s="3" t="s">
        <v>343</v>
      </c>
      <c r="D143" s="14" t="str">
        <f>IFERROR(VLOOKUP($C143, covid_vlookup, 2, FALSE), "No Data")</f>
        <v>No Data</v>
      </c>
      <c r="E143" s="14" t="str">
        <f>IFERROR(VLOOKUP($C143, covid_vlookup, 3, FALSE), "No Data")</f>
        <v>No Data</v>
      </c>
      <c r="F143" s="14" t="str">
        <f>IFERROR(VLOOKUP($C143, covid_vlookup, 8, FALSE), "No Data")</f>
        <v>No Data</v>
      </c>
      <c r="G143" s="14" t="str">
        <f>IFERROR(VLOOKUP($C143, covid_vlookup, 13, FALSE), "No Data")</f>
        <v>No Data</v>
      </c>
      <c r="H143" s="2"/>
    </row>
    <row r="144">
      <c r="A144" s="3" t="s">
        <v>97</v>
      </c>
      <c r="B144" s="3" t="s">
        <v>23</v>
      </c>
      <c r="C144" s="3" t="s">
        <v>98</v>
      </c>
      <c r="D144" s="14">
        <f>IFERROR(VLOOKUP($C144, covid_vlookup, 2, FALSE), "No Data")</f>
        <v>394259</v>
      </c>
      <c r="E144" s="14">
        <f>IFERROR(VLOOKUP($C144, covid_vlookup, 3, FALSE), "No Data")</f>
        <v>1305</v>
      </c>
      <c r="F144" s="14">
        <f>IFERROR(VLOOKUP($C144, covid_vlookup, 8, FALSE), "No Data")</f>
        <v>5465629</v>
      </c>
      <c r="G144" s="14">
        <f>IFERROR(VLOOKUP($C144, covid_vlookup, 13, FALSE), "No Data")</f>
        <v>64800.057</v>
      </c>
      <c r="H144" s="2"/>
    </row>
    <row r="145">
      <c r="A145" s="3" t="s">
        <v>344</v>
      </c>
      <c r="B145" s="3" t="s">
        <v>122</v>
      </c>
      <c r="C145" s="3" t="s">
        <v>345</v>
      </c>
      <c r="D145" s="14" t="str">
        <f>IFERROR(VLOOKUP($C145, covid_vlookup, 2, FALSE), "No Data")</f>
        <v>No Data</v>
      </c>
      <c r="E145" s="14" t="str">
        <f>IFERROR(VLOOKUP($C145, covid_vlookup, 3, FALSE), "No Data")</f>
        <v>No Data</v>
      </c>
      <c r="F145" s="14" t="str">
        <f>IFERROR(VLOOKUP($C145, covid_vlookup, 8, FALSE), "No Data")</f>
        <v>No Data</v>
      </c>
      <c r="G145" s="14" t="str">
        <f>IFERROR(VLOOKUP($C145, covid_vlookup, 13, FALSE), "No Data")</f>
        <v>No Data</v>
      </c>
      <c r="H145" s="2"/>
    </row>
    <row r="146">
      <c r="A146" s="3" t="s">
        <v>346</v>
      </c>
      <c r="B146" s="3" t="s">
        <v>122</v>
      </c>
      <c r="C146" s="3" t="s">
        <v>347</v>
      </c>
      <c r="D146" s="14" t="str">
        <f>IFERROR(VLOOKUP($C146, covid_vlookup, 2, FALSE), "No Data")</f>
        <v>No Data</v>
      </c>
      <c r="E146" s="14" t="str">
        <f>IFERROR(VLOOKUP($C146, covid_vlookup, 3, FALSE), "No Data")</f>
        <v>No Data</v>
      </c>
      <c r="F146" s="14" t="str">
        <f>IFERROR(VLOOKUP($C146, covid_vlookup, 8, FALSE), "No Data")</f>
        <v>No Data</v>
      </c>
      <c r="G146" s="14" t="str">
        <f>IFERROR(VLOOKUP($C146, covid_vlookup, 13, FALSE), "No Data")</f>
        <v>No Data</v>
      </c>
      <c r="H146" s="2"/>
    </row>
    <row r="147">
      <c r="A147" s="3" t="s">
        <v>348</v>
      </c>
      <c r="B147" s="3" t="s">
        <v>122</v>
      </c>
      <c r="C147" s="3" t="s">
        <v>349</v>
      </c>
      <c r="D147" s="14" t="str">
        <f>IFERROR(VLOOKUP($C147, covid_vlookup, 2, FALSE), "No Data")</f>
        <v>No Data</v>
      </c>
      <c r="E147" s="14" t="str">
        <f>IFERROR(VLOOKUP($C147, covid_vlookup, 3, FALSE), "No Data")</f>
        <v>No Data</v>
      </c>
      <c r="F147" s="14" t="str">
        <f>IFERROR(VLOOKUP($C147, covid_vlookup, 8, FALSE), "No Data")</f>
        <v>No Data</v>
      </c>
      <c r="G147" s="14" t="str">
        <f>IFERROR(VLOOKUP($C147, covid_vlookup, 13, FALSE), "No Data")</f>
        <v>No Data</v>
      </c>
      <c r="H147" s="2"/>
    </row>
    <row r="148">
      <c r="A148" s="3" t="s">
        <v>350</v>
      </c>
      <c r="B148" s="3" t="s">
        <v>130</v>
      </c>
      <c r="C148" s="3" t="s">
        <v>351</v>
      </c>
      <c r="D148" s="14" t="str">
        <f>IFERROR(VLOOKUP($C148, covid_vlookup, 2, FALSE), "No Data")</f>
        <v>No Data</v>
      </c>
      <c r="E148" s="14" t="str">
        <f>IFERROR(VLOOKUP($C148, covid_vlookup, 3, FALSE), "No Data")</f>
        <v>No Data</v>
      </c>
      <c r="F148" s="14" t="str">
        <f>IFERROR(VLOOKUP($C148, covid_vlookup, 8, FALSE), "No Data")</f>
        <v>No Data</v>
      </c>
      <c r="G148" s="14" t="str">
        <f>IFERROR(VLOOKUP($C148, covid_vlookup, 13, FALSE), "No Data")</f>
        <v>No Data</v>
      </c>
      <c r="H148" s="2"/>
    </row>
    <row r="149">
      <c r="A149" s="3" t="s">
        <v>352</v>
      </c>
      <c r="B149" s="3" t="s">
        <v>142</v>
      </c>
      <c r="C149" s="3" t="s">
        <v>353</v>
      </c>
      <c r="D149" s="14" t="str">
        <f>IFERROR(VLOOKUP($C149, covid_vlookup, 2, FALSE), "No Data")</f>
        <v>No Data</v>
      </c>
      <c r="E149" s="14" t="str">
        <f>IFERROR(VLOOKUP($C149, covid_vlookup, 3, FALSE), "No Data")</f>
        <v>No Data</v>
      </c>
      <c r="F149" s="14" t="str">
        <f>IFERROR(VLOOKUP($C149, covid_vlookup, 8, FALSE), "No Data")</f>
        <v>No Data</v>
      </c>
      <c r="G149" s="14" t="str">
        <f>IFERROR(VLOOKUP($C149, covid_vlookup, 13, FALSE), "No Data")</f>
        <v>No Data</v>
      </c>
      <c r="H149" s="2"/>
    </row>
    <row r="150">
      <c r="A150" s="3" t="s">
        <v>354</v>
      </c>
      <c r="B150" s="3" t="s">
        <v>135</v>
      </c>
      <c r="C150" s="3" t="s">
        <v>355</v>
      </c>
      <c r="D150" s="14" t="str">
        <f>IFERROR(VLOOKUP($C150, covid_vlookup, 2, FALSE), "No Data")</f>
        <v>No Data</v>
      </c>
      <c r="E150" s="14" t="str">
        <f>IFERROR(VLOOKUP($C150, covid_vlookup, 3, FALSE), "No Data")</f>
        <v>No Data</v>
      </c>
      <c r="F150" s="14" t="str">
        <f>IFERROR(VLOOKUP($C150, covid_vlookup, 8, FALSE), "No Data")</f>
        <v>No Data</v>
      </c>
      <c r="G150" s="14" t="str">
        <f>IFERROR(VLOOKUP($C150, covid_vlookup, 13, FALSE), "No Data")</f>
        <v>No Data</v>
      </c>
      <c r="H150" s="2"/>
    </row>
    <row r="151">
      <c r="A151" s="3" t="s">
        <v>356</v>
      </c>
      <c r="B151" s="3" t="s">
        <v>135</v>
      </c>
      <c r="C151" s="3" t="s">
        <v>357</v>
      </c>
      <c r="D151" s="14" t="str">
        <f>IFERROR(VLOOKUP($C151, covid_vlookup, 2, FALSE), "No Data")</f>
        <v>No Data</v>
      </c>
      <c r="E151" s="14" t="str">
        <f>IFERROR(VLOOKUP($C151, covid_vlookup, 3, FALSE), "No Data")</f>
        <v>No Data</v>
      </c>
      <c r="F151" s="14" t="str">
        <f>IFERROR(VLOOKUP($C151, covid_vlookup, 8, FALSE), "No Data")</f>
        <v>No Data</v>
      </c>
      <c r="G151" s="14" t="str">
        <f>IFERROR(VLOOKUP($C151, covid_vlookup, 13, FALSE), "No Data")</f>
        <v>No Data</v>
      </c>
      <c r="H151" s="2"/>
    </row>
    <row r="152">
      <c r="A152" s="3" t="s">
        <v>358</v>
      </c>
      <c r="B152" s="3" t="s">
        <v>122</v>
      </c>
      <c r="C152" s="3" t="s">
        <v>359</v>
      </c>
      <c r="D152" s="14" t="str">
        <f>IFERROR(VLOOKUP($C152, covid_vlookup, 2, FALSE), "No Data")</f>
        <v>No Data</v>
      </c>
      <c r="E152" s="14" t="str">
        <f>IFERROR(VLOOKUP($C152, covid_vlookup, 3, FALSE), "No Data")</f>
        <v>No Data</v>
      </c>
      <c r="F152" s="14" t="str">
        <f>IFERROR(VLOOKUP($C152, covid_vlookup, 8, FALSE), "No Data")</f>
        <v>No Data</v>
      </c>
      <c r="G152" s="14" t="str">
        <f>IFERROR(VLOOKUP($C152, covid_vlookup, 13, FALSE), "No Data")</f>
        <v>No Data</v>
      </c>
      <c r="H152" s="2"/>
    </row>
    <row r="153">
      <c r="A153" s="3" t="s">
        <v>99</v>
      </c>
      <c r="B153" s="3" t="s">
        <v>23</v>
      </c>
      <c r="C153" s="3" t="s">
        <v>100</v>
      </c>
      <c r="D153" s="14">
        <f>IFERROR(VLOOKUP($C153, covid_vlookup, 2, FALSE), "No Data")</f>
        <v>4108215</v>
      </c>
      <c r="E153" s="14">
        <f>IFERROR(VLOOKUP($C153, covid_vlookup, 3, FALSE), "No Data")</f>
        <v>97054</v>
      </c>
      <c r="F153" s="14">
        <f>IFERROR(VLOOKUP($C153, covid_vlookup, 8, FALSE), "No Data")</f>
        <v>37797000</v>
      </c>
      <c r="G153" s="14">
        <f>IFERROR(VLOOKUP($C153, covid_vlookup, 13, FALSE), "No Data")</f>
        <v>27216.445</v>
      </c>
      <c r="H153" s="2"/>
    </row>
    <row r="154">
      <c r="A154" s="3" t="s">
        <v>101</v>
      </c>
      <c r="B154" s="3" t="s">
        <v>23</v>
      </c>
      <c r="C154" s="3" t="s">
        <v>102</v>
      </c>
      <c r="D154" s="14">
        <f>IFERROR(VLOOKUP($C154, covid_vlookup, 2, FALSE), "No Data")</f>
        <v>1389646</v>
      </c>
      <c r="E154" s="14">
        <f>IFERROR(VLOOKUP($C154, covid_vlookup, 3, FALSE), "No Data")</f>
        <v>18955</v>
      </c>
      <c r="F154" s="14">
        <f>IFERROR(VLOOKUP($C154, covid_vlookup, 8, FALSE), "No Data")</f>
        <v>10167923</v>
      </c>
      <c r="G154" s="14">
        <f>IFERROR(VLOOKUP($C154, covid_vlookup, 13, FALSE), "No Data")</f>
        <v>27936.896</v>
      </c>
      <c r="H154" s="2"/>
    </row>
    <row r="155">
      <c r="A155" s="3" t="s">
        <v>360</v>
      </c>
      <c r="B155" s="3" t="s">
        <v>130</v>
      </c>
      <c r="C155" s="3" t="s">
        <v>361</v>
      </c>
      <c r="D155" s="14" t="str">
        <f>IFERROR(VLOOKUP($C155, covid_vlookup, 2, FALSE), "No Data")</f>
        <v>No Data</v>
      </c>
      <c r="E155" s="14" t="str">
        <f>IFERROR(VLOOKUP($C155, covid_vlookup, 3, FALSE), "No Data")</f>
        <v>No Data</v>
      </c>
      <c r="F155" s="14" t="str">
        <f>IFERROR(VLOOKUP($C155, covid_vlookup, 8, FALSE), "No Data")</f>
        <v>No Data</v>
      </c>
      <c r="G155" s="14" t="str">
        <f>IFERROR(VLOOKUP($C155, covid_vlookup, 13, FALSE), "No Data")</f>
        <v>No Data</v>
      </c>
      <c r="H155" s="2"/>
    </row>
    <row r="156">
      <c r="A156" s="3" t="s">
        <v>362</v>
      </c>
      <c r="B156" s="3" t="s">
        <v>122</v>
      </c>
      <c r="C156" s="3" t="s">
        <v>363</v>
      </c>
      <c r="D156" s="14" t="str">
        <f>IFERROR(VLOOKUP($C156, covid_vlookup, 2, FALSE), "No Data")</f>
        <v>No Data</v>
      </c>
      <c r="E156" s="14" t="str">
        <f>IFERROR(VLOOKUP($C156, covid_vlookup, 3, FALSE), "No Data")</f>
        <v>No Data</v>
      </c>
      <c r="F156" s="14" t="str">
        <f>IFERROR(VLOOKUP($C156, covid_vlookup, 8, FALSE), "No Data")</f>
        <v>No Data</v>
      </c>
      <c r="G156" s="14" t="str">
        <f>IFERROR(VLOOKUP($C156, covid_vlookup, 13, FALSE), "No Data")</f>
        <v>No Data</v>
      </c>
      <c r="H156" s="2"/>
    </row>
    <row r="157">
      <c r="A157" s="3" t="s">
        <v>103</v>
      </c>
      <c r="B157" s="3" t="s">
        <v>23</v>
      </c>
      <c r="C157" s="3" t="s">
        <v>104</v>
      </c>
      <c r="D157" s="14">
        <f>IFERROR(VLOOKUP($C157, covid_vlookup, 2, FALSE), "No Data")</f>
        <v>1808891</v>
      </c>
      <c r="E157" s="14">
        <f>IFERROR(VLOOKUP($C157, covid_vlookup, 3, FALSE), "No Data")</f>
        <v>58752</v>
      </c>
      <c r="F157" s="14">
        <f>IFERROR(VLOOKUP($C157, covid_vlookup, 8, FALSE), "No Data")</f>
        <v>19127772</v>
      </c>
      <c r="G157" s="14">
        <f>IFERROR(VLOOKUP($C157, covid_vlookup, 13, FALSE), "No Data")</f>
        <v>23313.199</v>
      </c>
      <c r="H157" s="2"/>
    </row>
    <row r="158">
      <c r="A158" s="3" t="s">
        <v>105</v>
      </c>
      <c r="B158" s="3" t="s">
        <v>23</v>
      </c>
      <c r="C158" s="3" t="s">
        <v>106</v>
      </c>
      <c r="D158" s="14">
        <f>IFERROR(VLOOKUP($C158, covid_vlookup, 2, FALSE), "No Data")</f>
        <v>10320405</v>
      </c>
      <c r="E158" s="14">
        <f>IFERROR(VLOOKUP($C158, covid_vlookup, 3, FALSE), "No Data")</f>
        <v>302671</v>
      </c>
      <c r="F158" s="14">
        <f>IFERROR(VLOOKUP($C158, covid_vlookup, 8, FALSE), "No Data")</f>
        <v>145912022</v>
      </c>
      <c r="G158" s="14">
        <f>IFERROR(VLOOKUP($C158, covid_vlookup, 13, FALSE), "No Data")</f>
        <v>24765.954</v>
      </c>
      <c r="H158" s="2"/>
    </row>
    <row r="159">
      <c r="A159" s="3" t="s">
        <v>364</v>
      </c>
      <c r="B159" s="3" t="s">
        <v>125</v>
      </c>
      <c r="C159" s="3" t="s">
        <v>365</v>
      </c>
      <c r="D159" s="14" t="str">
        <f>IFERROR(VLOOKUP($C159, covid_vlookup, 2, FALSE), "No Data")</f>
        <v>No Data</v>
      </c>
      <c r="E159" s="14" t="str">
        <f>IFERROR(VLOOKUP($C159, covid_vlookup, 3, FALSE), "No Data")</f>
        <v>No Data</v>
      </c>
      <c r="F159" s="14" t="str">
        <f>IFERROR(VLOOKUP($C159, covid_vlookup, 8, FALSE), "No Data")</f>
        <v>No Data</v>
      </c>
      <c r="G159" s="14" t="str">
        <f>IFERROR(VLOOKUP($C159, covid_vlookup, 13, FALSE), "No Data")</f>
        <v>No Data</v>
      </c>
      <c r="H159" s="2"/>
    </row>
    <row r="160">
      <c r="A160" s="3" t="s">
        <v>366</v>
      </c>
      <c r="B160" s="3" t="s">
        <v>130</v>
      </c>
      <c r="C160" s="3" t="s">
        <v>367</v>
      </c>
      <c r="D160" s="14" t="str">
        <f>IFERROR(VLOOKUP($C160, covid_vlookup, 2, FALSE), "No Data")</f>
        <v>No Data</v>
      </c>
      <c r="E160" s="14" t="str">
        <f>IFERROR(VLOOKUP($C160, covid_vlookup, 3, FALSE), "No Data")</f>
        <v>No Data</v>
      </c>
      <c r="F160" s="14" t="str">
        <f>IFERROR(VLOOKUP($C160, covid_vlookup, 8, FALSE), "No Data")</f>
        <v>No Data</v>
      </c>
      <c r="G160" s="14" t="str">
        <f>IFERROR(VLOOKUP($C160, covid_vlookup, 13, FALSE), "No Data")</f>
        <v>No Data</v>
      </c>
      <c r="H160" s="2"/>
    </row>
    <row r="161">
      <c r="A161" s="3" t="s">
        <v>368</v>
      </c>
      <c r="B161" s="3" t="s">
        <v>130</v>
      </c>
      <c r="C161" s="3" t="s">
        <v>369</v>
      </c>
      <c r="D161" s="14" t="str">
        <f>IFERROR(VLOOKUP($C161, covid_vlookup, 2, FALSE), "No Data")</f>
        <v>No Data</v>
      </c>
      <c r="E161" s="14" t="str">
        <f>IFERROR(VLOOKUP($C161, covid_vlookup, 3, FALSE), "No Data")</f>
        <v>No Data</v>
      </c>
      <c r="F161" s="14" t="str">
        <f>IFERROR(VLOOKUP($C161, covid_vlookup, 8, FALSE), "No Data")</f>
        <v>No Data</v>
      </c>
      <c r="G161" s="14" t="str">
        <f>IFERROR(VLOOKUP($C161, covid_vlookup, 13, FALSE), "No Data")</f>
        <v>No Data</v>
      </c>
      <c r="H161" s="2"/>
    </row>
    <row r="162">
      <c r="A162" s="3" t="s">
        <v>370</v>
      </c>
      <c r="B162" s="3" t="s">
        <v>130</v>
      </c>
      <c r="C162" s="3" t="s">
        <v>371</v>
      </c>
      <c r="D162" s="14" t="str">
        <f>IFERROR(VLOOKUP($C162, covid_vlookup, 2, FALSE), "No Data")</f>
        <v>No Data</v>
      </c>
      <c r="E162" s="14" t="str">
        <f>IFERROR(VLOOKUP($C162, covid_vlookup, 3, FALSE), "No Data")</f>
        <v>No Data</v>
      </c>
      <c r="F162" s="14" t="str">
        <f>IFERROR(VLOOKUP($C162, covid_vlookup, 8, FALSE), "No Data")</f>
        <v>No Data</v>
      </c>
      <c r="G162" s="14" t="str">
        <f>IFERROR(VLOOKUP($C162, covid_vlookup, 13, FALSE), "No Data")</f>
        <v>No Data</v>
      </c>
      <c r="H162" s="2"/>
    </row>
    <row r="163">
      <c r="A163" s="3" t="s">
        <v>107</v>
      </c>
      <c r="B163" s="3" t="s">
        <v>23</v>
      </c>
      <c r="C163" s="3" t="s">
        <v>108</v>
      </c>
      <c r="D163" s="14">
        <f>IFERROR(VLOOKUP($C163, covid_vlookup, 2, FALSE), "No Data")</f>
        <v>8202</v>
      </c>
      <c r="E163" s="14">
        <f>IFERROR(VLOOKUP($C163, covid_vlookup, 3, FALSE), "No Data")</f>
        <v>100</v>
      </c>
      <c r="F163" s="14">
        <f>IFERROR(VLOOKUP($C163, covid_vlookup, 8, FALSE), "No Data")</f>
        <v>34010</v>
      </c>
      <c r="G163" s="14">
        <f>IFERROR(VLOOKUP($C163, covid_vlookup, 13, FALSE), "No Data")</f>
        <v>56861.47</v>
      </c>
      <c r="H163" s="2"/>
    </row>
    <row r="164">
      <c r="A164" s="3" t="s">
        <v>372</v>
      </c>
      <c r="B164" s="3" t="s">
        <v>125</v>
      </c>
      <c r="C164" s="3" t="s">
        <v>373</v>
      </c>
      <c r="D164" s="14" t="str">
        <f>IFERROR(VLOOKUP($C164, covid_vlookup, 2, FALSE), "No Data")</f>
        <v>No Data</v>
      </c>
      <c r="E164" s="14" t="str">
        <f>IFERROR(VLOOKUP($C164, covid_vlookup, 3, FALSE), "No Data")</f>
        <v>No Data</v>
      </c>
      <c r="F164" s="14" t="str">
        <f>IFERROR(VLOOKUP($C164, covid_vlookup, 8, FALSE), "No Data")</f>
        <v>No Data</v>
      </c>
      <c r="G164" s="14" t="str">
        <f>IFERROR(VLOOKUP($C164, covid_vlookup, 13, FALSE), "No Data")</f>
        <v>No Data</v>
      </c>
      <c r="H164" s="2"/>
    </row>
    <row r="165">
      <c r="A165" s="3" t="s">
        <v>374</v>
      </c>
      <c r="B165" s="3" t="s">
        <v>122</v>
      </c>
      <c r="C165" s="3" t="s">
        <v>375</v>
      </c>
      <c r="D165" s="14" t="str">
        <f>IFERROR(VLOOKUP($C165, covid_vlookup, 2, FALSE), "No Data")</f>
        <v>No Data</v>
      </c>
      <c r="E165" s="14" t="str">
        <f>IFERROR(VLOOKUP($C165, covid_vlookup, 3, FALSE), "No Data")</f>
        <v>No Data</v>
      </c>
      <c r="F165" s="14" t="str">
        <f>IFERROR(VLOOKUP($C165, covid_vlookup, 8, FALSE), "No Data")</f>
        <v>No Data</v>
      </c>
      <c r="G165" s="14" t="str">
        <f>IFERROR(VLOOKUP($C165, covid_vlookup, 13, FALSE), "No Data")</f>
        <v>No Data</v>
      </c>
      <c r="H165" s="2"/>
    </row>
    <row r="166">
      <c r="A166" s="3" t="s">
        <v>376</v>
      </c>
      <c r="B166" s="3" t="s">
        <v>125</v>
      </c>
      <c r="C166" s="3" t="s">
        <v>377</v>
      </c>
      <c r="D166" s="14" t="str">
        <f>IFERROR(VLOOKUP($C166, covid_vlookup, 2, FALSE), "No Data")</f>
        <v>No Data</v>
      </c>
      <c r="E166" s="14" t="str">
        <f>IFERROR(VLOOKUP($C166, covid_vlookup, 3, FALSE), "No Data")</f>
        <v>No Data</v>
      </c>
      <c r="F166" s="14" t="str">
        <f>IFERROR(VLOOKUP($C166, covid_vlookup, 8, FALSE), "No Data")</f>
        <v>No Data</v>
      </c>
      <c r="G166" s="14" t="str">
        <f>IFERROR(VLOOKUP($C166, covid_vlookup, 13, FALSE), "No Data")</f>
        <v>No Data</v>
      </c>
      <c r="H166" s="2"/>
    </row>
    <row r="167">
      <c r="A167" s="3" t="s">
        <v>109</v>
      </c>
      <c r="B167" s="3" t="s">
        <v>23</v>
      </c>
      <c r="C167" s="3" t="s">
        <v>110</v>
      </c>
      <c r="D167" s="14">
        <f>IFERROR(VLOOKUP($C167, covid_vlookup, 2, FALSE), "No Data")</f>
        <v>1299339</v>
      </c>
      <c r="E167" s="14">
        <f>IFERROR(VLOOKUP($C167, covid_vlookup, 3, FALSE), "No Data")</f>
        <v>12714</v>
      </c>
      <c r="F167" s="14">
        <f>IFERROR(VLOOKUP($C167, covid_vlookup, 8, FALSE), "No Data")</f>
        <v>6871547</v>
      </c>
      <c r="G167" s="14">
        <f>IFERROR(VLOOKUP($C167, covid_vlookup, 13, FALSE), "No Data")</f>
        <v>14048.881</v>
      </c>
      <c r="H167" s="2"/>
    </row>
    <row r="168">
      <c r="A168" s="3" t="s">
        <v>378</v>
      </c>
      <c r="B168" s="3" t="s">
        <v>125</v>
      </c>
      <c r="C168" s="3" t="s">
        <v>379</v>
      </c>
      <c r="D168" s="14" t="str">
        <f>IFERROR(VLOOKUP($C168, covid_vlookup, 2, FALSE), "No Data")</f>
        <v>No Data</v>
      </c>
      <c r="E168" s="14" t="str">
        <f>IFERROR(VLOOKUP($C168, covid_vlookup, 3, FALSE), "No Data")</f>
        <v>No Data</v>
      </c>
      <c r="F168" s="14" t="str">
        <f>IFERROR(VLOOKUP($C168, covid_vlookup, 8, FALSE), "No Data")</f>
        <v>No Data</v>
      </c>
      <c r="G168" s="14" t="str">
        <f>IFERROR(VLOOKUP($C168, covid_vlookup, 13, FALSE), "No Data")</f>
        <v>No Data</v>
      </c>
      <c r="H168" s="2"/>
    </row>
    <row r="169">
      <c r="A169" s="3" t="s">
        <v>380</v>
      </c>
      <c r="B169" s="3" t="s">
        <v>125</v>
      </c>
      <c r="C169" s="3" t="s">
        <v>381</v>
      </c>
      <c r="D169" s="14" t="str">
        <f>IFERROR(VLOOKUP($C169, covid_vlookup, 2, FALSE), "No Data")</f>
        <v>No Data</v>
      </c>
      <c r="E169" s="14" t="str">
        <f>IFERROR(VLOOKUP($C169, covid_vlookup, 3, FALSE), "No Data")</f>
        <v>No Data</v>
      </c>
      <c r="F169" s="14" t="str">
        <f>IFERROR(VLOOKUP($C169, covid_vlookup, 8, FALSE), "No Data")</f>
        <v>No Data</v>
      </c>
      <c r="G169" s="14" t="str">
        <f>IFERROR(VLOOKUP($C169, covid_vlookup, 13, FALSE), "No Data")</f>
        <v>No Data</v>
      </c>
      <c r="H169" s="2"/>
    </row>
    <row r="170">
      <c r="A170" s="3" t="s">
        <v>382</v>
      </c>
      <c r="B170" s="3" t="s">
        <v>122</v>
      </c>
      <c r="C170" s="3" t="s">
        <v>383</v>
      </c>
      <c r="D170" s="14" t="str">
        <f>IFERROR(VLOOKUP($C170, covid_vlookup, 2, FALSE), "No Data")</f>
        <v>No Data</v>
      </c>
      <c r="E170" s="14" t="str">
        <f>IFERROR(VLOOKUP($C170, covid_vlookup, 3, FALSE), "No Data")</f>
        <v>No Data</v>
      </c>
      <c r="F170" s="14" t="str">
        <f>IFERROR(VLOOKUP($C170, covid_vlookup, 8, FALSE), "No Data")</f>
        <v>No Data</v>
      </c>
      <c r="G170" s="14" t="str">
        <f>IFERROR(VLOOKUP($C170, covid_vlookup, 13, FALSE), "No Data")</f>
        <v>No Data</v>
      </c>
      <c r="H170" s="2"/>
    </row>
    <row r="171">
      <c r="A171" s="3" t="s">
        <v>384</v>
      </c>
      <c r="B171" s="3" t="s">
        <v>130</v>
      </c>
      <c r="C171" s="3" t="s">
        <v>385</v>
      </c>
      <c r="D171" s="14" t="str">
        <f>IFERROR(VLOOKUP($C171, covid_vlookup, 2, FALSE), "No Data")</f>
        <v>No Data</v>
      </c>
      <c r="E171" s="14" t="str">
        <f>IFERROR(VLOOKUP($C171, covid_vlookup, 3, FALSE), "No Data")</f>
        <v>No Data</v>
      </c>
      <c r="F171" s="14" t="str">
        <f>IFERROR(VLOOKUP($C171, covid_vlookup, 8, FALSE), "No Data")</f>
        <v>No Data</v>
      </c>
      <c r="G171" s="14" t="str">
        <f>IFERROR(VLOOKUP($C171, covid_vlookup, 13, FALSE), "No Data")</f>
        <v>No Data</v>
      </c>
      <c r="H171" s="2"/>
    </row>
    <row r="172">
      <c r="A172" s="3" t="s">
        <v>111</v>
      </c>
      <c r="B172" s="3" t="s">
        <v>23</v>
      </c>
      <c r="C172" s="3" t="s">
        <v>112</v>
      </c>
      <c r="D172" s="14">
        <f>IFERROR(VLOOKUP($C172, covid_vlookup, 2, FALSE), "No Data")</f>
        <v>1371082</v>
      </c>
      <c r="E172" s="14">
        <f>IFERROR(VLOOKUP($C172, covid_vlookup, 3, FALSE), "No Data")</f>
        <v>16635</v>
      </c>
      <c r="F172" s="14">
        <f>IFERROR(VLOOKUP($C172, covid_vlookup, 8, FALSE), "No Data")</f>
        <v>5449270</v>
      </c>
      <c r="G172" s="14">
        <f>IFERROR(VLOOKUP($C172, covid_vlookup, 13, FALSE), "No Data")</f>
        <v>30155.152</v>
      </c>
      <c r="H172" s="2"/>
    </row>
    <row r="173">
      <c r="A173" s="3" t="s">
        <v>113</v>
      </c>
      <c r="B173" s="3" t="s">
        <v>23</v>
      </c>
      <c r="C173" s="3" t="s">
        <v>114</v>
      </c>
      <c r="D173" s="14">
        <f>IFERROR(VLOOKUP($C173, covid_vlookup, 2, FALSE), "No Data")</f>
        <v>464048</v>
      </c>
      <c r="E173" s="14">
        <f>IFERROR(VLOOKUP($C173, covid_vlookup, 3, FALSE), "No Data")</f>
        <v>5589</v>
      </c>
      <c r="F173" s="14">
        <f>IFERROR(VLOOKUP($C173, covid_vlookup, 8, FALSE), "No Data")</f>
        <v>2078723</v>
      </c>
      <c r="G173" s="14">
        <f>IFERROR(VLOOKUP($C173, covid_vlookup, 13, FALSE), "No Data")</f>
        <v>31400.84</v>
      </c>
      <c r="H173" s="2"/>
    </row>
    <row r="174">
      <c r="A174" s="3" t="s">
        <v>386</v>
      </c>
      <c r="B174" s="3" t="s">
        <v>125</v>
      </c>
      <c r="C174" s="3" t="s">
        <v>387</v>
      </c>
      <c r="D174" s="14" t="str">
        <f>IFERROR(VLOOKUP($C174, covid_vlookup, 2, FALSE), "No Data")</f>
        <v>No Data</v>
      </c>
      <c r="E174" s="14" t="str">
        <f>IFERROR(VLOOKUP($C174, covid_vlookup, 3, FALSE), "No Data")</f>
        <v>No Data</v>
      </c>
      <c r="F174" s="14" t="str">
        <f>IFERROR(VLOOKUP($C174, covid_vlookup, 8, FALSE), "No Data")</f>
        <v>No Data</v>
      </c>
      <c r="G174" s="14" t="str">
        <f>IFERROR(VLOOKUP($C174, covid_vlookup, 13, FALSE), "No Data")</f>
        <v>No Data</v>
      </c>
      <c r="H174" s="2"/>
    </row>
    <row r="175">
      <c r="A175" s="3" t="s">
        <v>388</v>
      </c>
      <c r="B175" s="3" t="s">
        <v>125</v>
      </c>
      <c r="C175" s="3" t="s">
        <v>389</v>
      </c>
      <c r="D175" s="14" t="str">
        <f>IFERROR(VLOOKUP($C175, covid_vlookup, 2, FALSE), "No Data")</f>
        <v>No Data</v>
      </c>
      <c r="E175" s="14" t="str">
        <f>IFERROR(VLOOKUP($C175, covid_vlookup, 3, FALSE), "No Data")</f>
        <v>No Data</v>
      </c>
      <c r="F175" s="14" t="str">
        <f>IFERROR(VLOOKUP($C175, covid_vlookup, 8, FALSE), "No Data")</f>
        <v>No Data</v>
      </c>
      <c r="G175" s="14" t="str">
        <f>IFERROR(VLOOKUP($C175, covid_vlookup, 13, FALSE), "No Data")</f>
        <v>No Data</v>
      </c>
      <c r="H175" s="2"/>
    </row>
    <row r="176">
      <c r="A176" s="3" t="s">
        <v>390</v>
      </c>
      <c r="B176" s="3" t="s">
        <v>122</v>
      </c>
      <c r="C176" s="3" t="s">
        <v>391</v>
      </c>
      <c r="D176" s="14" t="str">
        <f>IFERROR(VLOOKUP($C176, covid_vlookup, 2, FALSE), "No Data")</f>
        <v>No Data</v>
      </c>
      <c r="E176" s="14" t="str">
        <f>IFERROR(VLOOKUP($C176, covid_vlookup, 3, FALSE), "No Data")</f>
        <v>No Data</v>
      </c>
      <c r="F176" s="14" t="str">
        <f>IFERROR(VLOOKUP($C176, covid_vlookup, 8, FALSE), "No Data")</f>
        <v>No Data</v>
      </c>
      <c r="G176" s="14" t="str">
        <f>IFERROR(VLOOKUP($C176, covid_vlookup, 13, FALSE), "No Data")</f>
        <v>No Data</v>
      </c>
      <c r="H176" s="2"/>
    </row>
    <row r="177">
      <c r="A177" s="3" t="s">
        <v>392</v>
      </c>
      <c r="B177" s="3" t="s">
        <v>125</v>
      </c>
      <c r="C177" s="3" t="s">
        <v>393</v>
      </c>
      <c r="D177" s="14" t="str">
        <f>IFERROR(VLOOKUP($C177, covid_vlookup, 2, FALSE), "No Data")</f>
        <v>No Data</v>
      </c>
      <c r="E177" s="14" t="str">
        <f>IFERROR(VLOOKUP($C177, covid_vlookup, 3, FALSE), "No Data")</f>
        <v>No Data</v>
      </c>
      <c r="F177" s="14" t="str">
        <f>IFERROR(VLOOKUP($C177, covid_vlookup, 8, FALSE), "No Data")</f>
        <v>No Data</v>
      </c>
      <c r="G177" s="14" t="str">
        <f>IFERROR(VLOOKUP($C177, covid_vlookup, 13, FALSE), "No Data")</f>
        <v>No Data</v>
      </c>
      <c r="H177" s="2"/>
    </row>
    <row r="178">
      <c r="A178" s="3" t="s">
        <v>45</v>
      </c>
      <c r="B178" s="3" t="s">
        <v>23</v>
      </c>
      <c r="C178" s="3" t="s">
        <v>46</v>
      </c>
      <c r="D178" s="14">
        <f>IFERROR(VLOOKUP($C178, covid_vlookup, 2, FALSE), "No Data")</f>
        <v>6294745</v>
      </c>
      <c r="E178" s="14">
        <f>IFERROR(VLOOKUP($C178, covid_vlookup, 3, FALSE), "No Data")</f>
        <v>89405</v>
      </c>
      <c r="F178" s="14">
        <f>IFERROR(VLOOKUP($C178, covid_vlookup, 8, FALSE), "No Data")</f>
        <v>46745211</v>
      </c>
      <c r="G178" s="14">
        <f>IFERROR(VLOOKUP($C178, covid_vlookup, 13, FALSE), "No Data")</f>
        <v>34272.36</v>
      </c>
      <c r="H178" s="2"/>
    </row>
    <row r="179">
      <c r="A179" s="3" t="s">
        <v>394</v>
      </c>
      <c r="B179" s="3" t="s">
        <v>122</v>
      </c>
      <c r="C179" s="3" t="s">
        <v>395</v>
      </c>
      <c r="D179" s="14" t="str">
        <f>IFERROR(VLOOKUP($C179, covid_vlookup, 2, FALSE), "No Data")</f>
        <v>No Data</v>
      </c>
      <c r="E179" s="14" t="str">
        <f>IFERROR(VLOOKUP($C179, covid_vlookup, 3, FALSE), "No Data")</f>
        <v>No Data</v>
      </c>
      <c r="F179" s="14" t="str">
        <f>IFERROR(VLOOKUP($C179, covid_vlookup, 8, FALSE), "No Data")</f>
        <v>No Data</v>
      </c>
      <c r="G179" s="14" t="str">
        <f>IFERROR(VLOOKUP($C179, covid_vlookup, 13, FALSE), "No Data")</f>
        <v>No Data</v>
      </c>
      <c r="H179" s="2"/>
    </row>
    <row r="180">
      <c r="A180" s="3" t="s">
        <v>396</v>
      </c>
      <c r="B180" s="3" t="s">
        <v>125</v>
      </c>
      <c r="C180" s="3" t="s">
        <v>397</v>
      </c>
      <c r="D180" s="14" t="str">
        <f>IFERROR(VLOOKUP($C180, covid_vlookup, 2, FALSE), "No Data")</f>
        <v>No Data</v>
      </c>
      <c r="E180" s="14" t="str">
        <f>IFERROR(VLOOKUP($C180, covid_vlookup, 3, FALSE), "No Data")</f>
        <v>No Data</v>
      </c>
      <c r="F180" s="14" t="str">
        <f>IFERROR(VLOOKUP($C180, covid_vlookup, 8, FALSE), "No Data")</f>
        <v>No Data</v>
      </c>
      <c r="G180" s="14" t="str">
        <f>IFERROR(VLOOKUP($C180, covid_vlookup, 13, FALSE), "No Data")</f>
        <v>No Data</v>
      </c>
      <c r="H180" s="2"/>
    </row>
    <row r="181">
      <c r="A181" s="3" t="s">
        <v>398</v>
      </c>
      <c r="B181" s="3" t="s">
        <v>135</v>
      </c>
      <c r="C181" s="3" t="s">
        <v>399</v>
      </c>
      <c r="D181" s="14" t="str">
        <f>IFERROR(VLOOKUP($C181, covid_vlookup, 2, FALSE), "No Data")</f>
        <v>No Data</v>
      </c>
      <c r="E181" s="14" t="str">
        <f>IFERROR(VLOOKUP($C181, covid_vlookup, 3, FALSE), "No Data")</f>
        <v>No Data</v>
      </c>
      <c r="F181" s="14" t="str">
        <f>IFERROR(VLOOKUP($C181, covid_vlookup, 8, FALSE), "No Data")</f>
        <v>No Data</v>
      </c>
      <c r="G181" s="14" t="str">
        <f>IFERROR(VLOOKUP($C181, covid_vlookup, 13, FALSE), "No Data")</f>
        <v>No Data</v>
      </c>
      <c r="H181" s="2"/>
    </row>
    <row r="182">
      <c r="A182" s="3" t="s">
        <v>400</v>
      </c>
      <c r="B182" s="3" t="s">
        <v>125</v>
      </c>
      <c r="C182" s="3" t="s">
        <v>401</v>
      </c>
      <c r="D182" s="14" t="str">
        <f>IFERROR(VLOOKUP($C182, covid_vlookup, 2, FALSE), "No Data")</f>
        <v>No Data</v>
      </c>
      <c r="E182" s="14" t="str">
        <f>IFERROR(VLOOKUP($C182, covid_vlookup, 3, FALSE), "No Data")</f>
        <v>No Data</v>
      </c>
      <c r="F182" s="14" t="str">
        <f>IFERROR(VLOOKUP($C182, covid_vlookup, 8, FALSE), "No Data")</f>
        <v>No Data</v>
      </c>
      <c r="G182" s="14" t="str">
        <f>IFERROR(VLOOKUP($C182, covid_vlookup, 13, FALSE), "No Data")</f>
        <v>No Data</v>
      </c>
      <c r="H182" s="2"/>
    </row>
    <row r="183">
      <c r="A183" s="3" t="s">
        <v>115</v>
      </c>
      <c r="B183" s="3" t="s">
        <v>23</v>
      </c>
      <c r="C183" s="3" t="s">
        <v>116</v>
      </c>
      <c r="D183" s="14">
        <f>IFERROR(VLOOKUP($C183, covid_vlookup, 2, FALSE), "No Data")</f>
        <v>1314784</v>
      </c>
      <c r="E183" s="14">
        <f>IFERROR(VLOOKUP($C183, covid_vlookup, 3, FALSE), "No Data")</f>
        <v>15310</v>
      </c>
      <c r="F183" s="14">
        <f>IFERROR(VLOOKUP($C183, covid_vlookup, 8, FALSE), "No Data")</f>
        <v>10160159</v>
      </c>
      <c r="G183" s="14">
        <f>IFERROR(VLOOKUP($C183, covid_vlookup, 13, FALSE), "No Data")</f>
        <v>46949.283</v>
      </c>
      <c r="H183" s="2"/>
    </row>
    <row r="184">
      <c r="A184" s="3" t="s">
        <v>37</v>
      </c>
      <c r="B184" s="3" t="s">
        <v>23</v>
      </c>
      <c r="C184" s="3" t="s">
        <v>38</v>
      </c>
      <c r="D184" s="14">
        <f>IFERROR(VLOOKUP($C184, covid_vlookup, 2, FALSE), "No Data")</f>
        <v>1332615</v>
      </c>
      <c r="E184" s="14">
        <f>IFERROR(VLOOKUP($C184, covid_vlookup, 3, FALSE), "No Data")</f>
        <v>12217</v>
      </c>
      <c r="F184" s="14">
        <f>IFERROR(VLOOKUP($C184, covid_vlookup, 8, FALSE), "No Data")</f>
        <v>8715494</v>
      </c>
      <c r="G184" s="14">
        <f>IFERROR(VLOOKUP($C184, covid_vlookup, 13, FALSE), "No Data")</f>
        <v>57410.166</v>
      </c>
      <c r="H184" s="2"/>
    </row>
    <row r="185">
      <c r="A185" s="3" t="s">
        <v>402</v>
      </c>
      <c r="B185" s="3" t="s">
        <v>122</v>
      </c>
      <c r="C185" s="3" t="s">
        <v>403</v>
      </c>
      <c r="D185" s="14" t="str">
        <f>IFERROR(VLOOKUP($C185, covid_vlookup, 2, FALSE), "No Data")</f>
        <v>No Data</v>
      </c>
      <c r="E185" s="14" t="str">
        <f>IFERROR(VLOOKUP($C185, covid_vlookup, 3, FALSE), "No Data")</f>
        <v>No Data</v>
      </c>
      <c r="F185" s="14" t="str">
        <f>IFERROR(VLOOKUP($C185, covid_vlookup, 8, FALSE), "No Data")</f>
        <v>No Data</v>
      </c>
      <c r="G185" s="14" t="str">
        <f>IFERROR(VLOOKUP($C185, covid_vlookup, 13, FALSE), "No Data")</f>
        <v>No Data</v>
      </c>
      <c r="H185" s="2"/>
    </row>
    <row r="186">
      <c r="A186" s="3" t="s">
        <v>404</v>
      </c>
      <c r="B186" s="3" t="s">
        <v>122</v>
      </c>
      <c r="C186" s="3" t="s">
        <v>405</v>
      </c>
      <c r="D186" s="14" t="str">
        <f>IFERROR(VLOOKUP($C186, covid_vlookup, 2, FALSE), "No Data")</f>
        <v>No Data</v>
      </c>
      <c r="E186" s="14" t="str">
        <f>IFERROR(VLOOKUP($C186, covid_vlookup, 3, FALSE), "No Data")</f>
        <v>No Data</v>
      </c>
      <c r="F186" s="14" t="str">
        <f>IFERROR(VLOOKUP($C186, covid_vlookup, 8, FALSE), "No Data")</f>
        <v>No Data</v>
      </c>
      <c r="G186" s="14" t="str">
        <f>IFERROR(VLOOKUP($C186, covid_vlookup, 13, FALSE), "No Data")</f>
        <v>No Data</v>
      </c>
      <c r="H186" s="2"/>
    </row>
    <row r="187">
      <c r="A187" s="3" t="s">
        <v>406</v>
      </c>
      <c r="B187" s="3" t="s">
        <v>122</v>
      </c>
      <c r="C187" s="3" t="s">
        <v>407</v>
      </c>
      <c r="D187" s="14" t="str">
        <f>IFERROR(VLOOKUP($C187, covid_vlookup, 2, FALSE), "No Data")</f>
        <v>No Data</v>
      </c>
      <c r="E187" s="14" t="str">
        <f>IFERROR(VLOOKUP($C187, covid_vlookup, 3, FALSE), "No Data")</f>
        <v>No Data</v>
      </c>
      <c r="F187" s="14" t="str">
        <f>IFERROR(VLOOKUP($C187, covid_vlookup, 8, FALSE), "No Data")</f>
        <v>No Data</v>
      </c>
      <c r="G187" s="14" t="str">
        <f>IFERROR(VLOOKUP($C187, covid_vlookup, 13, FALSE), "No Data")</f>
        <v>No Data</v>
      </c>
      <c r="H187" s="2"/>
    </row>
    <row r="188">
      <c r="A188" s="3" t="s">
        <v>408</v>
      </c>
      <c r="B188" s="3" t="s">
        <v>125</v>
      </c>
      <c r="C188" s="3" t="s">
        <v>409</v>
      </c>
      <c r="D188" s="14" t="str">
        <f>IFERROR(VLOOKUP($C188, covid_vlookup, 2, FALSE), "No Data")</f>
        <v>No Data</v>
      </c>
      <c r="E188" s="14" t="str">
        <f>IFERROR(VLOOKUP($C188, covid_vlookup, 3, FALSE), "No Data")</f>
        <v>No Data</v>
      </c>
      <c r="F188" s="14" t="str">
        <f>IFERROR(VLOOKUP($C188, covid_vlookup, 8, FALSE), "No Data")</f>
        <v>No Data</v>
      </c>
      <c r="G188" s="14" t="str">
        <f>IFERROR(VLOOKUP($C188, covid_vlookup, 13, FALSE), "No Data")</f>
        <v>No Data</v>
      </c>
      <c r="H188" s="2"/>
    </row>
    <row r="189">
      <c r="A189" s="3" t="s">
        <v>410</v>
      </c>
      <c r="B189" s="3" t="s">
        <v>122</v>
      </c>
      <c r="C189" s="3" t="s">
        <v>411</v>
      </c>
      <c r="D189" s="14" t="str">
        <f>IFERROR(VLOOKUP($C189, covid_vlookup, 2, FALSE), "No Data")</f>
        <v>No Data</v>
      </c>
      <c r="E189" s="14" t="str">
        <f>IFERROR(VLOOKUP($C189, covid_vlookup, 3, FALSE), "No Data")</f>
        <v>No Data</v>
      </c>
      <c r="F189" s="14" t="str">
        <f>IFERROR(VLOOKUP($C189, covid_vlookup, 8, FALSE), "No Data")</f>
        <v>No Data</v>
      </c>
      <c r="G189" s="14" t="str">
        <f>IFERROR(VLOOKUP($C189, covid_vlookup, 13, FALSE), "No Data")</f>
        <v>No Data</v>
      </c>
      <c r="H189" s="2"/>
    </row>
    <row r="190">
      <c r="A190" s="3" t="s">
        <v>412</v>
      </c>
      <c r="B190" s="3" t="s">
        <v>122</v>
      </c>
      <c r="C190" s="3" t="s">
        <v>413</v>
      </c>
      <c r="D190" s="14" t="str">
        <f>IFERROR(VLOOKUP($C190, covid_vlookup, 2, FALSE), "No Data")</f>
        <v>No Data</v>
      </c>
      <c r="E190" s="14" t="str">
        <f>IFERROR(VLOOKUP($C190, covid_vlookup, 3, FALSE), "No Data")</f>
        <v>No Data</v>
      </c>
      <c r="F190" s="14" t="str">
        <f>IFERROR(VLOOKUP($C190, covid_vlookup, 8, FALSE), "No Data")</f>
        <v>No Data</v>
      </c>
      <c r="G190" s="14" t="str">
        <f>IFERROR(VLOOKUP($C190, covid_vlookup, 13, FALSE), "No Data")</f>
        <v>No Data</v>
      </c>
      <c r="H190" s="2"/>
    </row>
    <row r="191">
      <c r="A191" s="3" t="s">
        <v>414</v>
      </c>
      <c r="B191" s="3" t="s">
        <v>125</v>
      </c>
      <c r="C191" s="3" t="s">
        <v>415</v>
      </c>
      <c r="D191" s="14" t="str">
        <f>IFERROR(VLOOKUP($C191, covid_vlookup, 2, FALSE), "No Data")</f>
        <v>No Data</v>
      </c>
      <c r="E191" s="14" t="str">
        <f>IFERROR(VLOOKUP($C191, covid_vlookup, 3, FALSE), "No Data")</f>
        <v>No Data</v>
      </c>
      <c r="F191" s="14" t="str">
        <f>IFERROR(VLOOKUP($C191, covid_vlookup, 8, FALSE), "No Data")</f>
        <v>No Data</v>
      </c>
      <c r="G191" s="14" t="str">
        <f>IFERROR(VLOOKUP($C191, covid_vlookup, 13, FALSE), "No Data")</f>
        <v>No Data</v>
      </c>
      <c r="H191" s="2"/>
    </row>
    <row r="192">
      <c r="A192" s="3" t="s">
        <v>416</v>
      </c>
      <c r="B192" s="3" t="s">
        <v>130</v>
      </c>
      <c r="C192" s="3" t="s">
        <v>417</v>
      </c>
      <c r="D192" s="14" t="str">
        <f>IFERROR(VLOOKUP($C192, covid_vlookup, 2, FALSE), "No Data")</f>
        <v>No Data</v>
      </c>
      <c r="E192" s="14" t="str">
        <f>IFERROR(VLOOKUP($C192, covid_vlookup, 3, FALSE), "No Data")</f>
        <v>No Data</v>
      </c>
      <c r="F192" s="14" t="str">
        <f>IFERROR(VLOOKUP($C192, covid_vlookup, 8, FALSE), "No Data")</f>
        <v>No Data</v>
      </c>
      <c r="G192" s="14" t="str">
        <f>IFERROR(VLOOKUP($C192, covid_vlookup, 13, FALSE), "No Data")</f>
        <v>No Data</v>
      </c>
      <c r="H192" s="2"/>
    </row>
    <row r="193">
      <c r="A193" s="3" t="s">
        <v>418</v>
      </c>
      <c r="B193" s="3" t="s">
        <v>125</v>
      </c>
      <c r="C193" s="3" t="s">
        <v>419</v>
      </c>
      <c r="D193" s="14" t="str">
        <f>IFERROR(VLOOKUP($C193, covid_vlookup, 2, FALSE), "No Data")</f>
        <v>No Data</v>
      </c>
      <c r="E193" s="14" t="str">
        <f>IFERROR(VLOOKUP($C193, covid_vlookup, 3, FALSE), "No Data")</f>
        <v>No Data</v>
      </c>
      <c r="F193" s="14" t="str">
        <f>IFERROR(VLOOKUP($C193, covid_vlookup, 8, FALSE), "No Data")</f>
        <v>No Data</v>
      </c>
      <c r="G193" s="14" t="str">
        <f>IFERROR(VLOOKUP($C193, covid_vlookup, 13, FALSE), "No Data")</f>
        <v>No Data</v>
      </c>
      <c r="H193" s="2"/>
    </row>
    <row r="194">
      <c r="A194" s="3" t="s">
        <v>420</v>
      </c>
      <c r="B194" s="3" t="s">
        <v>122</v>
      </c>
      <c r="C194" s="3" t="s">
        <v>421</v>
      </c>
      <c r="D194" s="14" t="str">
        <f>IFERROR(VLOOKUP($C194, covid_vlookup, 2, FALSE), "No Data")</f>
        <v>No Data</v>
      </c>
      <c r="E194" s="14" t="str">
        <f>IFERROR(VLOOKUP($C194, covid_vlookup, 3, FALSE), "No Data")</f>
        <v>No Data</v>
      </c>
      <c r="F194" s="14" t="str">
        <f>IFERROR(VLOOKUP($C194, covid_vlookup, 8, FALSE), "No Data")</f>
        <v>No Data</v>
      </c>
      <c r="G194" s="14" t="str">
        <f>IFERROR(VLOOKUP($C194, covid_vlookup, 13, FALSE), "No Data")</f>
        <v>No Data</v>
      </c>
      <c r="H194" s="2"/>
    </row>
    <row r="195">
      <c r="A195" s="3" t="s">
        <v>422</v>
      </c>
      <c r="B195" s="3" t="s">
        <v>130</v>
      </c>
      <c r="C195" s="3" t="s">
        <v>423</v>
      </c>
      <c r="D195" s="14" t="str">
        <f>IFERROR(VLOOKUP($C195, covid_vlookup, 2, FALSE), "No Data")</f>
        <v>No Data</v>
      </c>
      <c r="E195" s="14" t="str">
        <f>IFERROR(VLOOKUP($C195, covid_vlookup, 3, FALSE), "No Data")</f>
        <v>No Data</v>
      </c>
      <c r="F195" s="14" t="str">
        <f>IFERROR(VLOOKUP($C195, covid_vlookup, 8, FALSE), "No Data")</f>
        <v>No Data</v>
      </c>
      <c r="G195" s="14" t="str">
        <f>IFERROR(VLOOKUP($C195, covid_vlookup, 13, FALSE), "No Data")</f>
        <v>No Data</v>
      </c>
      <c r="H195" s="2"/>
    </row>
    <row r="196">
      <c r="A196" s="3" t="s">
        <v>424</v>
      </c>
      <c r="B196" s="3" t="s">
        <v>125</v>
      </c>
      <c r="C196" s="3" t="s">
        <v>425</v>
      </c>
      <c r="D196" s="14" t="str">
        <f>IFERROR(VLOOKUP($C196, covid_vlookup, 2, FALSE), "No Data")</f>
        <v>No Data</v>
      </c>
      <c r="E196" s="14" t="str">
        <f>IFERROR(VLOOKUP($C196, covid_vlookup, 3, FALSE), "No Data")</f>
        <v>No Data</v>
      </c>
      <c r="F196" s="14" t="str">
        <f>IFERROR(VLOOKUP($C196, covid_vlookup, 8, FALSE), "No Data")</f>
        <v>No Data</v>
      </c>
      <c r="G196" s="14" t="str">
        <f>IFERROR(VLOOKUP($C196, covid_vlookup, 13, FALSE), "No Data")</f>
        <v>No Data</v>
      </c>
      <c r="H196" s="2"/>
    </row>
    <row r="197">
      <c r="A197" s="3" t="s">
        <v>117</v>
      </c>
      <c r="B197" s="3" t="s">
        <v>23</v>
      </c>
      <c r="C197" s="3" t="s">
        <v>118</v>
      </c>
      <c r="D197" s="14">
        <f>IFERROR(VLOOKUP($C197, covid_vlookup, 2, FALSE), "No Data")</f>
        <v>3847226</v>
      </c>
      <c r="E197" s="14">
        <f>IFERROR(VLOOKUP($C197, covid_vlookup, 3, FALSE), "No Data")</f>
        <v>102088</v>
      </c>
      <c r="F197" s="14">
        <f>IFERROR(VLOOKUP($C197, covid_vlookup, 8, FALSE), "No Data")</f>
        <v>43466822</v>
      </c>
      <c r="G197" s="14">
        <f>IFERROR(VLOOKUP($C197, covid_vlookup, 13, FALSE), "No Data")</f>
        <v>7894.393</v>
      </c>
      <c r="H197" s="2"/>
    </row>
    <row r="198">
      <c r="A198" s="3" t="s">
        <v>426</v>
      </c>
      <c r="B198" s="3" t="s">
        <v>122</v>
      </c>
      <c r="C198" s="3" t="s">
        <v>427</v>
      </c>
      <c r="D198" s="14" t="str">
        <f>IFERROR(VLOOKUP($C198, covid_vlookup, 2, FALSE), "No Data")</f>
        <v>No Data</v>
      </c>
      <c r="E198" s="14" t="str">
        <f>IFERROR(VLOOKUP($C198, covid_vlookup, 3, FALSE), "No Data")</f>
        <v>No Data</v>
      </c>
      <c r="F198" s="14" t="str">
        <f>IFERROR(VLOOKUP($C198, covid_vlookup, 8, FALSE), "No Data")</f>
        <v>No Data</v>
      </c>
      <c r="G198" s="14" t="str">
        <f>IFERROR(VLOOKUP($C198, covid_vlookup, 13, FALSE), "No Data")</f>
        <v>No Data</v>
      </c>
      <c r="H198" s="2"/>
    </row>
    <row r="199">
      <c r="A199" s="3" t="s">
        <v>55</v>
      </c>
      <c r="B199" s="3" t="s">
        <v>23</v>
      </c>
      <c r="C199" s="3" t="s">
        <v>56</v>
      </c>
      <c r="D199" s="14">
        <f>IFERROR(VLOOKUP($C199, covid_vlookup, 2, FALSE), "No Data")</f>
        <v>12965393</v>
      </c>
      <c r="E199" s="14">
        <f>IFERROR(VLOOKUP($C199, covid_vlookup, 3, FALSE), "No Data")</f>
        <v>148737</v>
      </c>
      <c r="F199" s="14">
        <f>IFERROR(VLOOKUP($C199, covid_vlookup, 8, FALSE), "No Data")</f>
        <v>68207114</v>
      </c>
      <c r="G199" s="14">
        <f>IFERROR(VLOOKUP($C199, covid_vlookup, 13, FALSE), "No Data")</f>
        <v>39753.244</v>
      </c>
      <c r="H199" s="2"/>
    </row>
    <row r="200">
      <c r="A200" s="3" t="s">
        <v>428</v>
      </c>
      <c r="B200" s="3" t="s">
        <v>130</v>
      </c>
      <c r="C200" s="3" t="s">
        <v>429</v>
      </c>
      <c r="D200" s="14" t="str">
        <f>IFERROR(VLOOKUP($C200, covid_vlookup, 2, FALSE), "No Data")</f>
        <v>No Data</v>
      </c>
      <c r="E200" s="14" t="str">
        <f>IFERROR(VLOOKUP($C200, covid_vlookup, 3, FALSE), "No Data")</f>
        <v>No Data</v>
      </c>
      <c r="F200" s="14" t="str">
        <f>IFERROR(VLOOKUP($C200, covid_vlookup, 8, FALSE), "No Data")</f>
        <v>No Data</v>
      </c>
      <c r="G200" s="14" t="str">
        <f>IFERROR(VLOOKUP($C200, covid_vlookup, 13, FALSE), "No Data")</f>
        <v>No Data</v>
      </c>
      <c r="H200" s="2"/>
    </row>
    <row r="201">
      <c r="A201" s="3" t="s">
        <v>430</v>
      </c>
      <c r="B201" s="3" t="s">
        <v>130</v>
      </c>
      <c r="C201" s="3" t="s">
        <v>431</v>
      </c>
      <c r="D201" s="14" t="str">
        <f>IFERROR(VLOOKUP($C201, covid_vlookup, 2, FALSE), "No Data")</f>
        <v>No Data</v>
      </c>
      <c r="E201" s="14" t="str">
        <f>IFERROR(VLOOKUP($C201, covid_vlookup, 3, FALSE), "No Data")</f>
        <v>No Data</v>
      </c>
      <c r="F201" s="14" t="str">
        <f>IFERROR(VLOOKUP($C201, covid_vlookup, 8, FALSE), "No Data")</f>
        <v>No Data</v>
      </c>
      <c r="G201" s="14" t="str">
        <f>IFERROR(VLOOKUP($C201, covid_vlookup, 13, FALSE), "No Data")</f>
        <v>No Data</v>
      </c>
      <c r="H201" s="2"/>
    </row>
    <row r="202">
      <c r="A202" s="3" t="s">
        <v>432</v>
      </c>
      <c r="B202" s="3" t="s">
        <v>135</v>
      </c>
      <c r="C202" s="3" t="s">
        <v>433</v>
      </c>
      <c r="D202" s="14" t="str">
        <f>IFERROR(VLOOKUP($C202, covid_vlookup, 2, FALSE), "No Data")</f>
        <v>No Data</v>
      </c>
      <c r="E202" s="14" t="str">
        <f>IFERROR(VLOOKUP($C202, covid_vlookup, 3, FALSE), "No Data")</f>
        <v>No Data</v>
      </c>
      <c r="F202" s="14" t="str">
        <f>IFERROR(VLOOKUP($C202, covid_vlookup, 8, FALSE), "No Data")</f>
        <v>No Data</v>
      </c>
      <c r="G202" s="14" t="str">
        <f>IFERROR(VLOOKUP($C202, covid_vlookup, 13, FALSE), "No Data")</f>
        <v>No Data</v>
      </c>
      <c r="H202" s="2"/>
    </row>
    <row r="203">
      <c r="A203" s="3" t="s">
        <v>434</v>
      </c>
      <c r="B203" s="3" t="s">
        <v>122</v>
      </c>
      <c r="C203" s="3" t="s">
        <v>435</v>
      </c>
      <c r="D203" s="14" t="str">
        <f>IFERROR(VLOOKUP($C203, covid_vlookup, 2, FALSE), "No Data")</f>
        <v>No Data</v>
      </c>
      <c r="E203" s="14" t="str">
        <f>IFERROR(VLOOKUP($C203, covid_vlookup, 3, FALSE), "No Data")</f>
        <v>No Data</v>
      </c>
      <c r="F203" s="14" t="str">
        <f>IFERROR(VLOOKUP($C203, covid_vlookup, 8, FALSE), "No Data")</f>
        <v>No Data</v>
      </c>
      <c r="G203" s="14" t="str">
        <f>IFERROR(VLOOKUP($C203, covid_vlookup, 13, FALSE), "No Data")</f>
        <v>No Data</v>
      </c>
      <c r="H203" s="2"/>
    </row>
    <row r="204">
      <c r="A204" s="3" t="s">
        <v>119</v>
      </c>
      <c r="B204" s="3" t="s">
        <v>23</v>
      </c>
      <c r="C204" s="3" t="s">
        <v>120</v>
      </c>
      <c r="D204" s="14">
        <f>IFERROR(VLOOKUP($C204, covid_vlookup, 2, FALSE), "No Data")</f>
        <v>27</v>
      </c>
      <c r="E204" s="14" t="str">
        <f>IFERROR(VLOOKUP($C204, covid_vlookup, 3, FALSE), "No Data")</f>
        <v/>
      </c>
      <c r="F204" s="14">
        <f>IFERROR(VLOOKUP($C204, covid_vlookup, 8, FALSE), "No Data")</f>
        <v>812</v>
      </c>
      <c r="G204" s="14" t="str">
        <f>IFERROR(VLOOKUP($C204, covid_vlookup, 13, FALSE), "No Data")</f>
        <v/>
      </c>
      <c r="H204" s="2"/>
    </row>
    <row r="205">
      <c r="A205" s="3" t="s">
        <v>436</v>
      </c>
      <c r="B205" s="3" t="s">
        <v>135</v>
      </c>
      <c r="C205" s="3" t="s">
        <v>437</v>
      </c>
      <c r="D205" s="14" t="str">
        <f>IFERROR(VLOOKUP($C205, covid_vlookup, 2, FALSE), "No Data")</f>
        <v>No Data</v>
      </c>
      <c r="E205" s="14" t="str">
        <f>IFERROR(VLOOKUP($C205, covid_vlookup, 3, FALSE), "No Data")</f>
        <v>No Data</v>
      </c>
      <c r="F205" s="14" t="str">
        <f>IFERROR(VLOOKUP($C205, covid_vlookup, 8, FALSE), "No Data")</f>
        <v>No Data</v>
      </c>
      <c r="G205" s="14" t="str">
        <f>IFERROR(VLOOKUP($C205, covid_vlookup, 13, FALSE), "No Data")</f>
        <v>No Data</v>
      </c>
      <c r="H205" s="2"/>
    </row>
    <row r="206">
      <c r="A206" s="3" t="s">
        <v>438</v>
      </c>
      <c r="B206" s="3" t="s">
        <v>122</v>
      </c>
      <c r="C206" s="3" t="s">
        <v>439</v>
      </c>
      <c r="D206" s="14" t="str">
        <f>IFERROR(VLOOKUP($C206, covid_vlookup, 2, FALSE), "No Data")</f>
        <v>No Data</v>
      </c>
      <c r="E206" s="14" t="str">
        <f>IFERROR(VLOOKUP($C206, covid_vlookup, 3, FALSE), "No Data")</f>
        <v>No Data</v>
      </c>
      <c r="F206" s="14" t="str">
        <f>IFERROR(VLOOKUP($C206, covid_vlookup, 8, FALSE), "No Data")</f>
        <v>No Data</v>
      </c>
      <c r="G206" s="14" t="str">
        <f>IFERROR(VLOOKUP($C206, covid_vlookup, 13, FALSE), "No Data")</f>
        <v>No Data</v>
      </c>
      <c r="H206" s="2"/>
    </row>
    <row r="207">
      <c r="A207" s="3" t="s">
        <v>440</v>
      </c>
      <c r="B207" s="3" t="s">
        <v>125</v>
      </c>
      <c r="C207" s="3" t="s">
        <v>441</v>
      </c>
      <c r="D207" s="14" t="str">
        <f>IFERROR(VLOOKUP($C207, covid_vlookup, 2, FALSE), "No Data")</f>
        <v>No Data</v>
      </c>
      <c r="E207" s="14" t="str">
        <f>IFERROR(VLOOKUP($C207, covid_vlookup, 3, FALSE), "No Data")</f>
        <v>No Data</v>
      </c>
      <c r="F207" s="14" t="str">
        <f>IFERROR(VLOOKUP($C207, covid_vlookup, 8, FALSE), "No Data")</f>
        <v>No Data</v>
      </c>
      <c r="G207" s="14" t="str">
        <f>IFERROR(VLOOKUP($C207, covid_vlookup, 13, FALSE), "No Data")</f>
        <v>No Data</v>
      </c>
      <c r="H207" s="2"/>
    </row>
    <row r="208">
      <c r="A208" s="3" t="s">
        <v>442</v>
      </c>
      <c r="B208" s="3" t="s">
        <v>122</v>
      </c>
      <c r="C208" s="3" t="s">
        <v>443</v>
      </c>
      <c r="D208" s="14" t="str">
        <f>IFERROR(VLOOKUP($C208, covid_vlookup, 2, FALSE), "No Data")</f>
        <v>No Data</v>
      </c>
      <c r="E208" s="14" t="str">
        <f>IFERROR(VLOOKUP($C208, covid_vlookup, 3, FALSE), "No Data")</f>
        <v>No Data</v>
      </c>
      <c r="F208" s="14" t="str">
        <f>IFERROR(VLOOKUP($C208, covid_vlookup, 8, FALSE), "No Data")</f>
        <v>No Data</v>
      </c>
      <c r="G208" s="14" t="str">
        <f>IFERROR(VLOOKUP($C208, covid_vlookup, 13, FALSE), "No Data")</f>
        <v>No Data</v>
      </c>
      <c r="H208" s="2"/>
    </row>
    <row r="209">
      <c r="A209" s="3" t="s">
        <v>444</v>
      </c>
      <c r="B209" s="3" t="s">
        <v>125</v>
      </c>
      <c r="C209" s="3" t="s">
        <v>445</v>
      </c>
      <c r="D209" s="14" t="str">
        <f>IFERROR(VLOOKUP($C209, covid_vlookup, 2, FALSE), "No Data")</f>
        <v>No Data</v>
      </c>
      <c r="E209" s="14" t="str">
        <f>IFERROR(VLOOKUP($C209, covid_vlookup, 3, FALSE), "No Data")</f>
        <v>No Data</v>
      </c>
      <c r="F209" s="14" t="str">
        <f>IFERROR(VLOOKUP($C209, covid_vlookup, 8, FALSE), "No Data")</f>
        <v>No Data</v>
      </c>
      <c r="G209" s="14" t="str">
        <f>IFERROR(VLOOKUP($C209, covid_vlookup, 13, FALSE), "No Data")</f>
        <v>No Data</v>
      </c>
      <c r="H209" s="2"/>
    </row>
    <row r="210">
      <c r="A210" s="3" t="s">
        <v>446</v>
      </c>
      <c r="B210" s="3" t="s">
        <v>125</v>
      </c>
      <c r="C210" s="3" t="s">
        <v>447</v>
      </c>
      <c r="D210" s="14" t="str">
        <f>IFERROR(VLOOKUP($C210, covid_vlookup, 2, FALSE), "No Data")</f>
        <v>No Data</v>
      </c>
      <c r="E210" s="14" t="str">
        <f>IFERROR(VLOOKUP($C210, covid_vlookup, 3, FALSE), "No Data")</f>
        <v>No Data</v>
      </c>
      <c r="F210" s="14" t="str">
        <f>IFERROR(VLOOKUP($C210, covid_vlookup, 8, FALSE), "No Data")</f>
        <v>No Data</v>
      </c>
      <c r="G210" s="14" t="str">
        <f>IFERROR(VLOOKUP($C210, covid_vlookup, 13, FALSE), "No Data")</f>
        <v>No Data</v>
      </c>
      <c r="H210" s="2"/>
    </row>
    <row r="211">
      <c r="A211" s="2"/>
      <c r="B211" s="2"/>
      <c r="C211" s="2"/>
      <c r="D211" s="2"/>
      <c r="E211" s="2"/>
      <c r="F211" s="2"/>
      <c r="G211" s="2"/>
      <c r="H211"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IFERROR(VLOOKUP($C2, covid_vlookup, HLOOKUP(D$1, covid_hlookup, 2, FALSE), FALSE), "No Data")</f>
        <v>No Data</v>
      </c>
      <c r="E2" s="14" t="str">
        <f>IFERROR(VLOOKUP($C2, covid_vlookup, HLOOKUP(E$1, covid_hlookup, 2, FALSE), FALSE), "No Data")</f>
        <v>No Data</v>
      </c>
      <c r="F2" s="14" t="str">
        <f>IFERROR(VLOOKUP($C2, covid_vlookup, HLOOKUP(F$1, covid_hlookup, 2, FALSE), FALSE), "No Data")</f>
        <v>No Data</v>
      </c>
      <c r="G2" s="14" t="str">
        <f>IFERROR(VLOOKUP($C2, covid_vlookup, HLOOKUP(G$1, covid_hlookup, 2, FALSE), FALSE), "No Data")</f>
        <v>No Data</v>
      </c>
      <c r="H2" s="2"/>
    </row>
    <row r="3">
      <c r="A3" s="3" t="s">
        <v>22</v>
      </c>
      <c r="B3" s="3" t="s">
        <v>23</v>
      </c>
      <c r="C3" s="3" t="s">
        <v>24</v>
      </c>
      <c r="D3" s="14">
        <f>IFERROR(VLOOKUP($C3, covid_vlookup, HLOOKUP(D$1, covid_hlookup, 2, FALSE), FALSE), "No Data")</f>
        <v>210224</v>
      </c>
      <c r="E3" s="14">
        <f>IFERROR(VLOOKUP($C3, covid_vlookup, HLOOKUP(E$1, covid_hlookup, 2, FALSE), FALSE), "No Data")</f>
        <v>3217</v>
      </c>
      <c r="F3" s="14">
        <f>IFERROR(VLOOKUP($C3, covid_vlookup, HLOOKUP(F$1, covid_hlookup, 2, FALSE), FALSE), "No Data")</f>
        <v>2872934</v>
      </c>
      <c r="G3" s="14">
        <f>IFERROR(VLOOKUP($C3, covid_vlookup, HLOOKUP(G$1, covid_hlookup, 2, FALSE), FALSE), "No Data")</f>
        <v>11803.431</v>
      </c>
      <c r="H3" s="2"/>
    </row>
    <row r="4">
      <c r="A4" s="3" t="s">
        <v>124</v>
      </c>
      <c r="B4" s="3" t="s">
        <v>125</v>
      </c>
      <c r="C4" s="3" t="s">
        <v>126</v>
      </c>
      <c r="D4" s="14" t="str">
        <f>IFERROR(VLOOKUP($C4, covid_vlookup, HLOOKUP(D$1, covid_hlookup, 2, FALSE), FALSE), "No Data")</f>
        <v>No Data</v>
      </c>
      <c r="E4" s="14" t="str">
        <f>IFERROR(VLOOKUP($C4, covid_vlookup, HLOOKUP(E$1, covid_hlookup, 2, FALSE), FALSE), "No Data")</f>
        <v>No Data</v>
      </c>
      <c r="F4" s="14" t="str">
        <f>IFERROR(VLOOKUP($C4, covid_vlookup, HLOOKUP(F$1, covid_hlookup, 2, FALSE), FALSE), "No Data")</f>
        <v>No Data</v>
      </c>
      <c r="G4" s="14" t="str">
        <f>IFERROR(VLOOKUP($C4, covid_vlookup, HLOOKUP(G$1, covid_hlookup, 2, FALSE), FALSE), "No Data")</f>
        <v>No Data</v>
      </c>
      <c r="H4" s="2"/>
    </row>
    <row r="5">
      <c r="A5" s="3" t="s">
        <v>25</v>
      </c>
      <c r="B5" s="3" t="s">
        <v>23</v>
      </c>
      <c r="C5" s="3" t="s">
        <v>26</v>
      </c>
      <c r="D5" s="14">
        <f>IFERROR(VLOOKUP($C5, covid_vlookup, HLOOKUP(D$1, covid_hlookup, 2, FALSE), FALSE), "No Data")</f>
        <v>23740</v>
      </c>
      <c r="E5" s="14">
        <f>IFERROR(VLOOKUP($C5, covid_vlookup, HLOOKUP(E$1, covid_hlookup, 2, FALSE), FALSE), "No Data")</f>
        <v>140</v>
      </c>
      <c r="F5" s="14">
        <f>IFERROR(VLOOKUP($C5, covid_vlookup, HLOOKUP(F$1, covid_hlookup, 2, FALSE), FALSE), "No Data")</f>
        <v>77354</v>
      </c>
      <c r="G5" s="14" t="str">
        <f>IFERROR(VLOOKUP($C5, covid_vlookup, HLOOKUP(G$1, covid_hlookup, 2, FALSE), FALSE), "No Data")</f>
        <v/>
      </c>
      <c r="H5" s="2"/>
    </row>
    <row r="6">
      <c r="A6" s="3" t="s">
        <v>127</v>
      </c>
      <c r="B6" s="3" t="s">
        <v>125</v>
      </c>
      <c r="C6" s="3" t="s">
        <v>128</v>
      </c>
      <c r="D6" s="14" t="str">
        <f>IFERROR(VLOOKUP($C6, covid_vlookup, HLOOKUP(D$1, covid_hlookup, 2, FALSE), FALSE), "No Data")</f>
        <v>No Data</v>
      </c>
      <c r="E6" s="14" t="str">
        <f>IFERROR(VLOOKUP($C6, covid_vlookup, HLOOKUP(E$1, covid_hlookup, 2, FALSE), FALSE), "No Data")</f>
        <v>No Data</v>
      </c>
      <c r="F6" s="14" t="str">
        <f>IFERROR(VLOOKUP($C6, covid_vlookup, HLOOKUP(F$1, covid_hlookup, 2, FALSE), FALSE), "No Data")</f>
        <v>No Data</v>
      </c>
      <c r="G6" s="14" t="str">
        <f>IFERROR(VLOOKUP($C6, covid_vlookup, HLOOKUP(G$1, covid_hlookup, 2, FALSE), FALSE), "No Data")</f>
        <v>No Data</v>
      </c>
      <c r="H6" s="2"/>
    </row>
    <row r="7">
      <c r="A7" s="3" t="s">
        <v>129</v>
      </c>
      <c r="B7" s="3" t="s">
        <v>130</v>
      </c>
      <c r="C7" s="3" t="s">
        <v>131</v>
      </c>
      <c r="D7" s="14" t="str">
        <f>IFERROR(VLOOKUP($C7, covid_vlookup, HLOOKUP(D$1, covid_hlookup, 2, FALSE), FALSE), "No Data")</f>
        <v>No Data</v>
      </c>
      <c r="E7" s="14" t="str">
        <f>IFERROR(VLOOKUP($C7, covid_vlookup, HLOOKUP(E$1, covid_hlookup, 2, FALSE), FALSE), "No Data")</f>
        <v>No Data</v>
      </c>
      <c r="F7" s="14" t="str">
        <f>IFERROR(VLOOKUP($C7, covid_vlookup, HLOOKUP(F$1, covid_hlookup, 2, FALSE), FALSE), "No Data")</f>
        <v>No Data</v>
      </c>
      <c r="G7" s="14" t="str">
        <f>IFERROR(VLOOKUP($C7, covid_vlookup, HLOOKUP(G$1, covid_hlookup, 2, FALSE), FALSE), "No Data")</f>
        <v>No Data</v>
      </c>
      <c r="H7" s="2"/>
    </row>
    <row r="8">
      <c r="A8" s="3" t="s">
        <v>132</v>
      </c>
      <c r="B8" s="3" t="s">
        <v>130</v>
      </c>
      <c r="C8" s="3" t="s">
        <v>133</v>
      </c>
      <c r="D8" s="14" t="str">
        <f>IFERROR(VLOOKUP($C8, covid_vlookup, HLOOKUP(D$1, covid_hlookup, 2, FALSE), FALSE), "No Data")</f>
        <v>No Data</v>
      </c>
      <c r="E8" s="14" t="str">
        <f>IFERROR(VLOOKUP($C8, covid_vlookup, HLOOKUP(E$1, covid_hlookup, 2, FALSE), FALSE), "No Data")</f>
        <v>No Data</v>
      </c>
      <c r="F8" s="14" t="str">
        <f>IFERROR(VLOOKUP($C8, covid_vlookup, HLOOKUP(F$1, covid_hlookup, 2, FALSE), FALSE), "No Data")</f>
        <v>No Data</v>
      </c>
      <c r="G8" s="14" t="str">
        <f>IFERROR(VLOOKUP($C8, covid_vlookup, HLOOKUP(G$1, covid_hlookup, 2, FALSE), FALSE), "No Data")</f>
        <v>No Data</v>
      </c>
      <c r="H8" s="2"/>
    </row>
    <row r="9">
      <c r="A9" s="3" t="s">
        <v>134</v>
      </c>
      <c r="B9" s="3" t="s">
        <v>135</v>
      </c>
      <c r="C9" s="3" t="s">
        <v>136</v>
      </c>
      <c r="D9" s="14" t="str">
        <f>IFERROR(VLOOKUP($C9, covid_vlookup, HLOOKUP(D$1, covid_hlookup, 2, FALSE), FALSE), "No Data")</f>
        <v>No Data</v>
      </c>
      <c r="E9" s="14" t="str">
        <f>IFERROR(VLOOKUP($C9, covid_vlookup, HLOOKUP(E$1, covid_hlookup, 2, FALSE), FALSE), "No Data")</f>
        <v>No Data</v>
      </c>
      <c r="F9" s="14" t="str">
        <f>IFERROR(VLOOKUP($C9, covid_vlookup, HLOOKUP(F$1, covid_hlookup, 2, FALSE), FALSE), "No Data")</f>
        <v>No Data</v>
      </c>
      <c r="G9" s="14" t="str">
        <f>IFERROR(VLOOKUP($C9, covid_vlookup, HLOOKUP(G$1, covid_hlookup, 2, FALSE), FALSE), "No Data")</f>
        <v>No Data</v>
      </c>
      <c r="H9" s="2"/>
    </row>
    <row r="10">
      <c r="A10" s="3" t="s">
        <v>137</v>
      </c>
      <c r="B10" s="3" t="s">
        <v>122</v>
      </c>
      <c r="C10" s="3" t="s">
        <v>138</v>
      </c>
      <c r="D10" s="14" t="str">
        <f>IFERROR(VLOOKUP($C10, covid_vlookup, HLOOKUP(D$1, covid_hlookup, 2, FALSE), FALSE), "No Data")</f>
        <v>No Data</v>
      </c>
      <c r="E10" s="14" t="str">
        <f>IFERROR(VLOOKUP($C10, covid_vlookup, HLOOKUP(E$1, covid_hlookup, 2, FALSE), FALSE), "No Data")</f>
        <v>No Data</v>
      </c>
      <c r="F10" s="14" t="str">
        <f>IFERROR(VLOOKUP($C10, covid_vlookup, HLOOKUP(F$1, covid_hlookup, 2, FALSE), FALSE), "No Data")</f>
        <v>No Data</v>
      </c>
      <c r="G10" s="14" t="str">
        <f>IFERROR(VLOOKUP($C10, covid_vlookup, HLOOKUP(G$1, covid_hlookup, 2, FALSE), FALSE), "No Data")</f>
        <v>No Data</v>
      </c>
      <c r="H10" s="2"/>
    </row>
    <row r="11">
      <c r="A11" s="3" t="s">
        <v>139</v>
      </c>
      <c r="B11" s="3" t="s">
        <v>130</v>
      </c>
      <c r="C11" s="3" t="s">
        <v>140</v>
      </c>
      <c r="D11" s="14" t="str">
        <f>IFERROR(VLOOKUP($C11, covid_vlookup, HLOOKUP(D$1, covid_hlookup, 2, FALSE), FALSE), "No Data")</f>
        <v>No Data</v>
      </c>
      <c r="E11" s="14" t="str">
        <f>IFERROR(VLOOKUP($C11, covid_vlookup, HLOOKUP(E$1, covid_hlookup, 2, FALSE), FALSE), "No Data")</f>
        <v>No Data</v>
      </c>
      <c r="F11" s="14" t="str">
        <f>IFERROR(VLOOKUP($C11, covid_vlookup, HLOOKUP(F$1, covid_hlookup, 2, FALSE), FALSE), "No Data")</f>
        <v>No Data</v>
      </c>
      <c r="G11" s="14" t="str">
        <f>IFERROR(VLOOKUP($C11, covid_vlookup, HLOOKUP(G$1, covid_hlookup, 2, FALSE), FALSE), "No Data")</f>
        <v>No Data</v>
      </c>
      <c r="H11" s="2"/>
    </row>
    <row r="12">
      <c r="A12" s="3" t="s">
        <v>141</v>
      </c>
      <c r="B12" s="3" t="s">
        <v>142</v>
      </c>
      <c r="C12" s="3" t="s">
        <v>143</v>
      </c>
      <c r="D12" s="14" t="str">
        <f>IFERROR(VLOOKUP($C12, covid_vlookup, HLOOKUP(D$1, covid_hlookup, 2, FALSE), FALSE), "No Data")</f>
        <v>No Data</v>
      </c>
      <c r="E12" s="14" t="str">
        <f>IFERROR(VLOOKUP($C12, covid_vlookup, HLOOKUP(E$1, covid_hlookup, 2, FALSE), FALSE), "No Data")</f>
        <v>No Data</v>
      </c>
      <c r="F12" s="14" t="str">
        <f>IFERROR(VLOOKUP($C12, covid_vlookup, HLOOKUP(F$1, covid_hlookup, 2, FALSE), FALSE), "No Data")</f>
        <v>No Data</v>
      </c>
      <c r="G12" s="14" t="str">
        <f>IFERROR(VLOOKUP($C12, covid_vlookup, HLOOKUP(G$1, covid_hlookup, 2, FALSE), FALSE), "No Data")</f>
        <v>No Data</v>
      </c>
      <c r="H12" s="2"/>
    </row>
    <row r="13">
      <c r="A13" s="3" t="s">
        <v>27</v>
      </c>
      <c r="B13" s="3" t="s">
        <v>23</v>
      </c>
      <c r="C13" s="3" t="s">
        <v>28</v>
      </c>
      <c r="D13" s="14">
        <f>IFERROR(VLOOKUP($C13, covid_vlookup, HLOOKUP(D$1, covid_hlookup, 2, FALSE), FALSE), "No Data")</f>
        <v>1278619</v>
      </c>
      <c r="E13" s="14">
        <f>IFERROR(VLOOKUP($C13, covid_vlookup, HLOOKUP(E$1, covid_hlookup, 2, FALSE), FALSE), "No Data")</f>
        <v>13733</v>
      </c>
      <c r="F13" s="14">
        <f>IFERROR(VLOOKUP($C13, covid_vlookup, HLOOKUP(F$1, covid_hlookup, 2, FALSE), FALSE), "No Data")</f>
        <v>9043072</v>
      </c>
      <c r="G13" s="14">
        <f>IFERROR(VLOOKUP($C13, covid_vlookup, HLOOKUP(G$1, covid_hlookup, 2, FALSE), FALSE), "No Data")</f>
        <v>45436.686</v>
      </c>
      <c r="H13" s="2"/>
    </row>
    <row r="14">
      <c r="A14" s="3" t="s">
        <v>144</v>
      </c>
      <c r="B14" s="3" t="s">
        <v>122</v>
      </c>
      <c r="C14" s="3" t="s">
        <v>145</v>
      </c>
      <c r="D14" s="14" t="str">
        <f>IFERROR(VLOOKUP($C14, covid_vlookup, HLOOKUP(D$1, covid_hlookup, 2, FALSE), FALSE), "No Data")</f>
        <v>No Data</v>
      </c>
      <c r="E14" s="14" t="str">
        <f>IFERROR(VLOOKUP($C14, covid_vlookup, HLOOKUP(E$1, covid_hlookup, 2, FALSE), FALSE), "No Data")</f>
        <v>No Data</v>
      </c>
      <c r="F14" s="14" t="str">
        <f>IFERROR(VLOOKUP($C14, covid_vlookup, HLOOKUP(F$1, covid_hlookup, 2, FALSE), FALSE), "No Data")</f>
        <v>No Data</v>
      </c>
      <c r="G14" s="14" t="str">
        <f>IFERROR(VLOOKUP($C14, covid_vlookup, HLOOKUP(G$1, covid_hlookup, 2, FALSE), FALSE), "No Data")</f>
        <v>No Data</v>
      </c>
      <c r="H14" s="2"/>
    </row>
    <row r="15">
      <c r="A15" s="3" t="s">
        <v>146</v>
      </c>
      <c r="B15" s="3" t="s">
        <v>130</v>
      </c>
      <c r="C15" s="3" t="s">
        <v>147</v>
      </c>
      <c r="D15" s="14" t="str">
        <f>IFERROR(VLOOKUP($C15, covid_vlookup, HLOOKUP(D$1, covid_hlookup, 2, FALSE), FALSE), "No Data")</f>
        <v>No Data</v>
      </c>
      <c r="E15" s="14" t="str">
        <f>IFERROR(VLOOKUP($C15, covid_vlookup, HLOOKUP(E$1, covid_hlookup, 2, FALSE), FALSE), "No Data")</f>
        <v>No Data</v>
      </c>
      <c r="F15" s="14" t="str">
        <f>IFERROR(VLOOKUP($C15, covid_vlookup, HLOOKUP(F$1, covid_hlookup, 2, FALSE), FALSE), "No Data")</f>
        <v>No Data</v>
      </c>
      <c r="G15" s="14" t="str">
        <f>IFERROR(VLOOKUP($C15, covid_vlookup, HLOOKUP(G$1, covid_hlookup, 2, FALSE), FALSE), "No Data")</f>
        <v>No Data</v>
      </c>
      <c r="H15" s="2"/>
    </row>
    <row r="16">
      <c r="A16" s="3" t="s">
        <v>148</v>
      </c>
      <c r="B16" s="3" t="s">
        <v>122</v>
      </c>
      <c r="C16" s="3" t="s">
        <v>149</v>
      </c>
      <c r="D16" s="14" t="str">
        <f>IFERROR(VLOOKUP($C16, covid_vlookup, HLOOKUP(D$1, covid_hlookup, 2, FALSE), FALSE), "No Data")</f>
        <v>No Data</v>
      </c>
      <c r="E16" s="14" t="str">
        <f>IFERROR(VLOOKUP($C16, covid_vlookup, HLOOKUP(E$1, covid_hlookup, 2, FALSE), FALSE), "No Data")</f>
        <v>No Data</v>
      </c>
      <c r="F16" s="14" t="str">
        <f>IFERROR(VLOOKUP($C16, covid_vlookup, HLOOKUP(F$1, covid_hlookup, 2, FALSE), FALSE), "No Data")</f>
        <v>No Data</v>
      </c>
      <c r="G16" s="14" t="str">
        <f>IFERROR(VLOOKUP($C16, covid_vlookup, HLOOKUP(G$1, covid_hlookup, 2, FALSE), FALSE), "No Data")</f>
        <v>No Data</v>
      </c>
      <c r="H16" s="2"/>
    </row>
    <row r="17">
      <c r="A17" s="3" t="s">
        <v>150</v>
      </c>
      <c r="B17" s="3" t="s">
        <v>122</v>
      </c>
      <c r="C17" s="3" t="s">
        <v>151</v>
      </c>
      <c r="D17" s="14" t="str">
        <f>IFERROR(VLOOKUP($C17, covid_vlookup, HLOOKUP(D$1, covid_hlookup, 2, FALSE), FALSE), "No Data")</f>
        <v>No Data</v>
      </c>
      <c r="E17" s="14" t="str">
        <f>IFERROR(VLOOKUP($C17, covid_vlookup, HLOOKUP(E$1, covid_hlookup, 2, FALSE), FALSE), "No Data")</f>
        <v>No Data</v>
      </c>
      <c r="F17" s="14" t="str">
        <f>IFERROR(VLOOKUP($C17, covid_vlookup, HLOOKUP(F$1, covid_hlookup, 2, FALSE), FALSE), "No Data")</f>
        <v>No Data</v>
      </c>
      <c r="G17" s="14" t="str">
        <f>IFERROR(VLOOKUP($C17, covid_vlookup, HLOOKUP(G$1, covid_hlookup, 2, FALSE), FALSE), "No Data")</f>
        <v>No Data</v>
      </c>
      <c r="H17" s="2"/>
    </row>
    <row r="18">
      <c r="A18" s="3" t="s">
        <v>152</v>
      </c>
      <c r="B18" s="3" t="s">
        <v>130</v>
      </c>
      <c r="C18" s="3" t="s">
        <v>153</v>
      </c>
      <c r="D18" s="14" t="str">
        <f>IFERROR(VLOOKUP($C18, covid_vlookup, HLOOKUP(D$1, covid_hlookup, 2, FALSE), FALSE), "No Data")</f>
        <v>No Data</v>
      </c>
      <c r="E18" s="14" t="str">
        <f>IFERROR(VLOOKUP($C18, covid_vlookup, HLOOKUP(E$1, covid_hlookup, 2, FALSE), FALSE), "No Data")</f>
        <v>No Data</v>
      </c>
      <c r="F18" s="14" t="str">
        <f>IFERROR(VLOOKUP($C18, covid_vlookup, HLOOKUP(F$1, covid_hlookup, 2, FALSE), FALSE), "No Data")</f>
        <v>No Data</v>
      </c>
      <c r="G18" s="14" t="str">
        <f>IFERROR(VLOOKUP($C18, covid_vlookup, HLOOKUP(G$1, covid_hlookup, 2, FALSE), FALSE), "No Data")</f>
        <v>No Data</v>
      </c>
      <c r="H18" s="2"/>
    </row>
    <row r="19">
      <c r="A19" s="3" t="s">
        <v>35</v>
      </c>
      <c r="B19" s="3" t="s">
        <v>23</v>
      </c>
      <c r="C19" s="3" t="s">
        <v>36</v>
      </c>
      <c r="D19" s="14">
        <f>IFERROR(VLOOKUP($C19, covid_vlookup, HLOOKUP(D$1, covid_hlookup, 2, FALSE), FALSE), "No Data")</f>
        <v>699110</v>
      </c>
      <c r="E19" s="14">
        <f>IFERROR(VLOOKUP($C19, covid_vlookup, HLOOKUP(E$1, covid_hlookup, 2, FALSE), FALSE), "No Data")</f>
        <v>5578</v>
      </c>
      <c r="F19" s="14">
        <f>IFERROR(VLOOKUP($C19, covid_vlookup, HLOOKUP(F$1, covid_hlookup, 2, FALSE), FALSE), "No Data")</f>
        <v>9442867</v>
      </c>
      <c r="G19" s="14">
        <f>IFERROR(VLOOKUP($C19, covid_vlookup, HLOOKUP(G$1, covid_hlookup, 2, FALSE), FALSE), "No Data")</f>
        <v>17167.967</v>
      </c>
      <c r="H19" s="2"/>
    </row>
    <row r="20">
      <c r="A20" s="3" t="s">
        <v>29</v>
      </c>
      <c r="B20" s="3" t="s">
        <v>23</v>
      </c>
      <c r="C20" s="3" t="s">
        <v>30</v>
      </c>
      <c r="D20" s="14">
        <f>IFERROR(VLOOKUP($C20, covid_vlookup, HLOOKUP(D$1, covid_hlookup, 2, FALSE), FALSE), "No Data")</f>
        <v>2105343</v>
      </c>
      <c r="E20" s="14">
        <f>IFERROR(VLOOKUP($C20, covid_vlookup, HLOOKUP(E$1, covid_hlookup, 2, FALSE), FALSE), "No Data")</f>
        <v>28331</v>
      </c>
      <c r="F20" s="14">
        <f>IFERROR(VLOOKUP($C20, covid_vlookup, HLOOKUP(F$1, covid_hlookup, 2, FALSE), FALSE), "No Data")</f>
        <v>11632334</v>
      </c>
      <c r="G20" s="14">
        <f>IFERROR(VLOOKUP($C20, covid_vlookup, HLOOKUP(G$1, covid_hlookup, 2, FALSE), FALSE), "No Data")</f>
        <v>42658.576</v>
      </c>
      <c r="H20" s="2"/>
    </row>
    <row r="21">
      <c r="A21" s="3" t="s">
        <v>154</v>
      </c>
      <c r="B21" s="3" t="s">
        <v>130</v>
      </c>
      <c r="C21" s="3" t="s">
        <v>155</v>
      </c>
      <c r="D21" s="14" t="str">
        <f>IFERROR(VLOOKUP($C21, covid_vlookup, HLOOKUP(D$1, covid_hlookup, 2, FALSE), FALSE), "No Data")</f>
        <v>No Data</v>
      </c>
      <c r="E21" s="14" t="str">
        <f>IFERROR(VLOOKUP($C21, covid_vlookup, HLOOKUP(E$1, covid_hlookup, 2, FALSE), FALSE), "No Data")</f>
        <v>No Data</v>
      </c>
      <c r="F21" s="14" t="str">
        <f>IFERROR(VLOOKUP($C21, covid_vlookup, HLOOKUP(F$1, covid_hlookup, 2, FALSE), FALSE), "No Data")</f>
        <v>No Data</v>
      </c>
      <c r="G21" s="14" t="str">
        <f>IFERROR(VLOOKUP($C21, covid_vlookup, HLOOKUP(G$1, covid_hlookup, 2, FALSE), FALSE), "No Data")</f>
        <v>No Data</v>
      </c>
      <c r="H21" s="2"/>
    </row>
    <row r="22">
      <c r="A22" s="3" t="s">
        <v>156</v>
      </c>
      <c r="B22" s="3" t="s">
        <v>125</v>
      </c>
      <c r="C22" s="3" t="s">
        <v>157</v>
      </c>
      <c r="D22" s="14" t="str">
        <f>IFERROR(VLOOKUP($C22, covid_vlookup, HLOOKUP(D$1, covid_hlookup, 2, FALSE), FALSE), "No Data")</f>
        <v>No Data</v>
      </c>
      <c r="E22" s="14" t="str">
        <f>IFERROR(VLOOKUP($C22, covid_vlookup, HLOOKUP(E$1, covid_hlookup, 2, FALSE), FALSE), "No Data")</f>
        <v>No Data</v>
      </c>
      <c r="F22" s="14" t="str">
        <f>IFERROR(VLOOKUP($C22, covid_vlookup, HLOOKUP(F$1, covid_hlookup, 2, FALSE), FALSE), "No Data")</f>
        <v>No Data</v>
      </c>
      <c r="G22" s="14" t="str">
        <f>IFERROR(VLOOKUP($C22, covid_vlookup, HLOOKUP(G$1, covid_hlookup, 2, FALSE), FALSE), "No Data")</f>
        <v>No Data</v>
      </c>
      <c r="H22" s="2"/>
    </row>
    <row r="23">
      <c r="A23" s="3" t="s">
        <v>158</v>
      </c>
      <c r="B23" s="3" t="s">
        <v>130</v>
      </c>
      <c r="C23" s="3" t="s">
        <v>159</v>
      </c>
      <c r="D23" s="14" t="str">
        <f>IFERROR(VLOOKUP($C23, covid_vlookup, HLOOKUP(D$1, covid_hlookup, 2, FALSE), FALSE), "No Data")</f>
        <v>No Data</v>
      </c>
      <c r="E23" s="14" t="str">
        <f>IFERROR(VLOOKUP($C23, covid_vlookup, HLOOKUP(E$1, covid_hlookup, 2, FALSE), FALSE), "No Data")</f>
        <v>No Data</v>
      </c>
      <c r="F23" s="14" t="str">
        <f>IFERROR(VLOOKUP($C23, covid_vlookup, HLOOKUP(F$1, covid_hlookup, 2, FALSE), FALSE), "No Data")</f>
        <v>No Data</v>
      </c>
      <c r="G23" s="14" t="str">
        <f>IFERROR(VLOOKUP($C23, covid_vlookup, HLOOKUP(G$1, covid_hlookup, 2, FALSE), FALSE), "No Data")</f>
        <v>No Data</v>
      </c>
      <c r="H23" s="2"/>
    </row>
    <row r="24">
      <c r="A24" s="3" t="s">
        <v>160</v>
      </c>
      <c r="B24" s="3" t="s">
        <v>122</v>
      </c>
      <c r="C24" s="3" t="s">
        <v>161</v>
      </c>
      <c r="D24" s="14" t="str">
        <f>IFERROR(VLOOKUP($C24, covid_vlookup, HLOOKUP(D$1, covid_hlookup, 2, FALSE), FALSE), "No Data")</f>
        <v>No Data</v>
      </c>
      <c r="E24" s="14" t="str">
        <f>IFERROR(VLOOKUP($C24, covid_vlookup, HLOOKUP(E$1, covid_hlookup, 2, FALSE), FALSE), "No Data")</f>
        <v>No Data</v>
      </c>
      <c r="F24" s="14" t="str">
        <f>IFERROR(VLOOKUP($C24, covid_vlookup, HLOOKUP(F$1, covid_hlookup, 2, FALSE), FALSE), "No Data")</f>
        <v>No Data</v>
      </c>
      <c r="G24" s="14" t="str">
        <f>IFERROR(VLOOKUP($C24, covid_vlookup, HLOOKUP(G$1, covid_hlookup, 2, FALSE), FALSE), "No Data")</f>
        <v>No Data</v>
      </c>
      <c r="H24" s="2"/>
    </row>
    <row r="25">
      <c r="A25" s="3" t="s">
        <v>162</v>
      </c>
      <c r="B25" s="3" t="s">
        <v>135</v>
      </c>
      <c r="C25" s="3" t="s">
        <v>163</v>
      </c>
      <c r="D25" s="14" t="str">
        <f>IFERROR(VLOOKUP($C25, covid_vlookup, HLOOKUP(D$1, covid_hlookup, 2, FALSE), FALSE), "No Data")</f>
        <v>No Data</v>
      </c>
      <c r="E25" s="14" t="str">
        <f>IFERROR(VLOOKUP($C25, covid_vlookup, HLOOKUP(E$1, covid_hlookup, 2, FALSE), FALSE), "No Data")</f>
        <v>No Data</v>
      </c>
      <c r="F25" s="14" t="str">
        <f>IFERROR(VLOOKUP($C25, covid_vlookup, HLOOKUP(F$1, covid_hlookup, 2, FALSE), FALSE), "No Data")</f>
        <v>No Data</v>
      </c>
      <c r="G25" s="14" t="str">
        <f>IFERROR(VLOOKUP($C25, covid_vlookup, HLOOKUP(G$1, covid_hlookup, 2, FALSE), FALSE), "No Data")</f>
        <v>No Data</v>
      </c>
      <c r="H25" s="2"/>
    </row>
    <row r="26">
      <c r="A26" s="3" t="s">
        <v>164</v>
      </c>
      <c r="B26" s="3" t="s">
        <v>130</v>
      </c>
      <c r="C26" s="3" t="s">
        <v>165</v>
      </c>
      <c r="D26" s="14" t="str">
        <f>IFERROR(VLOOKUP($C26, covid_vlookup, HLOOKUP(D$1, covid_hlookup, 2, FALSE), FALSE), "No Data")</f>
        <v>No Data</v>
      </c>
      <c r="E26" s="14" t="str">
        <f>IFERROR(VLOOKUP($C26, covid_vlookup, HLOOKUP(E$1, covid_hlookup, 2, FALSE), FALSE), "No Data")</f>
        <v>No Data</v>
      </c>
      <c r="F26" s="14" t="str">
        <f>IFERROR(VLOOKUP($C26, covid_vlookup, HLOOKUP(F$1, covid_hlookup, 2, FALSE), FALSE), "No Data")</f>
        <v>No Data</v>
      </c>
      <c r="G26" s="14" t="str">
        <f>IFERROR(VLOOKUP($C26, covid_vlookup, HLOOKUP(G$1, covid_hlookup, 2, FALSE), FALSE), "No Data")</f>
        <v>No Data</v>
      </c>
      <c r="H26" s="2"/>
    </row>
    <row r="27">
      <c r="A27" s="3" t="s">
        <v>33</v>
      </c>
      <c r="B27" s="3" t="s">
        <v>23</v>
      </c>
      <c r="C27" s="3" t="s">
        <v>34</v>
      </c>
      <c r="D27" s="14">
        <f>IFERROR(VLOOKUP($C27, covid_vlookup, HLOOKUP(D$1, covid_hlookup, 2, FALSE), FALSE), "No Data")</f>
        <v>291313</v>
      </c>
      <c r="E27" s="14">
        <f>IFERROR(VLOOKUP($C27, covid_vlookup, HLOOKUP(E$1, covid_hlookup, 2, FALSE), FALSE), "No Data")</f>
        <v>13442</v>
      </c>
      <c r="F27" s="14">
        <f>IFERROR(VLOOKUP($C27, covid_vlookup, HLOOKUP(F$1, covid_hlookup, 2, FALSE), FALSE), "No Data")</f>
        <v>3263459</v>
      </c>
      <c r="G27" s="14">
        <f>IFERROR(VLOOKUP($C27, covid_vlookup, HLOOKUP(G$1, covid_hlookup, 2, FALSE), FALSE), "No Data")</f>
        <v>11713.895</v>
      </c>
      <c r="H27" s="2"/>
    </row>
    <row r="28">
      <c r="A28" s="3" t="s">
        <v>166</v>
      </c>
      <c r="B28" s="3" t="s">
        <v>125</v>
      </c>
      <c r="C28" s="3" t="s">
        <v>167</v>
      </c>
      <c r="D28" s="14" t="str">
        <f>IFERROR(VLOOKUP($C28, covid_vlookup, HLOOKUP(D$1, covid_hlookup, 2, FALSE), FALSE), "No Data")</f>
        <v>No Data</v>
      </c>
      <c r="E28" s="14" t="str">
        <f>IFERROR(VLOOKUP($C28, covid_vlookup, HLOOKUP(E$1, covid_hlookup, 2, FALSE), FALSE), "No Data")</f>
        <v>No Data</v>
      </c>
      <c r="F28" s="14" t="str">
        <f>IFERROR(VLOOKUP($C28, covid_vlookup, HLOOKUP(F$1, covid_hlookup, 2, FALSE), FALSE), "No Data")</f>
        <v>No Data</v>
      </c>
      <c r="G28" s="14" t="str">
        <f>IFERROR(VLOOKUP($C28, covid_vlookup, HLOOKUP(G$1, covid_hlookup, 2, FALSE), FALSE), "No Data")</f>
        <v>No Data</v>
      </c>
      <c r="H28" s="2"/>
    </row>
    <row r="29">
      <c r="A29" s="3" t="s">
        <v>168</v>
      </c>
      <c r="B29" s="3" t="s">
        <v>135</v>
      </c>
      <c r="C29" s="3" t="s">
        <v>169</v>
      </c>
      <c r="D29" s="14" t="str">
        <f>IFERROR(VLOOKUP($C29, covid_vlookup, HLOOKUP(D$1, covid_hlookup, 2, FALSE), FALSE), "No Data")</f>
        <v>No Data</v>
      </c>
      <c r="E29" s="14" t="str">
        <f>IFERROR(VLOOKUP($C29, covid_vlookup, HLOOKUP(E$1, covid_hlookup, 2, FALSE), FALSE), "No Data")</f>
        <v>No Data</v>
      </c>
      <c r="F29" s="14" t="str">
        <f>IFERROR(VLOOKUP($C29, covid_vlookup, HLOOKUP(F$1, covid_hlookup, 2, FALSE), FALSE), "No Data")</f>
        <v>No Data</v>
      </c>
      <c r="G29" s="14" t="str">
        <f>IFERROR(VLOOKUP($C29, covid_vlookup, HLOOKUP(G$1, covid_hlookup, 2, FALSE), FALSE), "No Data")</f>
        <v>No Data</v>
      </c>
      <c r="H29" s="2"/>
    </row>
    <row r="30">
      <c r="A30" s="3" t="s">
        <v>170</v>
      </c>
      <c r="B30" s="3" t="s">
        <v>130</v>
      </c>
      <c r="C30" s="3" t="s">
        <v>171</v>
      </c>
      <c r="D30" s="14" t="str">
        <f>IFERROR(VLOOKUP($C30, covid_vlookup, HLOOKUP(D$1, covid_hlookup, 2, FALSE), FALSE), "No Data")</f>
        <v>No Data</v>
      </c>
      <c r="E30" s="14" t="str">
        <f>IFERROR(VLOOKUP($C30, covid_vlookup, HLOOKUP(E$1, covid_hlookup, 2, FALSE), FALSE), "No Data")</f>
        <v>No Data</v>
      </c>
      <c r="F30" s="14" t="str">
        <f>IFERROR(VLOOKUP($C30, covid_vlookup, HLOOKUP(F$1, covid_hlookup, 2, FALSE), FALSE), "No Data")</f>
        <v>No Data</v>
      </c>
      <c r="G30" s="14" t="str">
        <f>IFERROR(VLOOKUP($C30, covid_vlookup, HLOOKUP(G$1, covid_hlookup, 2, FALSE), FALSE), "No Data")</f>
        <v>No Data</v>
      </c>
      <c r="H30" s="2"/>
    </row>
    <row r="31">
      <c r="A31" s="3" t="s">
        <v>172</v>
      </c>
      <c r="B31" s="3" t="s">
        <v>122</v>
      </c>
      <c r="C31" s="3" t="s">
        <v>173</v>
      </c>
      <c r="D31" s="14" t="str">
        <f>IFERROR(VLOOKUP($C31, covid_vlookup, HLOOKUP(D$1, covid_hlookup, 2, FALSE), FALSE), "No Data")</f>
        <v>No Data</v>
      </c>
      <c r="E31" s="14" t="str">
        <f>IFERROR(VLOOKUP($C31, covid_vlookup, HLOOKUP(E$1, covid_hlookup, 2, FALSE), FALSE), "No Data")</f>
        <v>No Data</v>
      </c>
      <c r="F31" s="14" t="str">
        <f>IFERROR(VLOOKUP($C31, covid_vlookup, HLOOKUP(F$1, covid_hlookup, 2, FALSE), FALSE), "No Data")</f>
        <v>No Data</v>
      </c>
      <c r="G31" s="14" t="str">
        <f>IFERROR(VLOOKUP($C31, covid_vlookup, HLOOKUP(G$1, covid_hlookup, 2, FALSE), FALSE), "No Data")</f>
        <v>No Data</v>
      </c>
      <c r="H31" s="2"/>
    </row>
    <row r="32">
      <c r="A32" s="3" t="s">
        <v>31</v>
      </c>
      <c r="B32" s="3" t="s">
        <v>23</v>
      </c>
      <c r="C32" s="3" t="s">
        <v>32</v>
      </c>
      <c r="D32" s="14">
        <f>IFERROR(VLOOKUP($C32, covid_vlookup, HLOOKUP(D$1, covid_hlookup, 2, FALSE), FALSE), "No Data")</f>
        <v>747108</v>
      </c>
      <c r="E32" s="14">
        <f>IFERROR(VLOOKUP($C32, covid_vlookup, HLOOKUP(E$1, covid_hlookup, 2, FALSE), FALSE), "No Data")</f>
        <v>30955</v>
      </c>
      <c r="F32" s="14">
        <f>IFERROR(VLOOKUP($C32, covid_vlookup, HLOOKUP(F$1, covid_hlookup, 2, FALSE), FALSE), "No Data")</f>
        <v>6896655</v>
      </c>
      <c r="G32" s="14">
        <f>IFERROR(VLOOKUP($C32, covid_vlookup, HLOOKUP(G$1, covid_hlookup, 2, FALSE), FALSE), "No Data")</f>
        <v>18563.307</v>
      </c>
      <c r="H32" s="2"/>
    </row>
    <row r="33">
      <c r="A33" s="3" t="s">
        <v>174</v>
      </c>
      <c r="B33" s="3" t="s">
        <v>125</v>
      </c>
      <c r="C33" s="3" t="s">
        <v>175</v>
      </c>
      <c r="D33" s="14" t="str">
        <f>IFERROR(VLOOKUP($C33, covid_vlookup, HLOOKUP(D$1, covid_hlookup, 2, FALSE), FALSE), "No Data")</f>
        <v>No Data</v>
      </c>
      <c r="E33" s="14" t="str">
        <f>IFERROR(VLOOKUP($C33, covid_vlookup, HLOOKUP(E$1, covid_hlookup, 2, FALSE), FALSE), "No Data")</f>
        <v>No Data</v>
      </c>
      <c r="F33" s="14" t="str">
        <f>IFERROR(VLOOKUP($C33, covid_vlookup, HLOOKUP(F$1, covid_hlookup, 2, FALSE), FALSE), "No Data")</f>
        <v>No Data</v>
      </c>
      <c r="G33" s="14" t="str">
        <f>IFERROR(VLOOKUP($C33, covid_vlookup, HLOOKUP(G$1, covid_hlookup, 2, FALSE), FALSE), "No Data")</f>
        <v>No Data</v>
      </c>
      <c r="H33" s="2"/>
    </row>
    <row r="34">
      <c r="A34" s="3" t="s">
        <v>176</v>
      </c>
      <c r="B34" s="3" t="s">
        <v>125</v>
      </c>
      <c r="C34" s="3" t="s">
        <v>177</v>
      </c>
      <c r="D34" s="14" t="str">
        <f>IFERROR(VLOOKUP($C34, covid_vlookup, HLOOKUP(D$1, covid_hlookup, 2, FALSE), FALSE), "No Data")</f>
        <v>No Data</v>
      </c>
      <c r="E34" s="14" t="str">
        <f>IFERROR(VLOOKUP($C34, covid_vlookup, HLOOKUP(E$1, covid_hlookup, 2, FALSE), FALSE), "No Data")</f>
        <v>No Data</v>
      </c>
      <c r="F34" s="14" t="str">
        <f>IFERROR(VLOOKUP($C34, covid_vlookup, HLOOKUP(F$1, covid_hlookup, 2, FALSE), FALSE), "No Data")</f>
        <v>No Data</v>
      </c>
      <c r="G34" s="14" t="str">
        <f>IFERROR(VLOOKUP($C34, covid_vlookup, HLOOKUP(G$1, covid_hlookup, 2, FALSE), FALSE), "No Data")</f>
        <v>No Data</v>
      </c>
      <c r="H34" s="2"/>
    </row>
    <row r="35">
      <c r="A35" s="3" t="s">
        <v>178</v>
      </c>
      <c r="B35" s="3" t="s">
        <v>122</v>
      </c>
      <c r="C35" s="3" t="s">
        <v>179</v>
      </c>
      <c r="D35" s="14" t="str">
        <f>IFERROR(VLOOKUP($C35, covid_vlookup, HLOOKUP(D$1, covid_hlookup, 2, FALSE), FALSE), "No Data")</f>
        <v>No Data</v>
      </c>
      <c r="E35" s="14" t="str">
        <f>IFERROR(VLOOKUP($C35, covid_vlookup, HLOOKUP(E$1, covid_hlookup, 2, FALSE), FALSE), "No Data")</f>
        <v>No Data</v>
      </c>
      <c r="F35" s="14" t="str">
        <f>IFERROR(VLOOKUP($C35, covid_vlookup, HLOOKUP(F$1, covid_hlookup, 2, FALSE), FALSE), "No Data")</f>
        <v>No Data</v>
      </c>
      <c r="G35" s="14" t="str">
        <f>IFERROR(VLOOKUP($C35, covid_vlookup, HLOOKUP(G$1, covid_hlookup, 2, FALSE), FALSE), "No Data")</f>
        <v>No Data</v>
      </c>
      <c r="H35" s="2"/>
    </row>
    <row r="36">
      <c r="A36" s="3" t="s">
        <v>180</v>
      </c>
      <c r="B36" s="3" t="s">
        <v>125</v>
      </c>
      <c r="C36" s="3" t="s">
        <v>181</v>
      </c>
      <c r="D36" s="14" t="str">
        <f>IFERROR(VLOOKUP($C36, covid_vlookup, HLOOKUP(D$1, covid_hlookup, 2, FALSE), FALSE), "No Data")</f>
        <v>No Data</v>
      </c>
      <c r="E36" s="14" t="str">
        <f>IFERROR(VLOOKUP($C36, covid_vlookup, HLOOKUP(E$1, covid_hlookup, 2, FALSE), FALSE), "No Data")</f>
        <v>No Data</v>
      </c>
      <c r="F36" s="14" t="str">
        <f>IFERROR(VLOOKUP($C36, covid_vlookup, HLOOKUP(F$1, covid_hlookup, 2, FALSE), FALSE), "No Data")</f>
        <v>No Data</v>
      </c>
      <c r="G36" s="14" t="str">
        <f>IFERROR(VLOOKUP($C36, covid_vlookup, HLOOKUP(G$1, covid_hlookup, 2, FALSE), FALSE), "No Data")</f>
        <v>No Data</v>
      </c>
      <c r="H36" s="2"/>
    </row>
    <row r="37">
      <c r="A37" s="3" t="s">
        <v>182</v>
      </c>
      <c r="B37" s="3" t="s">
        <v>130</v>
      </c>
      <c r="C37" s="3" t="s">
        <v>183</v>
      </c>
      <c r="D37" s="14" t="str">
        <f>IFERROR(VLOOKUP($C37, covid_vlookup, HLOOKUP(D$1, covid_hlookup, 2, FALSE), FALSE), "No Data")</f>
        <v>No Data</v>
      </c>
      <c r="E37" s="14" t="str">
        <f>IFERROR(VLOOKUP($C37, covid_vlookup, HLOOKUP(E$1, covid_hlookup, 2, FALSE), FALSE), "No Data")</f>
        <v>No Data</v>
      </c>
      <c r="F37" s="14" t="str">
        <f>IFERROR(VLOOKUP($C37, covid_vlookup, HLOOKUP(F$1, covid_hlookup, 2, FALSE), FALSE), "No Data")</f>
        <v>No Data</v>
      </c>
      <c r="G37" s="14" t="str">
        <f>IFERROR(VLOOKUP($C37, covid_vlookup, HLOOKUP(G$1, covid_hlookup, 2, FALSE), FALSE), "No Data")</f>
        <v>No Data</v>
      </c>
      <c r="H37" s="2"/>
    </row>
    <row r="38">
      <c r="A38" s="3" t="s">
        <v>184</v>
      </c>
      <c r="B38" s="3" t="s">
        <v>125</v>
      </c>
      <c r="C38" s="3" t="s">
        <v>185</v>
      </c>
      <c r="D38" s="14" t="str">
        <f>IFERROR(VLOOKUP($C38, covid_vlookup, HLOOKUP(D$1, covid_hlookup, 2, FALSE), FALSE), "No Data")</f>
        <v>No Data</v>
      </c>
      <c r="E38" s="14" t="str">
        <f>IFERROR(VLOOKUP($C38, covid_vlookup, HLOOKUP(E$1, covid_hlookup, 2, FALSE), FALSE), "No Data")</f>
        <v>No Data</v>
      </c>
      <c r="F38" s="14" t="str">
        <f>IFERROR(VLOOKUP($C38, covid_vlookup, HLOOKUP(F$1, covid_hlookup, 2, FALSE), FALSE), "No Data")</f>
        <v>No Data</v>
      </c>
      <c r="G38" s="14" t="str">
        <f>IFERROR(VLOOKUP($C38, covid_vlookup, HLOOKUP(G$1, covid_hlookup, 2, FALSE), FALSE), "No Data")</f>
        <v>No Data</v>
      </c>
      <c r="H38" s="2"/>
    </row>
    <row r="39">
      <c r="A39" s="3" t="s">
        <v>186</v>
      </c>
      <c r="B39" s="3" t="s">
        <v>130</v>
      </c>
      <c r="C39" s="3" t="s">
        <v>187</v>
      </c>
      <c r="D39" s="14" t="str">
        <f>IFERROR(VLOOKUP($C39, covid_vlookup, HLOOKUP(D$1, covid_hlookup, 2, FALSE), FALSE), "No Data")</f>
        <v>No Data</v>
      </c>
      <c r="E39" s="14" t="str">
        <f>IFERROR(VLOOKUP($C39, covid_vlookup, HLOOKUP(E$1, covid_hlookup, 2, FALSE), FALSE), "No Data")</f>
        <v>No Data</v>
      </c>
      <c r="F39" s="14" t="str">
        <f>IFERROR(VLOOKUP($C39, covid_vlookup, HLOOKUP(F$1, covid_hlookup, 2, FALSE), FALSE), "No Data")</f>
        <v>No Data</v>
      </c>
      <c r="G39" s="14" t="str">
        <f>IFERROR(VLOOKUP($C39, covid_vlookup, HLOOKUP(G$1, covid_hlookup, 2, FALSE), FALSE), "No Data")</f>
        <v>No Data</v>
      </c>
      <c r="H39" s="2"/>
    </row>
    <row r="40">
      <c r="A40" s="3" t="s">
        <v>188</v>
      </c>
      <c r="B40" s="3" t="s">
        <v>125</v>
      </c>
      <c r="C40" s="3" t="s">
        <v>189</v>
      </c>
      <c r="D40" s="14" t="str">
        <f>IFERROR(VLOOKUP($C40, covid_vlookup, HLOOKUP(D$1, covid_hlookup, 2, FALSE), FALSE), "No Data")</f>
        <v>No Data</v>
      </c>
      <c r="E40" s="14" t="str">
        <f>IFERROR(VLOOKUP($C40, covid_vlookup, HLOOKUP(E$1, covid_hlookup, 2, FALSE), FALSE), "No Data")</f>
        <v>No Data</v>
      </c>
      <c r="F40" s="14" t="str">
        <f>IFERROR(VLOOKUP($C40, covid_vlookup, HLOOKUP(F$1, covid_hlookup, 2, FALSE), FALSE), "No Data")</f>
        <v>No Data</v>
      </c>
      <c r="G40" s="14" t="str">
        <f>IFERROR(VLOOKUP($C40, covid_vlookup, HLOOKUP(G$1, covid_hlookup, 2, FALSE), FALSE), "No Data")</f>
        <v>No Data</v>
      </c>
      <c r="H40" s="2"/>
    </row>
    <row r="41">
      <c r="A41" s="3" t="s">
        <v>190</v>
      </c>
      <c r="B41" s="3" t="s">
        <v>125</v>
      </c>
      <c r="C41" s="3" t="s">
        <v>191</v>
      </c>
      <c r="D41" s="14" t="str">
        <f>IFERROR(VLOOKUP($C41, covid_vlookup, HLOOKUP(D$1, covid_hlookup, 2, FALSE), FALSE), "No Data")</f>
        <v>No Data</v>
      </c>
      <c r="E41" s="14" t="str">
        <f>IFERROR(VLOOKUP($C41, covid_vlookup, HLOOKUP(E$1, covid_hlookup, 2, FALSE), FALSE), "No Data")</f>
        <v>No Data</v>
      </c>
      <c r="F41" s="14" t="str">
        <f>IFERROR(VLOOKUP($C41, covid_vlookup, HLOOKUP(F$1, covid_hlookup, 2, FALSE), FALSE), "No Data")</f>
        <v>No Data</v>
      </c>
      <c r="G41" s="14" t="str">
        <f>IFERROR(VLOOKUP($C41, covid_vlookup, HLOOKUP(G$1, covid_hlookup, 2, FALSE), FALSE), "No Data")</f>
        <v>No Data</v>
      </c>
      <c r="H41" s="2"/>
    </row>
    <row r="42">
      <c r="A42" s="3" t="s">
        <v>192</v>
      </c>
      <c r="B42" s="3" t="s">
        <v>135</v>
      </c>
      <c r="C42" s="3" t="s">
        <v>193</v>
      </c>
      <c r="D42" s="14" t="str">
        <f>IFERROR(VLOOKUP($C42, covid_vlookup, HLOOKUP(D$1, covid_hlookup, 2, FALSE), FALSE), "No Data")</f>
        <v>No Data</v>
      </c>
      <c r="E42" s="14" t="str">
        <f>IFERROR(VLOOKUP($C42, covid_vlookup, HLOOKUP(E$1, covid_hlookup, 2, FALSE), FALSE), "No Data")</f>
        <v>No Data</v>
      </c>
      <c r="F42" s="14" t="str">
        <f>IFERROR(VLOOKUP($C42, covid_vlookup, HLOOKUP(F$1, covid_hlookup, 2, FALSE), FALSE), "No Data")</f>
        <v>No Data</v>
      </c>
      <c r="G42" s="14" t="str">
        <f>IFERROR(VLOOKUP($C42, covid_vlookup, HLOOKUP(G$1, covid_hlookup, 2, FALSE), FALSE), "No Data")</f>
        <v>No Data</v>
      </c>
      <c r="H42" s="2"/>
    </row>
    <row r="43">
      <c r="A43" s="3" t="s">
        <v>194</v>
      </c>
      <c r="B43" s="3" t="s">
        <v>122</v>
      </c>
      <c r="C43" s="3" t="s">
        <v>195</v>
      </c>
      <c r="D43" s="14" t="str">
        <f>IFERROR(VLOOKUP($C43, covid_vlookup, HLOOKUP(D$1, covid_hlookup, 2, FALSE), FALSE), "No Data")</f>
        <v>No Data</v>
      </c>
      <c r="E43" s="14" t="str">
        <f>IFERROR(VLOOKUP($C43, covid_vlookup, HLOOKUP(E$1, covid_hlookup, 2, FALSE), FALSE), "No Data")</f>
        <v>No Data</v>
      </c>
      <c r="F43" s="14" t="str">
        <f>IFERROR(VLOOKUP($C43, covid_vlookup, HLOOKUP(F$1, covid_hlookup, 2, FALSE), FALSE), "No Data")</f>
        <v>No Data</v>
      </c>
      <c r="G43" s="14" t="str">
        <f>IFERROR(VLOOKUP($C43, covid_vlookup, HLOOKUP(G$1, covid_hlookup, 2, FALSE), FALSE), "No Data")</f>
        <v>No Data</v>
      </c>
      <c r="H43" s="2"/>
    </row>
    <row r="44">
      <c r="A44" s="3" t="s">
        <v>196</v>
      </c>
      <c r="B44" s="3" t="s">
        <v>135</v>
      </c>
      <c r="C44" s="3" t="s">
        <v>197</v>
      </c>
      <c r="D44" s="14" t="str">
        <f>IFERROR(VLOOKUP($C44, covid_vlookup, HLOOKUP(D$1, covid_hlookup, 2, FALSE), FALSE), "No Data")</f>
        <v>No Data</v>
      </c>
      <c r="E44" s="14" t="str">
        <f>IFERROR(VLOOKUP($C44, covid_vlookup, HLOOKUP(E$1, covid_hlookup, 2, FALSE), FALSE), "No Data")</f>
        <v>No Data</v>
      </c>
      <c r="F44" s="14" t="str">
        <f>IFERROR(VLOOKUP($C44, covid_vlookup, HLOOKUP(F$1, covid_hlookup, 2, FALSE), FALSE), "No Data")</f>
        <v>No Data</v>
      </c>
      <c r="G44" s="14" t="str">
        <f>IFERROR(VLOOKUP($C44, covid_vlookup, HLOOKUP(G$1, covid_hlookup, 2, FALSE), FALSE), "No Data")</f>
        <v>No Data</v>
      </c>
      <c r="H44" s="2"/>
    </row>
    <row r="45">
      <c r="A45" s="3" t="s">
        <v>198</v>
      </c>
      <c r="B45" s="3" t="s">
        <v>125</v>
      </c>
      <c r="C45" s="3" t="s">
        <v>199</v>
      </c>
      <c r="D45" s="14" t="str">
        <f>IFERROR(VLOOKUP($C45, covid_vlookup, HLOOKUP(D$1, covid_hlookup, 2, FALSE), FALSE), "No Data")</f>
        <v>No Data</v>
      </c>
      <c r="E45" s="14" t="str">
        <f>IFERROR(VLOOKUP($C45, covid_vlookup, HLOOKUP(E$1, covid_hlookup, 2, FALSE), FALSE), "No Data")</f>
        <v>No Data</v>
      </c>
      <c r="F45" s="14" t="str">
        <f>IFERROR(VLOOKUP($C45, covid_vlookup, HLOOKUP(F$1, covid_hlookup, 2, FALSE), FALSE), "No Data")</f>
        <v>No Data</v>
      </c>
      <c r="G45" s="14" t="str">
        <f>IFERROR(VLOOKUP($C45, covid_vlookup, HLOOKUP(G$1, covid_hlookup, 2, FALSE), FALSE), "No Data")</f>
        <v>No Data</v>
      </c>
      <c r="H45" s="2"/>
    </row>
    <row r="46">
      <c r="A46" s="3" t="s">
        <v>200</v>
      </c>
      <c r="B46" s="3" t="s">
        <v>125</v>
      </c>
      <c r="C46" s="3" t="s">
        <v>201</v>
      </c>
      <c r="D46" s="14" t="str">
        <f>IFERROR(VLOOKUP($C46, covid_vlookup, HLOOKUP(D$1, covid_hlookup, 2, FALSE), FALSE), "No Data")</f>
        <v>No Data</v>
      </c>
      <c r="E46" s="14" t="str">
        <f>IFERROR(VLOOKUP($C46, covid_vlookup, HLOOKUP(E$1, covid_hlookup, 2, FALSE), FALSE), "No Data")</f>
        <v>No Data</v>
      </c>
      <c r="F46" s="14" t="str">
        <f>IFERROR(VLOOKUP($C46, covid_vlookup, HLOOKUP(F$1, covid_hlookup, 2, FALSE), FALSE), "No Data")</f>
        <v>No Data</v>
      </c>
      <c r="G46" s="14" t="str">
        <f>IFERROR(VLOOKUP($C46, covid_vlookup, HLOOKUP(G$1, covid_hlookup, 2, FALSE), FALSE), "No Data")</f>
        <v>No Data</v>
      </c>
      <c r="H46" s="2"/>
    </row>
    <row r="47">
      <c r="A47" s="3" t="s">
        <v>202</v>
      </c>
      <c r="B47" s="3" t="s">
        <v>130</v>
      </c>
      <c r="C47" s="3" t="s">
        <v>203</v>
      </c>
      <c r="D47" s="14" t="str">
        <f>IFERROR(VLOOKUP($C47, covid_vlookup, HLOOKUP(D$1, covid_hlookup, 2, FALSE), FALSE), "No Data")</f>
        <v>No Data</v>
      </c>
      <c r="E47" s="14" t="str">
        <f>IFERROR(VLOOKUP($C47, covid_vlookup, HLOOKUP(E$1, covid_hlookup, 2, FALSE), FALSE), "No Data")</f>
        <v>No Data</v>
      </c>
      <c r="F47" s="14" t="str">
        <f>IFERROR(VLOOKUP($C47, covid_vlookup, HLOOKUP(F$1, covid_hlookup, 2, FALSE), FALSE), "No Data")</f>
        <v>No Data</v>
      </c>
      <c r="G47" s="14" t="str">
        <f>IFERROR(VLOOKUP($C47, covid_vlookup, HLOOKUP(G$1, covid_hlookup, 2, FALSE), FALSE), "No Data")</f>
        <v>No Data</v>
      </c>
      <c r="H47" s="2"/>
    </row>
    <row r="48">
      <c r="A48" s="3" t="s">
        <v>204</v>
      </c>
      <c r="B48" s="3" t="s">
        <v>125</v>
      </c>
      <c r="C48" s="3" t="s">
        <v>205</v>
      </c>
      <c r="D48" s="14" t="str">
        <f>IFERROR(VLOOKUP($C48, covid_vlookup, HLOOKUP(D$1, covid_hlookup, 2, FALSE), FALSE), "No Data")</f>
        <v>No Data</v>
      </c>
      <c r="E48" s="14" t="str">
        <f>IFERROR(VLOOKUP($C48, covid_vlookup, HLOOKUP(E$1, covid_hlookup, 2, FALSE), FALSE), "No Data")</f>
        <v>No Data</v>
      </c>
      <c r="F48" s="14" t="str">
        <f>IFERROR(VLOOKUP($C48, covid_vlookup, HLOOKUP(F$1, covid_hlookup, 2, FALSE), FALSE), "No Data")</f>
        <v>No Data</v>
      </c>
      <c r="G48" s="14" t="str">
        <f>IFERROR(VLOOKUP($C48, covid_vlookup, HLOOKUP(G$1, covid_hlookup, 2, FALSE), FALSE), "No Data")</f>
        <v>No Data</v>
      </c>
      <c r="H48" s="2"/>
    </row>
    <row r="49">
      <c r="A49" s="3" t="s">
        <v>63</v>
      </c>
      <c r="B49" s="3" t="s">
        <v>23</v>
      </c>
      <c r="C49" s="3" t="s">
        <v>64</v>
      </c>
      <c r="D49" s="14">
        <f>IFERROR(VLOOKUP($C49, covid_vlookup, HLOOKUP(D$1, covid_hlookup, 2, FALSE), FALSE), "No Data")</f>
        <v>715245</v>
      </c>
      <c r="E49" s="14">
        <f>IFERROR(VLOOKUP($C49, covid_vlookup, HLOOKUP(E$1, covid_hlookup, 2, FALSE), FALSE), "No Data")</f>
        <v>12538</v>
      </c>
      <c r="F49" s="14">
        <f>IFERROR(VLOOKUP($C49, covid_vlookup, HLOOKUP(F$1, covid_hlookup, 2, FALSE), FALSE), "No Data")</f>
        <v>4081657</v>
      </c>
      <c r="G49" s="14">
        <f>IFERROR(VLOOKUP($C49, covid_vlookup, HLOOKUP(G$1, covid_hlookup, 2, FALSE), FALSE), "No Data")</f>
        <v>22669.797</v>
      </c>
      <c r="H49" s="2"/>
    </row>
    <row r="50">
      <c r="A50" s="3" t="s">
        <v>206</v>
      </c>
      <c r="B50" s="3" t="s">
        <v>130</v>
      </c>
      <c r="C50" s="3" t="s">
        <v>207</v>
      </c>
      <c r="D50" s="14" t="str">
        <f>IFERROR(VLOOKUP($C50, covid_vlookup, HLOOKUP(D$1, covid_hlookup, 2, FALSE), FALSE), "No Data")</f>
        <v>No Data</v>
      </c>
      <c r="E50" s="14" t="str">
        <f>IFERROR(VLOOKUP($C50, covid_vlookup, HLOOKUP(E$1, covid_hlookup, 2, FALSE), FALSE), "No Data")</f>
        <v>No Data</v>
      </c>
      <c r="F50" s="14" t="str">
        <f>IFERROR(VLOOKUP($C50, covid_vlookup, HLOOKUP(F$1, covid_hlookup, 2, FALSE), FALSE), "No Data")</f>
        <v>No Data</v>
      </c>
      <c r="G50" s="14" t="str">
        <f>IFERROR(VLOOKUP($C50, covid_vlookup, HLOOKUP(G$1, covid_hlookup, 2, FALSE), FALSE), "No Data")</f>
        <v>No Data</v>
      </c>
      <c r="H50" s="2"/>
    </row>
    <row r="51">
      <c r="A51" s="3" t="s">
        <v>208</v>
      </c>
      <c r="B51" s="3" t="s">
        <v>130</v>
      </c>
      <c r="C51" s="3" t="s">
        <v>209</v>
      </c>
      <c r="D51" s="14" t="str">
        <f>IFERROR(VLOOKUP($C51, covid_vlookup, HLOOKUP(D$1, covid_hlookup, 2, FALSE), FALSE), "No Data")</f>
        <v>No Data</v>
      </c>
      <c r="E51" s="14" t="str">
        <f>IFERROR(VLOOKUP($C51, covid_vlookup, HLOOKUP(E$1, covid_hlookup, 2, FALSE), FALSE), "No Data")</f>
        <v>No Data</v>
      </c>
      <c r="F51" s="14" t="str">
        <f>IFERROR(VLOOKUP($C51, covid_vlookup, HLOOKUP(F$1, covid_hlookup, 2, FALSE), FALSE), "No Data")</f>
        <v>No Data</v>
      </c>
      <c r="G51" s="14" t="str">
        <f>IFERROR(VLOOKUP($C51, covid_vlookup, HLOOKUP(G$1, covid_hlookup, 2, FALSE), FALSE), "No Data")</f>
        <v>No Data</v>
      </c>
      <c r="H51" s="2"/>
    </row>
    <row r="52">
      <c r="A52" s="3" t="s">
        <v>39</v>
      </c>
      <c r="B52" s="3" t="s">
        <v>23</v>
      </c>
      <c r="C52" s="3" t="s">
        <v>210</v>
      </c>
      <c r="D52" s="14" t="str">
        <f>IFERROR(VLOOKUP($C52, covid_vlookup, HLOOKUP(D$1, covid_hlookup, 2, FALSE), FALSE), "No Data")</f>
        <v>No Data</v>
      </c>
      <c r="E52" s="14" t="str">
        <f>IFERROR(VLOOKUP($C52, covid_vlookup, HLOOKUP(E$1, covid_hlookup, 2, FALSE), FALSE), "No Data")</f>
        <v>No Data</v>
      </c>
      <c r="F52" s="14" t="str">
        <f>IFERROR(VLOOKUP($C52, covid_vlookup, HLOOKUP(F$1, covid_hlookup, 2, FALSE), FALSE), "No Data")</f>
        <v>No Data</v>
      </c>
      <c r="G52" s="14" t="str">
        <f>IFERROR(VLOOKUP($C52, covid_vlookup, HLOOKUP(G$1, covid_hlookup, 2, FALSE), FALSE), "No Data")</f>
        <v>No Data</v>
      </c>
      <c r="H52" s="2"/>
    </row>
    <row r="53">
      <c r="A53" s="3" t="s">
        <v>211</v>
      </c>
      <c r="B53" s="3" t="s">
        <v>125</v>
      </c>
      <c r="C53" s="3" t="s">
        <v>212</v>
      </c>
      <c r="D53" s="14" t="str">
        <f>IFERROR(VLOOKUP($C53, covid_vlookup, HLOOKUP(D$1, covid_hlookup, 2, FALSE), FALSE), "No Data")</f>
        <v>No Data</v>
      </c>
      <c r="E53" s="14" t="str">
        <f>IFERROR(VLOOKUP($C53, covid_vlookup, HLOOKUP(E$1, covid_hlookup, 2, FALSE), FALSE), "No Data")</f>
        <v>No Data</v>
      </c>
      <c r="F53" s="14" t="str">
        <f>IFERROR(VLOOKUP($C53, covid_vlookup, HLOOKUP(F$1, covid_hlookup, 2, FALSE), FALSE), "No Data")</f>
        <v>No Data</v>
      </c>
      <c r="G53" s="14" t="str">
        <f>IFERROR(VLOOKUP($C53, covid_vlookup, HLOOKUP(G$1, covid_hlookup, 2, FALSE), FALSE), "No Data")</f>
        <v>No Data</v>
      </c>
      <c r="H53" s="2"/>
    </row>
    <row r="54">
      <c r="A54" s="3" t="s">
        <v>43</v>
      </c>
      <c r="B54" s="3" t="s">
        <v>23</v>
      </c>
      <c r="C54" s="3" t="s">
        <v>44</v>
      </c>
      <c r="D54" s="14">
        <f>IFERROR(VLOOKUP($C54, covid_vlookup, HLOOKUP(D$1, covid_hlookup, 2, FALSE), FALSE), "No Data")</f>
        <v>802397</v>
      </c>
      <c r="E54" s="14">
        <f>IFERROR(VLOOKUP($C54, covid_vlookup, HLOOKUP(E$1, covid_hlookup, 2, FALSE), FALSE), "No Data")</f>
        <v>3207</v>
      </c>
      <c r="F54" s="14">
        <f>IFERROR(VLOOKUP($C54, covid_vlookup, HLOOKUP(F$1, covid_hlookup, 2, FALSE), FALSE), "No Data")</f>
        <v>5813302</v>
      </c>
      <c r="G54" s="14">
        <f>IFERROR(VLOOKUP($C54, covid_vlookup, HLOOKUP(G$1, covid_hlookup, 2, FALSE), FALSE), "No Data")</f>
        <v>46682.515</v>
      </c>
      <c r="H54" s="2"/>
    </row>
    <row r="55">
      <c r="A55" s="3" t="s">
        <v>213</v>
      </c>
      <c r="B55" s="3" t="s">
        <v>125</v>
      </c>
      <c r="C55" s="3" t="s">
        <v>214</v>
      </c>
      <c r="D55" s="14" t="str">
        <f>IFERROR(VLOOKUP($C55, covid_vlookup, HLOOKUP(D$1, covid_hlookup, 2, FALSE), FALSE), "No Data")</f>
        <v>No Data</v>
      </c>
      <c r="E55" s="14" t="str">
        <f>IFERROR(VLOOKUP($C55, covid_vlookup, HLOOKUP(E$1, covid_hlookup, 2, FALSE), FALSE), "No Data")</f>
        <v>No Data</v>
      </c>
      <c r="F55" s="14" t="str">
        <f>IFERROR(VLOOKUP($C55, covid_vlookup, HLOOKUP(F$1, covid_hlookup, 2, FALSE), FALSE), "No Data")</f>
        <v>No Data</v>
      </c>
      <c r="G55" s="14" t="str">
        <f>IFERROR(VLOOKUP($C55, covid_vlookup, HLOOKUP(G$1, covid_hlookup, 2, FALSE), FALSE), "No Data")</f>
        <v>No Data</v>
      </c>
      <c r="H55" s="2"/>
    </row>
    <row r="56">
      <c r="A56" s="3" t="s">
        <v>215</v>
      </c>
      <c r="B56" s="3" t="s">
        <v>130</v>
      </c>
      <c r="C56" s="3" t="s">
        <v>216</v>
      </c>
      <c r="D56" s="14" t="str">
        <f>IFERROR(VLOOKUP($C56, covid_vlookup, HLOOKUP(D$1, covid_hlookup, 2, FALSE), FALSE), "No Data")</f>
        <v>No Data</v>
      </c>
      <c r="E56" s="14" t="str">
        <f>IFERROR(VLOOKUP($C56, covid_vlookup, HLOOKUP(E$1, covid_hlookup, 2, FALSE), FALSE), "No Data")</f>
        <v>No Data</v>
      </c>
      <c r="F56" s="14" t="str">
        <f>IFERROR(VLOOKUP($C56, covid_vlookup, HLOOKUP(F$1, covid_hlookup, 2, FALSE), FALSE), "No Data")</f>
        <v>No Data</v>
      </c>
      <c r="G56" s="14" t="str">
        <f>IFERROR(VLOOKUP($C56, covid_vlookup, HLOOKUP(G$1, covid_hlookup, 2, FALSE), FALSE), "No Data")</f>
        <v>No Data</v>
      </c>
      <c r="H56" s="2"/>
    </row>
    <row r="57">
      <c r="A57" s="3" t="s">
        <v>217</v>
      </c>
      <c r="B57" s="3" t="s">
        <v>130</v>
      </c>
      <c r="C57" s="3" t="s">
        <v>218</v>
      </c>
      <c r="D57" s="14" t="str">
        <f>IFERROR(VLOOKUP($C57, covid_vlookup, HLOOKUP(D$1, covid_hlookup, 2, FALSE), FALSE), "No Data")</f>
        <v>No Data</v>
      </c>
      <c r="E57" s="14" t="str">
        <f>IFERROR(VLOOKUP($C57, covid_vlookup, HLOOKUP(E$1, covid_hlookup, 2, FALSE), FALSE), "No Data")</f>
        <v>No Data</v>
      </c>
      <c r="F57" s="14" t="str">
        <f>IFERROR(VLOOKUP($C57, covid_vlookup, HLOOKUP(F$1, covid_hlookup, 2, FALSE), FALSE), "No Data")</f>
        <v>No Data</v>
      </c>
      <c r="G57" s="14" t="str">
        <f>IFERROR(VLOOKUP($C57, covid_vlookup, HLOOKUP(G$1, covid_hlookup, 2, FALSE), FALSE), "No Data")</f>
        <v>No Data</v>
      </c>
      <c r="H57" s="2"/>
    </row>
    <row r="58">
      <c r="A58" s="3" t="s">
        <v>219</v>
      </c>
      <c r="B58" s="3" t="s">
        <v>135</v>
      </c>
      <c r="C58" s="3" t="s">
        <v>220</v>
      </c>
      <c r="D58" s="14" t="str">
        <f>IFERROR(VLOOKUP($C58, covid_vlookup, HLOOKUP(D$1, covid_hlookup, 2, FALSE), FALSE), "No Data")</f>
        <v>No Data</v>
      </c>
      <c r="E58" s="14" t="str">
        <f>IFERROR(VLOOKUP($C58, covid_vlookup, HLOOKUP(E$1, covid_hlookup, 2, FALSE), FALSE), "No Data")</f>
        <v>No Data</v>
      </c>
      <c r="F58" s="14" t="str">
        <f>IFERROR(VLOOKUP($C58, covid_vlookup, HLOOKUP(F$1, covid_hlookup, 2, FALSE), FALSE), "No Data")</f>
        <v>No Data</v>
      </c>
      <c r="G58" s="14" t="str">
        <f>IFERROR(VLOOKUP($C58, covid_vlookup, HLOOKUP(G$1, covid_hlookup, 2, FALSE), FALSE), "No Data")</f>
        <v>No Data</v>
      </c>
      <c r="H58" s="2"/>
    </row>
    <row r="59">
      <c r="A59" s="3" t="s">
        <v>221</v>
      </c>
      <c r="B59" s="3" t="s">
        <v>125</v>
      </c>
      <c r="C59" s="3" t="s">
        <v>222</v>
      </c>
      <c r="D59" s="14" t="str">
        <f>IFERROR(VLOOKUP($C59, covid_vlookup, HLOOKUP(D$1, covid_hlookup, 2, FALSE), FALSE), "No Data")</f>
        <v>No Data</v>
      </c>
      <c r="E59" s="14" t="str">
        <f>IFERROR(VLOOKUP($C59, covid_vlookup, HLOOKUP(E$1, covid_hlookup, 2, FALSE), FALSE), "No Data")</f>
        <v>No Data</v>
      </c>
      <c r="F59" s="14" t="str">
        <f>IFERROR(VLOOKUP($C59, covid_vlookup, HLOOKUP(F$1, covid_hlookup, 2, FALSE), FALSE), "No Data")</f>
        <v>No Data</v>
      </c>
      <c r="G59" s="14" t="str">
        <f>IFERROR(VLOOKUP($C59, covid_vlookup, HLOOKUP(G$1, covid_hlookup, 2, FALSE), FALSE), "No Data")</f>
        <v>No Data</v>
      </c>
      <c r="H59" s="2"/>
    </row>
    <row r="60">
      <c r="A60" s="3" t="s">
        <v>223</v>
      </c>
      <c r="B60" s="3" t="s">
        <v>130</v>
      </c>
      <c r="C60" s="3" t="s">
        <v>224</v>
      </c>
      <c r="D60" s="14" t="str">
        <f>IFERROR(VLOOKUP($C60, covid_vlookup, HLOOKUP(D$1, covid_hlookup, 2, FALSE), FALSE), "No Data")</f>
        <v>No Data</v>
      </c>
      <c r="E60" s="14" t="str">
        <f>IFERROR(VLOOKUP($C60, covid_vlookup, HLOOKUP(E$1, covid_hlookup, 2, FALSE), FALSE), "No Data")</f>
        <v>No Data</v>
      </c>
      <c r="F60" s="14" t="str">
        <f>IFERROR(VLOOKUP($C60, covid_vlookup, HLOOKUP(F$1, covid_hlookup, 2, FALSE), FALSE), "No Data")</f>
        <v>No Data</v>
      </c>
      <c r="G60" s="14" t="str">
        <f>IFERROR(VLOOKUP($C60, covid_vlookup, HLOOKUP(G$1, covid_hlookup, 2, FALSE), FALSE), "No Data")</f>
        <v>No Data</v>
      </c>
      <c r="H60" s="2"/>
    </row>
    <row r="61">
      <c r="A61" s="3" t="s">
        <v>225</v>
      </c>
      <c r="B61" s="3" t="s">
        <v>125</v>
      </c>
      <c r="C61" s="3" t="s">
        <v>226</v>
      </c>
      <c r="D61" s="14" t="str">
        <f>IFERROR(VLOOKUP($C61, covid_vlookup, HLOOKUP(D$1, covid_hlookup, 2, FALSE), FALSE), "No Data")</f>
        <v>No Data</v>
      </c>
      <c r="E61" s="14" t="str">
        <f>IFERROR(VLOOKUP($C61, covid_vlookup, HLOOKUP(E$1, covid_hlookup, 2, FALSE), FALSE), "No Data")</f>
        <v>No Data</v>
      </c>
      <c r="F61" s="14" t="str">
        <f>IFERROR(VLOOKUP($C61, covid_vlookup, HLOOKUP(F$1, covid_hlookup, 2, FALSE), FALSE), "No Data")</f>
        <v>No Data</v>
      </c>
      <c r="G61" s="14" t="str">
        <f>IFERROR(VLOOKUP($C61, covid_vlookup, HLOOKUP(G$1, covid_hlookup, 2, FALSE), FALSE), "No Data")</f>
        <v>No Data</v>
      </c>
      <c r="H61" s="2"/>
    </row>
    <row r="62">
      <c r="A62" s="3" t="s">
        <v>227</v>
      </c>
      <c r="B62" s="3" t="s">
        <v>125</v>
      </c>
      <c r="C62" s="3" t="s">
        <v>228</v>
      </c>
      <c r="D62" s="14" t="str">
        <f>IFERROR(VLOOKUP($C62, covid_vlookup, HLOOKUP(D$1, covid_hlookup, 2, FALSE), FALSE), "No Data")</f>
        <v>No Data</v>
      </c>
      <c r="E62" s="14" t="str">
        <f>IFERROR(VLOOKUP($C62, covid_vlookup, HLOOKUP(E$1, covid_hlookup, 2, FALSE), FALSE), "No Data")</f>
        <v>No Data</v>
      </c>
      <c r="F62" s="14" t="str">
        <f>IFERROR(VLOOKUP($C62, covid_vlookup, HLOOKUP(F$1, covid_hlookup, 2, FALSE), FALSE), "No Data")</f>
        <v>No Data</v>
      </c>
      <c r="G62" s="14" t="str">
        <f>IFERROR(VLOOKUP($C62, covid_vlookup, HLOOKUP(G$1, covid_hlookup, 2, FALSE), FALSE), "No Data")</f>
        <v>No Data</v>
      </c>
      <c r="H62" s="2"/>
    </row>
    <row r="63">
      <c r="A63" s="3" t="s">
        <v>47</v>
      </c>
      <c r="B63" s="3" t="s">
        <v>23</v>
      </c>
      <c r="C63" s="3" t="s">
        <v>48</v>
      </c>
      <c r="D63" s="14">
        <f>IFERROR(VLOOKUP($C63, covid_vlookup, HLOOKUP(D$1, covid_hlookup, 2, FALSE), FALSE), "No Data")</f>
        <v>241408</v>
      </c>
      <c r="E63" s="14">
        <f>IFERROR(VLOOKUP($C63, covid_vlookup, HLOOKUP(E$1, covid_hlookup, 2, FALSE), FALSE), "No Data")</f>
        <v>1932</v>
      </c>
      <c r="F63" s="14">
        <f>IFERROR(VLOOKUP($C63, covid_vlookup, HLOOKUP(F$1, covid_hlookup, 2, FALSE), FALSE), "No Data")</f>
        <v>1325188</v>
      </c>
      <c r="G63" s="14">
        <f>IFERROR(VLOOKUP($C63, covid_vlookup, HLOOKUP(G$1, covid_hlookup, 2, FALSE), FALSE), "No Data")</f>
        <v>29481.252</v>
      </c>
      <c r="H63" s="2"/>
    </row>
    <row r="64">
      <c r="A64" s="3" t="s">
        <v>229</v>
      </c>
      <c r="B64" s="3" t="s">
        <v>125</v>
      </c>
      <c r="C64" s="3" t="s">
        <v>230</v>
      </c>
      <c r="D64" s="14" t="str">
        <f>IFERROR(VLOOKUP($C64, covid_vlookup, HLOOKUP(D$1, covid_hlookup, 2, FALSE), FALSE), "No Data")</f>
        <v>No Data</v>
      </c>
      <c r="E64" s="14" t="str">
        <f>IFERROR(VLOOKUP($C64, covid_vlookup, HLOOKUP(E$1, covid_hlookup, 2, FALSE), FALSE), "No Data")</f>
        <v>No Data</v>
      </c>
      <c r="F64" s="14" t="str">
        <f>IFERROR(VLOOKUP($C64, covid_vlookup, HLOOKUP(F$1, covid_hlookup, 2, FALSE), FALSE), "No Data")</f>
        <v>No Data</v>
      </c>
      <c r="G64" s="14" t="str">
        <f>IFERROR(VLOOKUP($C64, covid_vlookup, HLOOKUP(G$1, covid_hlookup, 2, FALSE), FALSE), "No Data")</f>
        <v>No Data</v>
      </c>
      <c r="H64" s="2"/>
    </row>
    <row r="65">
      <c r="A65" s="3" t="s">
        <v>53</v>
      </c>
      <c r="B65" s="3" t="s">
        <v>23</v>
      </c>
      <c r="C65" s="3" t="s">
        <v>54</v>
      </c>
      <c r="D65" s="14">
        <f>IFERROR(VLOOKUP($C65, covid_vlookup, HLOOKUP(D$1, covid_hlookup, 2, FALSE), FALSE), "No Data")</f>
        <v>5764</v>
      </c>
      <c r="E65" s="14">
        <f>IFERROR(VLOOKUP($C65, covid_vlookup, HLOOKUP(E$1, covid_hlookup, 2, FALSE), FALSE), "No Data")</f>
        <v>14</v>
      </c>
      <c r="F65" s="14">
        <f>IFERROR(VLOOKUP($C65, covid_vlookup, HLOOKUP(F$1, covid_hlookup, 2, FALSE), FALSE), "No Data")</f>
        <v>49053</v>
      </c>
      <c r="G65" s="14" t="str">
        <f>IFERROR(VLOOKUP($C65, covid_vlookup, HLOOKUP(G$1, covid_hlookup, 2, FALSE), FALSE), "No Data")</f>
        <v/>
      </c>
      <c r="H65" s="2"/>
    </row>
    <row r="66">
      <c r="A66" s="3" t="s">
        <v>231</v>
      </c>
      <c r="B66" s="3" t="s">
        <v>135</v>
      </c>
      <c r="C66" s="3" t="s">
        <v>232</v>
      </c>
      <c r="D66" s="14" t="str">
        <f>IFERROR(VLOOKUP($C66, covid_vlookup, HLOOKUP(D$1, covid_hlookup, 2, FALSE), FALSE), "No Data")</f>
        <v>No Data</v>
      </c>
      <c r="E66" s="14" t="str">
        <f>IFERROR(VLOOKUP($C66, covid_vlookup, HLOOKUP(E$1, covid_hlookup, 2, FALSE), FALSE), "No Data")</f>
        <v>No Data</v>
      </c>
      <c r="F66" s="14" t="str">
        <f>IFERROR(VLOOKUP($C66, covid_vlookup, HLOOKUP(F$1, covid_hlookup, 2, FALSE), FALSE), "No Data")</f>
        <v>No Data</v>
      </c>
      <c r="G66" s="14" t="str">
        <f>IFERROR(VLOOKUP($C66, covid_vlookup, HLOOKUP(G$1, covid_hlookup, 2, FALSE), FALSE), "No Data")</f>
        <v>No Data</v>
      </c>
      <c r="H66" s="2"/>
    </row>
    <row r="67">
      <c r="A67" s="3" t="s">
        <v>233</v>
      </c>
      <c r="B67" s="3" t="s">
        <v>142</v>
      </c>
      <c r="C67" s="3" t="s">
        <v>234</v>
      </c>
      <c r="D67" s="14" t="str">
        <f>IFERROR(VLOOKUP($C67, covid_vlookup, HLOOKUP(D$1, covid_hlookup, 2, FALSE), FALSE), "No Data")</f>
        <v>No Data</v>
      </c>
      <c r="E67" s="14" t="str">
        <f>IFERROR(VLOOKUP($C67, covid_vlookup, HLOOKUP(E$1, covid_hlookup, 2, FALSE), FALSE), "No Data")</f>
        <v>No Data</v>
      </c>
      <c r="F67" s="14" t="str">
        <f>IFERROR(VLOOKUP($C67, covid_vlookup, HLOOKUP(F$1, covid_hlookup, 2, FALSE), FALSE), "No Data")</f>
        <v>No Data</v>
      </c>
      <c r="G67" s="14" t="str">
        <f>IFERROR(VLOOKUP($C67, covid_vlookup, HLOOKUP(G$1, covid_hlookup, 2, FALSE), FALSE), "No Data")</f>
        <v>No Data</v>
      </c>
      <c r="H67" s="2"/>
    </row>
    <row r="68">
      <c r="A68" s="3" t="s">
        <v>49</v>
      </c>
      <c r="B68" s="3" t="s">
        <v>23</v>
      </c>
      <c r="C68" s="3" t="s">
        <v>50</v>
      </c>
      <c r="D68" s="14">
        <f>IFERROR(VLOOKUP($C68, covid_vlookup, HLOOKUP(D$1, covid_hlookup, 2, FALSE), FALSE), "No Data")</f>
        <v>260292</v>
      </c>
      <c r="E68" s="14">
        <f>IFERROR(VLOOKUP($C68, covid_vlookup, HLOOKUP(E$1, covid_hlookup, 2, FALSE), FALSE), "No Data")</f>
        <v>1564</v>
      </c>
      <c r="F68" s="14">
        <f>IFERROR(VLOOKUP($C68, covid_vlookup, HLOOKUP(F$1, covid_hlookup, 2, FALSE), FALSE), "No Data")</f>
        <v>5548361</v>
      </c>
      <c r="G68" s="14">
        <f>IFERROR(VLOOKUP($C68, covid_vlookup, HLOOKUP(G$1, covid_hlookup, 2, FALSE), FALSE), "No Data")</f>
        <v>40585.721</v>
      </c>
      <c r="H68" s="2"/>
    </row>
    <row r="69">
      <c r="A69" s="3" t="s">
        <v>51</v>
      </c>
      <c r="B69" s="3" t="s">
        <v>23</v>
      </c>
      <c r="C69" s="3" t="s">
        <v>52</v>
      </c>
      <c r="D69" s="14">
        <f>IFERROR(VLOOKUP($C69, covid_vlookup, HLOOKUP(D$1, covid_hlookup, 2, FALSE), FALSE), "No Data")</f>
        <v>10412480</v>
      </c>
      <c r="E69" s="14">
        <f>IFERROR(VLOOKUP($C69, covid_vlookup, HLOOKUP(E$1, covid_hlookup, 2, FALSE), FALSE), "No Data")</f>
        <v>123805</v>
      </c>
      <c r="F69" s="14">
        <f>IFERROR(VLOOKUP($C69, covid_vlookup, HLOOKUP(F$1, covid_hlookup, 2, FALSE), FALSE), "No Data")</f>
        <v>67422000</v>
      </c>
      <c r="G69" s="14">
        <f>IFERROR(VLOOKUP($C69, covid_vlookup, HLOOKUP(G$1, covid_hlookup, 2, FALSE), FALSE), "No Data")</f>
        <v>38605.671</v>
      </c>
      <c r="H69" s="2"/>
    </row>
    <row r="70">
      <c r="A70" s="3" t="s">
        <v>235</v>
      </c>
      <c r="B70" s="3" t="s">
        <v>142</v>
      </c>
      <c r="C70" s="3" t="s">
        <v>236</v>
      </c>
      <c r="D70" s="14" t="str">
        <f>IFERROR(VLOOKUP($C70, covid_vlookup, HLOOKUP(D$1, covid_hlookup, 2, FALSE), FALSE), "No Data")</f>
        <v>No Data</v>
      </c>
      <c r="E70" s="14" t="str">
        <f>IFERROR(VLOOKUP($C70, covid_vlookup, HLOOKUP(E$1, covid_hlookup, 2, FALSE), FALSE), "No Data")</f>
        <v>No Data</v>
      </c>
      <c r="F70" s="14" t="str">
        <f>IFERROR(VLOOKUP($C70, covid_vlookup, HLOOKUP(F$1, covid_hlookup, 2, FALSE), FALSE), "No Data")</f>
        <v>No Data</v>
      </c>
      <c r="G70" s="14" t="str">
        <f>IFERROR(VLOOKUP($C70, covid_vlookup, HLOOKUP(G$1, covid_hlookup, 2, FALSE), FALSE), "No Data")</f>
        <v>No Data</v>
      </c>
      <c r="H70" s="2"/>
    </row>
    <row r="71">
      <c r="A71" s="3" t="s">
        <v>237</v>
      </c>
      <c r="B71" s="3" t="s">
        <v>125</v>
      </c>
      <c r="C71" s="3" t="s">
        <v>238</v>
      </c>
      <c r="D71" s="14" t="str">
        <f>IFERROR(VLOOKUP($C71, covid_vlookup, HLOOKUP(D$1, covid_hlookup, 2, FALSE), FALSE), "No Data")</f>
        <v>No Data</v>
      </c>
      <c r="E71" s="14" t="str">
        <f>IFERROR(VLOOKUP($C71, covid_vlookup, HLOOKUP(E$1, covid_hlookup, 2, FALSE), FALSE), "No Data")</f>
        <v>No Data</v>
      </c>
      <c r="F71" s="14" t="str">
        <f>IFERROR(VLOOKUP($C71, covid_vlookup, HLOOKUP(F$1, covid_hlookup, 2, FALSE), FALSE), "No Data")</f>
        <v>No Data</v>
      </c>
      <c r="G71" s="14" t="str">
        <f>IFERROR(VLOOKUP($C71, covid_vlookup, HLOOKUP(G$1, covid_hlookup, 2, FALSE), FALSE), "No Data")</f>
        <v>No Data</v>
      </c>
      <c r="H71" s="2"/>
    </row>
    <row r="72">
      <c r="A72" s="3" t="s">
        <v>239</v>
      </c>
      <c r="B72" s="3" t="s">
        <v>125</v>
      </c>
      <c r="C72" s="3" t="s">
        <v>240</v>
      </c>
      <c r="D72" s="14" t="str">
        <f>IFERROR(VLOOKUP($C72, covid_vlookup, HLOOKUP(D$1, covid_hlookup, 2, FALSE), FALSE), "No Data")</f>
        <v>No Data</v>
      </c>
      <c r="E72" s="14" t="str">
        <f>IFERROR(VLOOKUP($C72, covid_vlookup, HLOOKUP(E$1, covid_hlookup, 2, FALSE), FALSE), "No Data")</f>
        <v>No Data</v>
      </c>
      <c r="F72" s="14" t="str">
        <f>IFERROR(VLOOKUP($C72, covid_vlookup, HLOOKUP(F$1, covid_hlookup, 2, FALSE), FALSE), "No Data")</f>
        <v>No Data</v>
      </c>
      <c r="G72" s="14" t="str">
        <f>IFERROR(VLOOKUP($C72, covid_vlookup, HLOOKUP(G$1, covid_hlookup, 2, FALSE), FALSE), "No Data")</f>
        <v>No Data</v>
      </c>
      <c r="H72" s="2"/>
    </row>
    <row r="73">
      <c r="A73" s="3" t="s">
        <v>241</v>
      </c>
      <c r="B73" s="3" t="s">
        <v>122</v>
      </c>
      <c r="C73" s="3" t="s">
        <v>242</v>
      </c>
      <c r="D73" s="14" t="str">
        <f>IFERROR(VLOOKUP($C73, covid_vlookup, HLOOKUP(D$1, covid_hlookup, 2, FALSE), FALSE), "No Data")</f>
        <v>No Data</v>
      </c>
      <c r="E73" s="14" t="str">
        <f>IFERROR(VLOOKUP($C73, covid_vlookup, HLOOKUP(E$1, covid_hlookup, 2, FALSE), FALSE), "No Data")</f>
        <v>No Data</v>
      </c>
      <c r="F73" s="14" t="str">
        <f>IFERROR(VLOOKUP($C73, covid_vlookup, HLOOKUP(F$1, covid_hlookup, 2, FALSE), FALSE), "No Data")</f>
        <v>No Data</v>
      </c>
      <c r="G73" s="14" t="str">
        <f>IFERROR(VLOOKUP($C73, covid_vlookup, HLOOKUP(G$1, covid_hlookup, 2, FALSE), FALSE), "No Data")</f>
        <v>No Data</v>
      </c>
      <c r="H73" s="2"/>
    </row>
    <row r="74">
      <c r="A74" s="3" t="s">
        <v>41</v>
      </c>
      <c r="B74" s="3" t="s">
        <v>23</v>
      </c>
      <c r="C74" s="3" t="s">
        <v>42</v>
      </c>
      <c r="D74" s="14">
        <f>IFERROR(VLOOKUP($C74, covid_vlookup, HLOOKUP(D$1, covid_hlookup, 2, FALSE), FALSE), "No Data")</f>
        <v>7193186</v>
      </c>
      <c r="E74" s="14">
        <f>IFERROR(VLOOKUP($C74, covid_vlookup, HLOOKUP(E$1, covid_hlookup, 2, FALSE), FALSE), "No Data")</f>
        <v>112111</v>
      </c>
      <c r="F74" s="14">
        <f>IFERROR(VLOOKUP($C74, covid_vlookup, HLOOKUP(F$1, covid_hlookup, 2, FALSE), FALSE), "No Data")</f>
        <v>83900471</v>
      </c>
      <c r="G74" s="14">
        <f>IFERROR(VLOOKUP($C74, covid_vlookup, HLOOKUP(G$1, covid_hlookup, 2, FALSE), FALSE), "No Data")</f>
        <v>45229.245</v>
      </c>
      <c r="H74" s="2"/>
    </row>
    <row r="75">
      <c r="A75" s="3" t="s">
        <v>243</v>
      </c>
      <c r="B75" s="3" t="s">
        <v>125</v>
      </c>
      <c r="C75" s="3" t="s">
        <v>244</v>
      </c>
      <c r="D75" s="14" t="str">
        <f>IFERROR(VLOOKUP($C75, covid_vlookup, HLOOKUP(D$1, covid_hlookup, 2, FALSE), FALSE), "No Data")</f>
        <v>No Data</v>
      </c>
      <c r="E75" s="14" t="str">
        <f>IFERROR(VLOOKUP($C75, covid_vlookup, HLOOKUP(E$1, covid_hlookup, 2, FALSE), FALSE), "No Data")</f>
        <v>No Data</v>
      </c>
      <c r="F75" s="14" t="str">
        <f>IFERROR(VLOOKUP($C75, covid_vlookup, HLOOKUP(F$1, covid_hlookup, 2, FALSE), FALSE), "No Data")</f>
        <v>No Data</v>
      </c>
      <c r="G75" s="14" t="str">
        <f>IFERROR(VLOOKUP($C75, covid_vlookup, HLOOKUP(G$1, covid_hlookup, 2, FALSE), FALSE), "No Data")</f>
        <v>No Data</v>
      </c>
      <c r="H75" s="2"/>
    </row>
    <row r="76">
      <c r="A76" s="3" t="s">
        <v>59</v>
      </c>
      <c r="B76" s="3" t="s">
        <v>23</v>
      </c>
      <c r="C76" s="3" t="s">
        <v>60</v>
      </c>
      <c r="D76" s="14">
        <f>IFERROR(VLOOKUP($C76, covid_vlookup, HLOOKUP(D$1, covid_hlookup, 2, FALSE), FALSE), "No Data")</f>
        <v>8701</v>
      </c>
      <c r="E76" s="14">
        <f>IFERROR(VLOOKUP($C76, covid_vlookup, HLOOKUP(E$1, covid_hlookup, 2, FALSE), FALSE), "No Data")</f>
        <v>100</v>
      </c>
      <c r="F76" s="14">
        <f>IFERROR(VLOOKUP($C76, covid_vlookup, HLOOKUP(F$1, covid_hlookup, 2, FALSE), FALSE), "No Data")</f>
        <v>33691</v>
      </c>
      <c r="G76" s="14" t="str">
        <f>IFERROR(VLOOKUP($C76, covid_vlookup, HLOOKUP(G$1, covid_hlookup, 2, FALSE), FALSE), "No Data")</f>
        <v/>
      </c>
      <c r="H76" s="2"/>
    </row>
    <row r="77">
      <c r="A77" s="3" t="s">
        <v>61</v>
      </c>
      <c r="B77" s="3" t="s">
        <v>23</v>
      </c>
      <c r="C77" s="3" t="s">
        <v>62</v>
      </c>
      <c r="D77" s="14">
        <f>IFERROR(VLOOKUP($C77, covid_vlookup, HLOOKUP(D$1, covid_hlookup, 2, FALSE), FALSE), "No Data")</f>
        <v>1210853</v>
      </c>
      <c r="E77" s="14">
        <f>IFERROR(VLOOKUP($C77, covid_vlookup, HLOOKUP(E$1, covid_hlookup, 2, FALSE), FALSE), "No Data")</f>
        <v>20790</v>
      </c>
      <c r="F77" s="14">
        <f>IFERROR(VLOOKUP($C77, covid_vlookup, HLOOKUP(F$1, covid_hlookup, 2, FALSE), FALSE), "No Data")</f>
        <v>10370747</v>
      </c>
      <c r="G77" s="14">
        <f>IFERROR(VLOOKUP($C77, covid_vlookup, HLOOKUP(G$1, covid_hlookup, 2, FALSE), FALSE), "No Data")</f>
        <v>24574.382</v>
      </c>
      <c r="H77" s="2"/>
    </row>
    <row r="78">
      <c r="A78" s="3" t="s">
        <v>245</v>
      </c>
      <c r="B78" s="3" t="s">
        <v>130</v>
      </c>
      <c r="C78" s="3" t="s">
        <v>246</v>
      </c>
      <c r="D78" s="14" t="str">
        <f>IFERROR(VLOOKUP($C78, covid_vlookup, HLOOKUP(D$1, covid_hlookup, 2, FALSE), FALSE), "No Data")</f>
        <v>No Data</v>
      </c>
      <c r="E78" s="14" t="str">
        <f>IFERROR(VLOOKUP($C78, covid_vlookup, HLOOKUP(E$1, covid_hlookup, 2, FALSE), FALSE), "No Data")</f>
        <v>No Data</v>
      </c>
      <c r="F78" s="14" t="str">
        <f>IFERROR(VLOOKUP($C78, covid_vlookup, HLOOKUP(F$1, covid_hlookup, 2, FALSE), FALSE), "No Data")</f>
        <v>No Data</v>
      </c>
      <c r="G78" s="14" t="str">
        <f>IFERROR(VLOOKUP($C78, covid_vlookup, HLOOKUP(G$1, covid_hlookup, 2, FALSE), FALSE), "No Data")</f>
        <v>No Data</v>
      </c>
      <c r="H78" s="2"/>
    </row>
    <row r="79">
      <c r="A79" s="3" t="s">
        <v>247</v>
      </c>
      <c r="B79" s="3" t="s">
        <v>130</v>
      </c>
      <c r="C79" s="3" t="s">
        <v>248</v>
      </c>
      <c r="D79" s="14" t="str">
        <f>IFERROR(VLOOKUP($C79, covid_vlookup, HLOOKUP(D$1, covid_hlookup, 2, FALSE), FALSE), "No Data")</f>
        <v>No Data</v>
      </c>
      <c r="E79" s="14" t="str">
        <f>IFERROR(VLOOKUP($C79, covid_vlookup, HLOOKUP(E$1, covid_hlookup, 2, FALSE), FALSE), "No Data")</f>
        <v>No Data</v>
      </c>
      <c r="F79" s="14" t="str">
        <f>IFERROR(VLOOKUP($C79, covid_vlookup, HLOOKUP(F$1, covid_hlookup, 2, FALSE), FALSE), "No Data")</f>
        <v>No Data</v>
      </c>
      <c r="G79" s="14" t="str">
        <f>IFERROR(VLOOKUP($C79, covid_vlookup, HLOOKUP(G$1, covid_hlookup, 2, FALSE), FALSE), "No Data")</f>
        <v>No Data</v>
      </c>
      <c r="H79" s="2"/>
    </row>
    <row r="80">
      <c r="A80" s="3" t="s">
        <v>249</v>
      </c>
      <c r="B80" s="3" t="s">
        <v>142</v>
      </c>
      <c r="C80" s="3" t="s">
        <v>250</v>
      </c>
      <c r="D80" s="14" t="str">
        <f>IFERROR(VLOOKUP($C80, covid_vlookup, HLOOKUP(D$1, covid_hlookup, 2, FALSE), FALSE), "No Data")</f>
        <v>No Data</v>
      </c>
      <c r="E80" s="14" t="str">
        <f>IFERROR(VLOOKUP($C80, covid_vlookup, HLOOKUP(E$1, covid_hlookup, 2, FALSE), FALSE), "No Data")</f>
        <v>No Data</v>
      </c>
      <c r="F80" s="14" t="str">
        <f>IFERROR(VLOOKUP($C80, covid_vlookup, HLOOKUP(F$1, covid_hlookup, 2, FALSE), FALSE), "No Data")</f>
        <v>No Data</v>
      </c>
      <c r="G80" s="14" t="str">
        <f>IFERROR(VLOOKUP($C80, covid_vlookup, HLOOKUP(G$1, covid_hlookup, 2, FALSE), FALSE), "No Data")</f>
        <v>No Data</v>
      </c>
      <c r="H80" s="2"/>
    </row>
    <row r="81">
      <c r="A81" s="3" t="s">
        <v>251</v>
      </c>
      <c r="B81" s="3" t="s">
        <v>130</v>
      </c>
      <c r="C81" s="3" t="s">
        <v>252</v>
      </c>
      <c r="D81" s="14" t="str">
        <f>IFERROR(VLOOKUP($C81, covid_vlookup, HLOOKUP(D$1, covid_hlookup, 2, FALSE), FALSE), "No Data")</f>
        <v>No Data</v>
      </c>
      <c r="E81" s="14" t="str">
        <f>IFERROR(VLOOKUP($C81, covid_vlookup, HLOOKUP(E$1, covid_hlookup, 2, FALSE), FALSE), "No Data")</f>
        <v>No Data</v>
      </c>
      <c r="F81" s="14" t="str">
        <f>IFERROR(VLOOKUP($C81, covid_vlookup, HLOOKUP(F$1, covid_hlookup, 2, FALSE), FALSE), "No Data")</f>
        <v>No Data</v>
      </c>
      <c r="G81" s="14" t="str">
        <f>IFERROR(VLOOKUP($C81, covid_vlookup, HLOOKUP(G$1, covid_hlookup, 2, FALSE), FALSE), "No Data")</f>
        <v>No Data</v>
      </c>
      <c r="H81" s="2"/>
    </row>
    <row r="82">
      <c r="A82" s="3" t="s">
        <v>57</v>
      </c>
      <c r="B82" s="3" t="s">
        <v>23</v>
      </c>
      <c r="C82" s="3" t="s">
        <v>58</v>
      </c>
      <c r="D82" s="14" t="str">
        <f>IFERROR(VLOOKUP($C82, covid_vlookup, HLOOKUP(D$1, covid_hlookup, 2, FALSE), FALSE), "No Data")</f>
        <v/>
      </c>
      <c r="E82" s="14" t="str">
        <f>IFERROR(VLOOKUP($C82, covid_vlookup, HLOOKUP(E$1, covid_hlookup, 2, FALSE), FALSE), "No Data")</f>
        <v/>
      </c>
      <c r="F82" s="14">
        <f>IFERROR(VLOOKUP($C82, covid_vlookup, HLOOKUP(F$1, covid_hlookup, 2, FALSE), FALSE), "No Data")</f>
        <v>63385</v>
      </c>
      <c r="G82" s="14" t="str">
        <f>IFERROR(VLOOKUP($C82, covid_vlookup, HLOOKUP(G$1, covid_hlookup, 2, FALSE), FALSE), "No Data")</f>
        <v/>
      </c>
      <c r="H82" s="2"/>
    </row>
    <row r="83">
      <c r="A83" s="3" t="s">
        <v>253</v>
      </c>
      <c r="B83" s="3" t="s">
        <v>125</v>
      </c>
      <c r="C83" s="3" t="s">
        <v>254</v>
      </c>
      <c r="D83" s="14" t="str">
        <f>IFERROR(VLOOKUP($C83, covid_vlookup, HLOOKUP(D$1, covid_hlookup, 2, FALSE), FALSE), "No Data")</f>
        <v>No Data</v>
      </c>
      <c r="E83" s="14" t="str">
        <f>IFERROR(VLOOKUP($C83, covid_vlookup, HLOOKUP(E$1, covid_hlookup, 2, FALSE), FALSE), "No Data")</f>
        <v>No Data</v>
      </c>
      <c r="F83" s="14" t="str">
        <f>IFERROR(VLOOKUP($C83, covid_vlookup, HLOOKUP(F$1, covid_hlookup, 2, FALSE), FALSE), "No Data")</f>
        <v>No Data</v>
      </c>
      <c r="G83" s="14" t="str">
        <f>IFERROR(VLOOKUP($C83, covid_vlookup, HLOOKUP(G$1, covid_hlookup, 2, FALSE), FALSE), "No Data")</f>
        <v>No Data</v>
      </c>
      <c r="H83" s="2"/>
    </row>
    <row r="84">
      <c r="A84" s="3" t="s">
        <v>255</v>
      </c>
      <c r="B84" s="3" t="s">
        <v>125</v>
      </c>
      <c r="C84" s="3" t="s">
        <v>256</v>
      </c>
      <c r="D84" s="14" t="str">
        <f>IFERROR(VLOOKUP($C84, covid_vlookup, HLOOKUP(D$1, covid_hlookup, 2, FALSE), FALSE), "No Data")</f>
        <v>No Data</v>
      </c>
      <c r="E84" s="14" t="str">
        <f>IFERROR(VLOOKUP($C84, covid_vlookup, HLOOKUP(E$1, covid_hlookup, 2, FALSE), FALSE), "No Data")</f>
        <v>No Data</v>
      </c>
      <c r="F84" s="14" t="str">
        <f>IFERROR(VLOOKUP($C84, covid_vlookup, HLOOKUP(F$1, covid_hlookup, 2, FALSE), FALSE), "No Data")</f>
        <v>No Data</v>
      </c>
      <c r="G84" s="14" t="str">
        <f>IFERROR(VLOOKUP($C84, covid_vlookup, HLOOKUP(G$1, covid_hlookup, 2, FALSE), FALSE), "No Data")</f>
        <v>No Data</v>
      </c>
      <c r="H84" s="2"/>
    </row>
    <row r="85">
      <c r="A85" s="3" t="s">
        <v>257</v>
      </c>
      <c r="B85" s="3" t="s">
        <v>135</v>
      </c>
      <c r="C85" s="3" t="s">
        <v>258</v>
      </c>
      <c r="D85" s="14" t="str">
        <f>IFERROR(VLOOKUP($C85, covid_vlookup, HLOOKUP(D$1, covid_hlookup, 2, FALSE), FALSE), "No Data")</f>
        <v>No Data</v>
      </c>
      <c r="E85" s="14" t="str">
        <f>IFERROR(VLOOKUP($C85, covid_vlookup, HLOOKUP(E$1, covid_hlookup, 2, FALSE), FALSE), "No Data")</f>
        <v>No Data</v>
      </c>
      <c r="F85" s="14" t="str">
        <f>IFERROR(VLOOKUP($C85, covid_vlookup, HLOOKUP(F$1, covid_hlookup, 2, FALSE), FALSE), "No Data")</f>
        <v>No Data</v>
      </c>
      <c r="G85" s="14" t="str">
        <f>IFERROR(VLOOKUP($C85, covid_vlookup, HLOOKUP(G$1, covid_hlookup, 2, FALSE), FALSE), "No Data")</f>
        <v>No Data</v>
      </c>
      <c r="H85" s="2"/>
    </row>
    <row r="86">
      <c r="A86" s="3" t="s">
        <v>259</v>
      </c>
      <c r="B86" s="3" t="s">
        <v>130</v>
      </c>
      <c r="C86" s="3" t="s">
        <v>260</v>
      </c>
      <c r="D86" s="14" t="str">
        <f>IFERROR(VLOOKUP($C86, covid_vlookup, HLOOKUP(D$1, covid_hlookup, 2, FALSE), FALSE), "No Data")</f>
        <v>No Data</v>
      </c>
      <c r="E86" s="14" t="str">
        <f>IFERROR(VLOOKUP($C86, covid_vlookup, HLOOKUP(E$1, covid_hlookup, 2, FALSE), FALSE), "No Data")</f>
        <v>No Data</v>
      </c>
      <c r="F86" s="14" t="str">
        <f>IFERROR(VLOOKUP($C86, covid_vlookup, HLOOKUP(F$1, covid_hlookup, 2, FALSE), FALSE), "No Data")</f>
        <v>No Data</v>
      </c>
      <c r="G86" s="14" t="str">
        <f>IFERROR(VLOOKUP($C86, covid_vlookup, HLOOKUP(G$1, covid_hlookup, 2, FALSE), FALSE), "No Data")</f>
        <v>No Data</v>
      </c>
      <c r="H86" s="2"/>
    </row>
    <row r="87">
      <c r="A87" s="3" t="s">
        <v>261</v>
      </c>
      <c r="B87" s="3" t="s">
        <v>130</v>
      </c>
      <c r="C87" s="3" t="s">
        <v>262</v>
      </c>
      <c r="D87" s="14" t="str">
        <f>IFERROR(VLOOKUP($C87, covid_vlookup, HLOOKUP(D$1, covid_hlookup, 2, FALSE), FALSE), "No Data")</f>
        <v>No Data</v>
      </c>
      <c r="E87" s="14" t="str">
        <f>IFERROR(VLOOKUP($C87, covid_vlookup, HLOOKUP(E$1, covid_hlookup, 2, FALSE), FALSE), "No Data")</f>
        <v>No Data</v>
      </c>
      <c r="F87" s="14" t="str">
        <f>IFERROR(VLOOKUP($C87, covid_vlookup, HLOOKUP(F$1, covid_hlookup, 2, FALSE), FALSE), "No Data")</f>
        <v>No Data</v>
      </c>
      <c r="G87" s="14" t="str">
        <f>IFERROR(VLOOKUP($C87, covid_vlookup, HLOOKUP(G$1, covid_hlookup, 2, FALSE), FALSE), "No Data")</f>
        <v>No Data</v>
      </c>
      <c r="H87" s="2"/>
    </row>
    <row r="88">
      <c r="A88" s="3" t="s">
        <v>263</v>
      </c>
      <c r="B88" s="3" t="s">
        <v>122</v>
      </c>
      <c r="C88" s="3" t="s">
        <v>264</v>
      </c>
      <c r="D88" s="14" t="str">
        <f>IFERROR(VLOOKUP($C88, covid_vlookup, HLOOKUP(D$1, covid_hlookup, 2, FALSE), FALSE), "No Data")</f>
        <v>No Data</v>
      </c>
      <c r="E88" s="14" t="str">
        <f>IFERROR(VLOOKUP($C88, covid_vlookup, HLOOKUP(E$1, covid_hlookup, 2, FALSE), FALSE), "No Data")</f>
        <v>No Data</v>
      </c>
      <c r="F88" s="14" t="str">
        <f>IFERROR(VLOOKUP($C88, covid_vlookup, HLOOKUP(F$1, covid_hlookup, 2, FALSE), FALSE), "No Data")</f>
        <v>No Data</v>
      </c>
      <c r="G88" s="14" t="str">
        <f>IFERROR(VLOOKUP($C88, covid_vlookup, HLOOKUP(G$1, covid_hlookup, 2, FALSE), FALSE), "No Data")</f>
        <v>No Data</v>
      </c>
      <c r="H88" s="2"/>
    </row>
    <row r="89">
      <c r="A89" s="3" t="s">
        <v>65</v>
      </c>
      <c r="B89" s="3" t="s">
        <v>23</v>
      </c>
      <c r="C89" s="3" t="s">
        <v>66</v>
      </c>
      <c r="D89" s="14">
        <f>IFERROR(VLOOKUP($C89, covid_vlookup, HLOOKUP(D$1, covid_hlookup, 2, FALSE), FALSE), "No Data")</f>
        <v>1256415</v>
      </c>
      <c r="E89" s="14">
        <f>IFERROR(VLOOKUP($C89, covid_vlookup, HLOOKUP(E$1, covid_hlookup, 2, FALSE), FALSE), "No Data")</f>
        <v>39186</v>
      </c>
      <c r="F89" s="14">
        <f>IFERROR(VLOOKUP($C89, covid_vlookup, HLOOKUP(F$1, covid_hlookup, 2, FALSE), FALSE), "No Data")</f>
        <v>9634162</v>
      </c>
      <c r="G89" s="14">
        <f>IFERROR(VLOOKUP($C89, covid_vlookup, HLOOKUP(G$1, covid_hlookup, 2, FALSE), FALSE), "No Data")</f>
        <v>26777.561</v>
      </c>
      <c r="H89" s="2"/>
    </row>
    <row r="90">
      <c r="A90" s="3" t="s">
        <v>71</v>
      </c>
      <c r="B90" s="3" t="s">
        <v>23</v>
      </c>
      <c r="C90" s="3" t="s">
        <v>72</v>
      </c>
      <c r="D90" s="14">
        <f>IFERROR(VLOOKUP($C90, covid_vlookup, HLOOKUP(D$1, covid_hlookup, 2, FALSE), FALSE), "No Data")</f>
        <v>27059</v>
      </c>
      <c r="E90" s="14">
        <f>IFERROR(VLOOKUP($C90, covid_vlookup, HLOOKUP(E$1, covid_hlookup, 2, FALSE), FALSE), "No Data")</f>
        <v>37</v>
      </c>
      <c r="F90" s="14">
        <f>IFERROR(VLOOKUP($C90, covid_vlookup, HLOOKUP(F$1, covid_hlookup, 2, FALSE), FALSE), "No Data")</f>
        <v>368792</v>
      </c>
      <c r="G90" s="14">
        <f>IFERROR(VLOOKUP($C90, covid_vlookup, HLOOKUP(G$1, covid_hlookup, 2, FALSE), FALSE), "No Data")</f>
        <v>46482.958</v>
      </c>
      <c r="H90" s="2"/>
    </row>
    <row r="91">
      <c r="A91" s="3" t="s">
        <v>265</v>
      </c>
      <c r="B91" s="3" t="s">
        <v>122</v>
      </c>
      <c r="C91" s="3" t="s">
        <v>266</v>
      </c>
      <c r="D91" s="14" t="str">
        <f>IFERROR(VLOOKUP($C91, covid_vlookup, HLOOKUP(D$1, covid_hlookup, 2, FALSE), FALSE), "No Data")</f>
        <v>No Data</v>
      </c>
      <c r="E91" s="14" t="str">
        <f>IFERROR(VLOOKUP($C91, covid_vlookup, HLOOKUP(E$1, covid_hlookup, 2, FALSE), FALSE), "No Data")</f>
        <v>No Data</v>
      </c>
      <c r="F91" s="14" t="str">
        <f>IFERROR(VLOOKUP($C91, covid_vlookup, HLOOKUP(F$1, covid_hlookup, 2, FALSE), FALSE), "No Data")</f>
        <v>No Data</v>
      </c>
      <c r="G91" s="14" t="str">
        <f>IFERROR(VLOOKUP($C91, covid_vlookup, HLOOKUP(G$1, covid_hlookup, 2, FALSE), FALSE), "No Data")</f>
        <v>No Data</v>
      </c>
      <c r="H91" s="2"/>
    </row>
    <row r="92">
      <c r="A92" s="3" t="s">
        <v>267</v>
      </c>
      <c r="B92" s="3" t="s">
        <v>122</v>
      </c>
      <c r="C92" s="3" t="s">
        <v>268</v>
      </c>
      <c r="D92" s="14" t="str">
        <f>IFERROR(VLOOKUP($C92, covid_vlookup, HLOOKUP(D$1, covid_hlookup, 2, FALSE), FALSE), "No Data")</f>
        <v>No Data</v>
      </c>
      <c r="E92" s="14" t="str">
        <f>IFERROR(VLOOKUP($C92, covid_vlookup, HLOOKUP(E$1, covid_hlookup, 2, FALSE), FALSE), "No Data")</f>
        <v>No Data</v>
      </c>
      <c r="F92" s="14" t="str">
        <f>IFERROR(VLOOKUP($C92, covid_vlookup, HLOOKUP(F$1, covid_hlookup, 2, FALSE), FALSE), "No Data")</f>
        <v>No Data</v>
      </c>
      <c r="G92" s="14" t="str">
        <f>IFERROR(VLOOKUP($C92, covid_vlookup, HLOOKUP(G$1, covid_hlookup, 2, FALSE), FALSE), "No Data")</f>
        <v>No Data</v>
      </c>
      <c r="H92" s="2"/>
    </row>
    <row r="93">
      <c r="A93" s="3" t="s">
        <v>269</v>
      </c>
      <c r="B93" s="3" t="s">
        <v>122</v>
      </c>
      <c r="C93" s="3" t="s">
        <v>270</v>
      </c>
      <c r="D93" s="14" t="str">
        <f>IFERROR(VLOOKUP($C93, covid_vlookup, HLOOKUP(D$1, covid_hlookup, 2, FALSE), FALSE), "No Data")</f>
        <v>No Data</v>
      </c>
      <c r="E93" s="14" t="str">
        <f>IFERROR(VLOOKUP($C93, covid_vlookup, HLOOKUP(E$1, covid_hlookup, 2, FALSE), FALSE), "No Data")</f>
        <v>No Data</v>
      </c>
      <c r="F93" s="14" t="str">
        <f>IFERROR(VLOOKUP($C93, covid_vlookup, HLOOKUP(F$1, covid_hlookup, 2, FALSE), FALSE), "No Data")</f>
        <v>No Data</v>
      </c>
      <c r="G93" s="14" t="str">
        <f>IFERROR(VLOOKUP($C93, covid_vlookup, HLOOKUP(G$1, covid_hlookup, 2, FALSE), FALSE), "No Data")</f>
        <v>No Data</v>
      </c>
      <c r="H93" s="2"/>
    </row>
    <row r="94">
      <c r="A94" s="3" t="s">
        <v>271</v>
      </c>
      <c r="B94" s="3" t="s">
        <v>122</v>
      </c>
      <c r="C94" s="3" t="s">
        <v>272</v>
      </c>
      <c r="D94" s="14" t="str">
        <f>IFERROR(VLOOKUP($C94, covid_vlookup, HLOOKUP(D$1, covid_hlookup, 2, FALSE), FALSE), "No Data")</f>
        <v>No Data</v>
      </c>
      <c r="E94" s="14" t="str">
        <f>IFERROR(VLOOKUP($C94, covid_vlookup, HLOOKUP(E$1, covid_hlookup, 2, FALSE), FALSE), "No Data")</f>
        <v>No Data</v>
      </c>
      <c r="F94" s="14" t="str">
        <f>IFERROR(VLOOKUP($C94, covid_vlookup, HLOOKUP(F$1, covid_hlookup, 2, FALSE), FALSE), "No Data")</f>
        <v>No Data</v>
      </c>
      <c r="G94" s="14" t="str">
        <f>IFERROR(VLOOKUP($C94, covid_vlookup, HLOOKUP(G$1, covid_hlookup, 2, FALSE), FALSE), "No Data")</f>
        <v>No Data</v>
      </c>
      <c r="H94" s="2"/>
    </row>
    <row r="95">
      <c r="A95" s="3" t="s">
        <v>69</v>
      </c>
      <c r="B95" s="3" t="s">
        <v>23</v>
      </c>
      <c r="C95" s="3" t="s">
        <v>70</v>
      </c>
      <c r="D95" s="14">
        <f>IFERROR(VLOOKUP($C95, covid_vlookup, HLOOKUP(D$1, covid_hlookup, 2, FALSE), FALSE), "No Data")</f>
        <v>788559</v>
      </c>
      <c r="E95" s="14">
        <f>IFERROR(VLOOKUP($C95, covid_vlookup, HLOOKUP(E$1, covid_hlookup, 2, FALSE), FALSE), "No Data")</f>
        <v>5912</v>
      </c>
      <c r="F95" s="14">
        <f>IFERROR(VLOOKUP($C95, covid_vlookup, HLOOKUP(F$1, covid_hlookup, 2, FALSE), FALSE), "No Data")</f>
        <v>4982904</v>
      </c>
      <c r="G95" s="14">
        <f>IFERROR(VLOOKUP($C95, covid_vlookup, HLOOKUP(G$1, covid_hlookup, 2, FALSE), FALSE), "No Data")</f>
        <v>67335.293</v>
      </c>
      <c r="H95" s="2"/>
    </row>
    <row r="96">
      <c r="A96" s="3" t="s">
        <v>67</v>
      </c>
      <c r="B96" s="3" t="s">
        <v>23</v>
      </c>
      <c r="C96" s="3" t="s">
        <v>68</v>
      </c>
      <c r="D96" s="14">
        <f>IFERROR(VLOOKUP($C96, covid_vlookup, HLOOKUP(D$1, covid_hlookup, 2, FALSE), FALSE), "No Data")</f>
        <v>13641</v>
      </c>
      <c r="E96" s="14">
        <f>IFERROR(VLOOKUP($C96, covid_vlookup, HLOOKUP(E$1, covid_hlookup, 2, FALSE), FALSE), "No Data")</f>
        <v>67</v>
      </c>
      <c r="F96" s="14">
        <f>IFERROR(VLOOKUP($C96, covid_vlookup, HLOOKUP(F$1, covid_hlookup, 2, FALSE), FALSE), "No Data")</f>
        <v>85410</v>
      </c>
      <c r="G96" s="14" t="str">
        <f>IFERROR(VLOOKUP($C96, covid_vlookup, HLOOKUP(G$1, covid_hlookup, 2, FALSE), FALSE), "No Data")</f>
        <v/>
      </c>
      <c r="H96" s="2"/>
    </row>
    <row r="97">
      <c r="A97" s="3" t="s">
        <v>273</v>
      </c>
      <c r="B97" s="3" t="s">
        <v>122</v>
      </c>
      <c r="C97" s="3" t="s">
        <v>274</v>
      </c>
      <c r="D97" s="14" t="str">
        <f>IFERROR(VLOOKUP($C97, covid_vlookup, HLOOKUP(D$1, covid_hlookup, 2, FALSE), FALSE), "No Data")</f>
        <v>No Data</v>
      </c>
      <c r="E97" s="14" t="str">
        <f>IFERROR(VLOOKUP($C97, covid_vlookup, HLOOKUP(E$1, covid_hlookup, 2, FALSE), FALSE), "No Data")</f>
        <v>No Data</v>
      </c>
      <c r="F97" s="14" t="str">
        <f>IFERROR(VLOOKUP($C97, covid_vlookup, HLOOKUP(F$1, covid_hlookup, 2, FALSE), FALSE), "No Data")</f>
        <v>No Data</v>
      </c>
      <c r="G97" s="14" t="str">
        <f>IFERROR(VLOOKUP($C97, covid_vlookup, HLOOKUP(G$1, covid_hlookup, 2, FALSE), FALSE), "No Data")</f>
        <v>No Data</v>
      </c>
      <c r="H97" s="2"/>
    </row>
    <row r="98">
      <c r="A98" s="3" t="s">
        <v>73</v>
      </c>
      <c r="B98" s="3" t="s">
        <v>23</v>
      </c>
      <c r="C98" s="3" t="s">
        <v>74</v>
      </c>
      <c r="D98" s="14">
        <f>IFERROR(VLOOKUP($C98, covid_vlookup, HLOOKUP(D$1, covid_hlookup, 2, FALSE), FALSE), "No Data")</f>
        <v>6125683</v>
      </c>
      <c r="E98" s="14">
        <f>IFERROR(VLOOKUP($C98, covid_vlookup, HLOOKUP(E$1, covid_hlookup, 2, FALSE), FALSE), "No Data")</f>
        <v>137402</v>
      </c>
      <c r="F98" s="14">
        <f>IFERROR(VLOOKUP($C98, covid_vlookup, HLOOKUP(F$1, covid_hlookup, 2, FALSE), FALSE), "No Data")</f>
        <v>60367471</v>
      </c>
      <c r="G98" s="14">
        <f>IFERROR(VLOOKUP($C98, covid_vlookup, HLOOKUP(G$1, covid_hlookup, 2, FALSE), FALSE), "No Data")</f>
        <v>35220.084</v>
      </c>
      <c r="H98" s="2"/>
    </row>
    <row r="99">
      <c r="A99" s="3" t="s">
        <v>275</v>
      </c>
      <c r="B99" s="3" t="s">
        <v>130</v>
      </c>
      <c r="C99" s="3" t="s">
        <v>276</v>
      </c>
      <c r="D99" s="14" t="str">
        <f>IFERROR(VLOOKUP($C99, covid_vlookup, HLOOKUP(D$1, covid_hlookup, 2, FALSE), FALSE), "No Data")</f>
        <v>No Data</v>
      </c>
      <c r="E99" s="14" t="str">
        <f>IFERROR(VLOOKUP($C99, covid_vlookup, HLOOKUP(E$1, covid_hlookup, 2, FALSE), FALSE), "No Data")</f>
        <v>No Data</v>
      </c>
      <c r="F99" s="14" t="str">
        <f>IFERROR(VLOOKUP($C99, covid_vlookup, HLOOKUP(F$1, covid_hlookup, 2, FALSE), FALSE), "No Data")</f>
        <v>No Data</v>
      </c>
      <c r="G99" s="14" t="str">
        <f>IFERROR(VLOOKUP($C99, covid_vlookup, HLOOKUP(G$1, covid_hlookup, 2, FALSE), FALSE), "No Data")</f>
        <v>No Data</v>
      </c>
      <c r="H99" s="2"/>
    </row>
    <row r="100">
      <c r="A100" s="3" t="s">
        <v>277</v>
      </c>
      <c r="B100" s="3" t="s">
        <v>122</v>
      </c>
      <c r="C100" s="3" t="s">
        <v>278</v>
      </c>
      <c r="D100" s="14" t="str">
        <f>IFERROR(VLOOKUP($C100, covid_vlookup, HLOOKUP(D$1, covid_hlookup, 2, FALSE), FALSE), "No Data")</f>
        <v>No Data</v>
      </c>
      <c r="E100" s="14" t="str">
        <f>IFERROR(VLOOKUP($C100, covid_vlookup, HLOOKUP(E$1, covid_hlookup, 2, FALSE), FALSE), "No Data")</f>
        <v>No Data</v>
      </c>
      <c r="F100" s="14" t="str">
        <f>IFERROR(VLOOKUP($C100, covid_vlookup, HLOOKUP(F$1, covid_hlookup, 2, FALSE), FALSE), "No Data")</f>
        <v>No Data</v>
      </c>
      <c r="G100" s="14" t="str">
        <f>IFERROR(VLOOKUP($C100, covid_vlookup, HLOOKUP(G$1, covid_hlookup, 2, FALSE), FALSE), "No Data")</f>
        <v>No Data</v>
      </c>
      <c r="H100" s="2"/>
    </row>
    <row r="101">
      <c r="A101" s="3" t="s">
        <v>75</v>
      </c>
      <c r="B101" s="3" t="s">
        <v>23</v>
      </c>
      <c r="C101" s="3" t="s">
        <v>76</v>
      </c>
      <c r="D101" s="14" t="str">
        <f>IFERROR(VLOOKUP($C101, covid_vlookup, HLOOKUP(D$1, covid_hlookup, 2, FALSE), FALSE), "No Data")</f>
        <v/>
      </c>
      <c r="E101" s="14" t="str">
        <f>IFERROR(VLOOKUP($C101, covid_vlookup, HLOOKUP(E$1, covid_hlookup, 2, FALSE), FALSE), "No Data")</f>
        <v/>
      </c>
      <c r="F101" s="14">
        <f>IFERROR(VLOOKUP($C101, covid_vlookup, HLOOKUP(F$1, covid_hlookup, 2, FALSE), FALSE), "No Data")</f>
        <v>101073</v>
      </c>
      <c r="G101" s="14" t="str">
        <f>IFERROR(VLOOKUP($C101, covid_vlookup, HLOOKUP(G$1, covid_hlookup, 2, FALSE), FALSE), "No Data")</f>
        <v/>
      </c>
      <c r="H101" s="2"/>
    </row>
    <row r="102">
      <c r="A102" s="3" t="s">
        <v>279</v>
      </c>
      <c r="B102" s="3" t="s">
        <v>122</v>
      </c>
      <c r="C102" s="3" t="s">
        <v>280</v>
      </c>
      <c r="D102" s="14" t="str">
        <f>IFERROR(VLOOKUP($C102, covid_vlookup, HLOOKUP(D$1, covid_hlookup, 2, FALSE), FALSE), "No Data")</f>
        <v>No Data</v>
      </c>
      <c r="E102" s="14" t="str">
        <f>IFERROR(VLOOKUP($C102, covid_vlookup, HLOOKUP(E$1, covid_hlookup, 2, FALSE), FALSE), "No Data")</f>
        <v>No Data</v>
      </c>
      <c r="F102" s="14" t="str">
        <f>IFERROR(VLOOKUP($C102, covid_vlookup, HLOOKUP(F$1, covid_hlookup, 2, FALSE), FALSE), "No Data")</f>
        <v>No Data</v>
      </c>
      <c r="G102" s="14" t="str">
        <f>IFERROR(VLOOKUP($C102, covid_vlookup, HLOOKUP(G$1, covid_hlookup, 2, FALSE), FALSE), "No Data")</f>
        <v>No Data</v>
      </c>
      <c r="H102" s="2"/>
    </row>
    <row r="103">
      <c r="A103" s="3" t="s">
        <v>281</v>
      </c>
      <c r="B103" s="3" t="s">
        <v>122</v>
      </c>
      <c r="C103" s="3" t="s">
        <v>282</v>
      </c>
      <c r="D103" s="14" t="str">
        <f>IFERROR(VLOOKUP($C103, covid_vlookup, HLOOKUP(D$1, covid_hlookup, 2, FALSE), FALSE), "No Data")</f>
        <v>No Data</v>
      </c>
      <c r="E103" s="14" t="str">
        <f>IFERROR(VLOOKUP($C103, covid_vlookup, HLOOKUP(E$1, covid_hlookup, 2, FALSE), FALSE), "No Data")</f>
        <v>No Data</v>
      </c>
      <c r="F103" s="14" t="str">
        <f>IFERROR(VLOOKUP($C103, covid_vlookup, HLOOKUP(F$1, covid_hlookup, 2, FALSE), FALSE), "No Data")</f>
        <v>No Data</v>
      </c>
      <c r="G103" s="14" t="str">
        <f>IFERROR(VLOOKUP($C103, covid_vlookup, HLOOKUP(G$1, covid_hlookup, 2, FALSE), FALSE), "No Data")</f>
        <v>No Data</v>
      </c>
      <c r="H103" s="2"/>
    </row>
    <row r="104">
      <c r="A104" s="3" t="s">
        <v>283</v>
      </c>
      <c r="B104" s="3" t="s">
        <v>125</v>
      </c>
      <c r="C104" s="3" t="s">
        <v>284</v>
      </c>
      <c r="D104" s="14" t="str">
        <f>IFERROR(VLOOKUP($C104, covid_vlookup, HLOOKUP(D$1, covid_hlookup, 2, FALSE), FALSE), "No Data")</f>
        <v>No Data</v>
      </c>
      <c r="E104" s="14" t="str">
        <f>IFERROR(VLOOKUP($C104, covid_vlookup, HLOOKUP(E$1, covid_hlookup, 2, FALSE), FALSE), "No Data")</f>
        <v>No Data</v>
      </c>
      <c r="F104" s="14" t="str">
        <f>IFERROR(VLOOKUP($C104, covid_vlookup, HLOOKUP(F$1, covid_hlookup, 2, FALSE), FALSE), "No Data")</f>
        <v>No Data</v>
      </c>
      <c r="G104" s="14" t="str">
        <f>IFERROR(VLOOKUP($C104, covid_vlookup, HLOOKUP(G$1, covid_hlookup, 2, FALSE), FALSE), "No Data")</f>
        <v>No Data</v>
      </c>
      <c r="H104" s="2"/>
    </row>
    <row r="105">
      <c r="A105" s="3" t="s">
        <v>285</v>
      </c>
      <c r="B105" s="3" t="s">
        <v>23</v>
      </c>
      <c r="C105" s="3" t="s">
        <v>286</v>
      </c>
      <c r="D105" s="14" t="str">
        <f>IFERROR(VLOOKUP($C105, covid_vlookup, HLOOKUP(D$1, covid_hlookup, 2, FALSE), FALSE), "No Data")</f>
        <v>No Data</v>
      </c>
      <c r="E105" s="14" t="str">
        <f>IFERROR(VLOOKUP($C105, covid_vlookup, HLOOKUP(E$1, covid_hlookup, 2, FALSE), FALSE), "No Data")</f>
        <v>No Data</v>
      </c>
      <c r="F105" s="14" t="str">
        <f>IFERROR(VLOOKUP($C105, covid_vlookup, HLOOKUP(F$1, covid_hlookup, 2, FALSE), FALSE), "No Data")</f>
        <v>No Data</v>
      </c>
      <c r="G105" s="14" t="str">
        <f>IFERROR(VLOOKUP($C105, covid_vlookup, HLOOKUP(G$1, covid_hlookup, 2, FALSE), FALSE), "No Data")</f>
        <v>No Data</v>
      </c>
      <c r="H105" s="2"/>
    </row>
    <row r="106">
      <c r="A106" s="3" t="s">
        <v>287</v>
      </c>
      <c r="B106" s="3" t="s">
        <v>122</v>
      </c>
      <c r="C106" s="3" t="s">
        <v>288</v>
      </c>
      <c r="D106" s="14" t="str">
        <f>IFERROR(VLOOKUP($C106, covid_vlookup, HLOOKUP(D$1, covid_hlookup, 2, FALSE), FALSE), "No Data")</f>
        <v>No Data</v>
      </c>
      <c r="E106" s="14" t="str">
        <f>IFERROR(VLOOKUP($C106, covid_vlookup, HLOOKUP(E$1, covid_hlookup, 2, FALSE), FALSE), "No Data")</f>
        <v>No Data</v>
      </c>
      <c r="F106" s="14" t="str">
        <f>IFERROR(VLOOKUP($C106, covid_vlookup, HLOOKUP(F$1, covid_hlookup, 2, FALSE), FALSE), "No Data")</f>
        <v>No Data</v>
      </c>
      <c r="G106" s="14" t="str">
        <f>IFERROR(VLOOKUP($C106, covid_vlookup, HLOOKUP(G$1, covid_hlookup, 2, FALSE), FALSE), "No Data")</f>
        <v>No Data</v>
      </c>
      <c r="H106" s="2"/>
    </row>
    <row r="107">
      <c r="A107" s="3" t="s">
        <v>289</v>
      </c>
      <c r="B107" s="3" t="s">
        <v>122</v>
      </c>
      <c r="C107" s="3" t="s">
        <v>290</v>
      </c>
      <c r="D107" s="14" t="str">
        <f>IFERROR(VLOOKUP($C107, covid_vlookup, HLOOKUP(D$1, covid_hlookup, 2, FALSE), FALSE), "No Data")</f>
        <v>No Data</v>
      </c>
      <c r="E107" s="14" t="str">
        <f>IFERROR(VLOOKUP($C107, covid_vlookup, HLOOKUP(E$1, covid_hlookup, 2, FALSE), FALSE), "No Data")</f>
        <v>No Data</v>
      </c>
      <c r="F107" s="14" t="str">
        <f>IFERROR(VLOOKUP($C107, covid_vlookup, HLOOKUP(F$1, covid_hlookup, 2, FALSE), FALSE), "No Data")</f>
        <v>No Data</v>
      </c>
      <c r="G107" s="14" t="str">
        <f>IFERROR(VLOOKUP($C107, covid_vlookup, HLOOKUP(G$1, covid_hlookup, 2, FALSE), FALSE), "No Data")</f>
        <v>No Data</v>
      </c>
      <c r="H107" s="2"/>
    </row>
    <row r="108">
      <c r="A108" s="3" t="s">
        <v>291</v>
      </c>
      <c r="B108" s="3" t="s">
        <v>122</v>
      </c>
      <c r="C108" s="3" t="s">
        <v>292</v>
      </c>
      <c r="D108" s="14" t="str">
        <f>IFERROR(VLOOKUP($C108, covid_vlookup, HLOOKUP(D$1, covid_hlookup, 2, FALSE), FALSE), "No Data")</f>
        <v>No Data</v>
      </c>
      <c r="E108" s="14" t="str">
        <f>IFERROR(VLOOKUP($C108, covid_vlookup, HLOOKUP(E$1, covid_hlookup, 2, FALSE), FALSE), "No Data")</f>
        <v>No Data</v>
      </c>
      <c r="F108" s="14" t="str">
        <f>IFERROR(VLOOKUP($C108, covid_vlookup, HLOOKUP(F$1, covid_hlookup, 2, FALSE), FALSE), "No Data")</f>
        <v>No Data</v>
      </c>
      <c r="G108" s="14" t="str">
        <f>IFERROR(VLOOKUP($C108, covid_vlookup, HLOOKUP(G$1, covid_hlookup, 2, FALSE), FALSE), "No Data")</f>
        <v>No Data</v>
      </c>
      <c r="H108" s="2"/>
    </row>
    <row r="109">
      <c r="A109" s="3" t="s">
        <v>83</v>
      </c>
      <c r="B109" s="3" t="s">
        <v>23</v>
      </c>
      <c r="C109" s="3" t="s">
        <v>84</v>
      </c>
      <c r="D109" s="14">
        <f>IFERROR(VLOOKUP($C109, covid_vlookup, HLOOKUP(D$1, covid_hlookup, 2, FALSE), FALSE), "No Data")</f>
        <v>276674</v>
      </c>
      <c r="E109" s="14">
        <f>IFERROR(VLOOKUP($C109, covid_vlookup, HLOOKUP(E$1, covid_hlookup, 2, FALSE), FALSE), "No Data")</f>
        <v>4570</v>
      </c>
      <c r="F109" s="14">
        <f>IFERROR(VLOOKUP($C109, covid_vlookup, HLOOKUP(F$1, covid_hlookup, 2, FALSE), FALSE), "No Data")</f>
        <v>1866934</v>
      </c>
      <c r="G109" s="14">
        <f>IFERROR(VLOOKUP($C109, covid_vlookup, HLOOKUP(G$1, covid_hlookup, 2, FALSE), FALSE), "No Data")</f>
        <v>25063.846</v>
      </c>
      <c r="H109" s="2"/>
    </row>
    <row r="110">
      <c r="A110" s="3" t="s">
        <v>293</v>
      </c>
      <c r="B110" s="3" t="s">
        <v>122</v>
      </c>
      <c r="C110" s="3" t="s">
        <v>294</v>
      </c>
      <c r="D110" s="14" t="str">
        <f>IFERROR(VLOOKUP($C110, covid_vlookup, HLOOKUP(D$1, covid_hlookup, 2, FALSE), FALSE), "No Data")</f>
        <v>No Data</v>
      </c>
      <c r="E110" s="14" t="str">
        <f>IFERROR(VLOOKUP($C110, covid_vlookup, HLOOKUP(E$1, covid_hlookup, 2, FALSE), FALSE), "No Data")</f>
        <v>No Data</v>
      </c>
      <c r="F110" s="14" t="str">
        <f>IFERROR(VLOOKUP($C110, covid_vlookup, HLOOKUP(F$1, covid_hlookup, 2, FALSE), FALSE), "No Data")</f>
        <v>No Data</v>
      </c>
      <c r="G110" s="14" t="str">
        <f>IFERROR(VLOOKUP($C110, covid_vlookup, HLOOKUP(G$1, covid_hlookup, 2, FALSE), FALSE), "No Data")</f>
        <v>No Data</v>
      </c>
      <c r="H110" s="2"/>
    </row>
    <row r="111">
      <c r="A111" s="3" t="s">
        <v>295</v>
      </c>
      <c r="B111" s="3" t="s">
        <v>125</v>
      </c>
      <c r="C111" s="3" t="s">
        <v>296</v>
      </c>
      <c r="D111" s="14" t="str">
        <f>IFERROR(VLOOKUP($C111, covid_vlookup, HLOOKUP(D$1, covid_hlookup, 2, FALSE), FALSE), "No Data")</f>
        <v>No Data</v>
      </c>
      <c r="E111" s="14" t="str">
        <f>IFERROR(VLOOKUP($C111, covid_vlookup, HLOOKUP(E$1, covid_hlookup, 2, FALSE), FALSE), "No Data")</f>
        <v>No Data</v>
      </c>
      <c r="F111" s="14" t="str">
        <f>IFERROR(VLOOKUP($C111, covid_vlookup, HLOOKUP(F$1, covid_hlookup, 2, FALSE), FALSE), "No Data")</f>
        <v>No Data</v>
      </c>
      <c r="G111" s="14" t="str">
        <f>IFERROR(VLOOKUP($C111, covid_vlookup, HLOOKUP(G$1, covid_hlookup, 2, FALSE), FALSE), "No Data")</f>
        <v>No Data</v>
      </c>
      <c r="H111" s="2"/>
    </row>
    <row r="112">
      <c r="A112" s="3" t="s">
        <v>297</v>
      </c>
      <c r="B112" s="3" t="s">
        <v>125</v>
      </c>
      <c r="C112" s="3" t="s">
        <v>298</v>
      </c>
      <c r="D112" s="14" t="str">
        <f>IFERROR(VLOOKUP($C112, covid_vlookup, HLOOKUP(D$1, covid_hlookup, 2, FALSE), FALSE), "No Data")</f>
        <v>No Data</v>
      </c>
      <c r="E112" s="14" t="str">
        <f>IFERROR(VLOOKUP($C112, covid_vlookup, HLOOKUP(E$1, covid_hlookup, 2, FALSE), FALSE), "No Data")</f>
        <v>No Data</v>
      </c>
      <c r="F112" s="14" t="str">
        <f>IFERROR(VLOOKUP($C112, covid_vlookup, HLOOKUP(F$1, covid_hlookup, 2, FALSE), FALSE), "No Data")</f>
        <v>No Data</v>
      </c>
      <c r="G112" s="14" t="str">
        <f>IFERROR(VLOOKUP($C112, covid_vlookup, HLOOKUP(G$1, covid_hlookup, 2, FALSE), FALSE), "No Data")</f>
        <v>No Data</v>
      </c>
      <c r="H112" s="2"/>
    </row>
    <row r="113">
      <c r="A113" s="3" t="s">
        <v>299</v>
      </c>
      <c r="B113" s="3" t="s">
        <v>125</v>
      </c>
      <c r="C113" s="3" t="s">
        <v>300</v>
      </c>
      <c r="D113" s="14" t="str">
        <f>IFERROR(VLOOKUP($C113, covid_vlookup, HLOOKUP(D$1, covid_hlookup, 2, FALSE), FALSE), "No Data")</f>
        <v>No Data</v>
      </c>
      <c r="E113" s="14" t="str">
        <f>IFERROR(VLOOKUP($C113, covid_vlookup, HLOOKUP(E$1, covid_hlookup, 2, FALSE), FALSE), "No Data")</f>
        <v>No Data</v>
      </c>
      <c r="F113" s="14" t="str">
        <f>IFERROR(VLOOKUP($C113, covid_vlookup, HLOOKUP(F$1, covid_hlookup, 2, FALSE), FALSE), "No Data")</f>
        <v>No Data</v>
      </c>
      <c r="G113" s="14" t="str">
        <f>IFERROR(VLOOKUP($C113, covid_vlookup, HLOOKUP(G$1, covid_hlookup, 2, FALSE), FALSE), "No Data")</f>
        <v>No Data</v>
      </c>
      <c r="H113" s="2"/>
    </row>
    <row r="114">
      <c r="A114" s="3" t="s">
        <v>77</v>
      </c>
      <c r="B114" s="3" t="s">
        <v>23</v>
      </c>
      <c r="C114" s="3" t="s">
        <v>78</v>
      </c>
      <c r="D114" s="14">
        <f>IFERROR(VLOOKUP($C114, covid_vlookup, HLOOKUP(D$1, covid_hlookup, 2, FALSE), FALSE), "No Data")</f>
        <v>6131</v>
      </c>
      <c r="E114" s="14">
        <f>IFERROR(VLOOKUP($C114, covid_vlookup, HLOOKUP(E$1, covid_hlookup, 2, FALSE), FALSE), "No Data")</f>
        <v>69</v>
      </c>
      <c r="F114" s="14">
        <f>IFERROR(VLOOKUP($C114, covid_vlookup, HLOOKUP(F$1, covid_hlookup, 2, FALSE), FALSE), "No Data")</f>
        <v>38254</v>
      </c>
      <c r="G114" s="14" t="str">
        <f>IFERROR(VLOOKUP($C114, covid_vlookup, HLOOKUP(G$1, covid_hlookup, 2, FALSE), FALSE), "No Data")</f>
        <v/>
      </c>
      <c r="H114" s="2"/>
    </row>
    <row r="115">
      <c r="A115" s="3" t="s">
        <v>79</v>
      </c>
      <c r="B115" s="3" t="s">
        <v>23</v>
      </c>
      <c r="C115" s="3" t="s">
        <v>80</v>
      </c>
      <c r="D115" s="14">
        <f>IFERROR(VLOOKUP($C115, covid_vlookup, HLOOKUP(D$1, covid_hlookup, 2, FALSE), FALSE), "No Data")</f>
        <v>519597</v>
      </c>
      <c r="E115" s="14">
        <f>IFERROR(VLOOKUP($C115, covid_vlookup, HLOOKUP(E$1, covid_hlookup, 2, FALSE), FALSE), "No Data")</f>
        <v>7387</v>
      </c>
      <c r="F115" s="14">
        <f>IFERROR(VLOOKUP($C115, covid_vlookup, HLOOKUP(F$1, covid_hlookup, 2, FALSE), FALSE), "No Data")</f>
        <v>2689862</v>
      </c>
      <c r="G115" s="14">
        <f>IFERROR(VLOOKUP($C115, covid_vlookup, HLOOKUP(G$1, covid_hlookup, 2, FALSE), FALSE), "No Data")</f>
        <v>29524.265</v>
      </c>
      <c r="H115" s="2"/>
    </row>
    <row r="116">
      <c r="A116" s="3" t="s">
        <v>81</v>
      </c>
      <c r="B116" s="3" t="s">
        <v>23</v>
      </c>
      <c r="C116" s="3" t="s">
        <v>82</v>
      </c>
      <c r="D116" s="14">
        <f>IFERROR(VLOOKUP($C116, covid_vlookup, HLOOKUP(D$1, covid_hlookup, 2, FALSE), FALSE), "No Data")</f>
        <v>103766</v>
      </c>
      <c r="E116" s="14">
        <f>IFERROR(VLOOKUP($C116, covid_vlookup, HLOOKUP(E$1, covid_hlookup, 2, FALSE), FALSE), "No Data")</f>
        <v>915</v>
      </c>
      <c r="F116" s="14">
        <f>IFERROR(VLOOKUP($C116, covid_vlookup, HLOOKUP(F$1, covid_hlookup, 2, FALSE), FALSE), "No Data")</f>
        <v>634814</v>
      </c>
      <c r="G116" s="14">
        <f>IFERROR(VLOOKUP($C116, covid_vlookup, HLOOKUP(G$1, covid_hlookup, 2, FALSE), FALSE), "No Data")</f>
        <v>94277.965</v>
      </c>
      <c r="H116" s="2"/>
    </row>
    <row r="117">
      <c r="A117" s="3" t="s">
        <v>89</v>
      </c>
      <c r="B117" s="3" t="s">
        <v>23</v>
      </c>
      <c r="C117" s="3" t="s">
        <v>301</v>
      </c>
      <c r="D117" s="14" t="str">
        <f>IFERROR(VLOOKUP($C117, covid_vlookup, HLOOKUP(D$1, covid_hlookup, 2, FALSE), FALSE), "No Data")</f>
        <v>No Data</v>
      </c>
      <c r="E117" s="14" t="str">
        <f>IFERROR(VLOOKUP($C117, covid_vlookup, HLOOKUP(E$1, covid_hlookup, 2, FALSE), FALSE), "No Data")</f>
        <v>No Data</v>
      </c>
      <c r="F117" s="14" t="str">
        <f>IFERROR(VLOOKUP($C117, covid_vlookup, HLOOKUP(F$1, covid_hlookup, 2, FALSE), FALSE), "No Data")</f>
        <v>No Data</v>
      </c>
      <c r="G117" s="14" t="str">
        <f>IFERROR(VLOOKUP($C117, covid_vlookup, HLOOKUP(G$1, covid_hlookup, 2, FALSE), FALSE), "No Data")</f>
        <v>No Data</v>
      </c>
      <c r="H117" s="2"/>
    </row>
    <row r="118">
      <c r="A118" s="3" t="s">
        <v>302</v>
      </c>
      <c r="B118" s="3" t="s">
        <v>125</v>
      </c>
      <c r="C118" s="3" t="s">
        <v>303</v>
      </c>
      <c r="D118" s="14" t="str">
        <f>IFERROR(VLOOKUP($C118, covid_vlookup, HLOOKUP(D$1, covid_hlookup, 2, FALSE), FALSE), "No Data")</f>
        <v>No Data</v>
      </c>
      <c r="E118" s="14" t="str">
        <f>IFERROR(VLOOKUP($C118, covid_vlookup, HLOOKUP(E$1, covid_hlookup, 2, FALSE), FALSE), "No Data")</f>
        <v>No Data</v>
      </c>
      <c r="F118" s="14" t="str">
        <f>IFERROR(VLOOKUP($C118, covid_vlookup, HLOOKUP(F$1, covid_hlookup, 2, FALSE), FALSE), "No Data")</f>
        <v>No Data</v>
      </c>
      <c r="G118" s="14" t="str">
        <f>IFERROR(VLOOKUP($C118, covid_vlookup, HLOOKUP(G$1, covid_hlookup, 2, FALSE), FALSE), "No Data")</f>
        <v>No Data</v>
      </c>
      <c r="H118" s="2"/>
    </row>
    <row r="119">
      <c r="A119" s="3" t="s">
        <v>304</v>
      </c>
      <c r="B119" s="3" t="s">
        <v>125</v>
      </c>
      <c r="C119" s="3" t="s">
        <v>305</v>
      </c>
      <c r="D119" s="14" t="str">
        <f>IFERROR(VLOOKUP($C119, covid_vlookup, HLOOKUP(D$1, covid_hlookup, 2, FALSE), FALSE), "No Data")</f>
        <v>No Data</v>
      </c>
      <c r="E119" s="14" t="str">
        <f>IFERROR(VLOOKUP($C119, covid_vlookup, HLOOKUP(E$1, covid_hlookup, 2, FALSE), FALSE), "No Data")</f>
        <v>No Data</v>
      </c>
      <c r="F119" s="14" t="str">
        <f>IFERROR(VLOOKUP($C119, covid_vlookup, HLOOKUP(F$1, covid_hlookup, 2, FALSE), FALSE), "No Data")</f>
        <v>No Data</v>
      </c>
      <c r="G119" s="14" t="str">
        <f>IFERROR(VLOOKUP($C119, covid_vlookup, HLOOKUP(G$1, covid_hlookup, 2, FALSE), FALSE), "No Data")</f>
        <v>No Data</v>
      </c>
      <c r="H119" s="2"/>
    </row>
    <row r="120">
      <c r="A120" s="3" t="s">
        <v>306</v>
      </c>
      <c r="B120" s="3" t="s">
        <v>122</v>
      </c>
      <c r="C120" s="3" t="s">
        <v>307</v>
      </c>
      <c r="D120" s="14" t="str">
        <f>IFERROR(VLOOKUP($C120, covid_vlookup, HLOOKUP(D$1, covid_hlookup, 2, FALSE), FALSE), "No Data")</f>
        <v>No Data</v>
      </c>
      <c r="E120" s="14" t="str">
        <f>IFERROR(VLOOKUP($C120, covid_vlookup, HLOOKUP(E$1, covid_hlookup, 2, FALSE), FALSE), "No Data")</f>
        <v>No Data</v>
      </c>
      <c r="F120" s="14" t="str">
        <f>IFERROR(VLOOKUP($C120, covid_vlookup, HLOOKUP(F$1, covid_hlookup, 2, FALSE), FALSE), "No Data")</f>
        <v>No Data</v>
      </c>
      <c r="G120" s="14" t="str">
        <f>IFERROR(VLOOKUP($C120, covid_vlookup, HLOOKUP(G$1, covid_hlookup, 2, FALSE), FALSE), "No Data")</f>
        <v>No Data</v>
      </c>
      <c r="H120" s="2"/>
    </row>
    <row r="121">
      <c r="A121" s="3" t="s">
        <v>308</v>
      </c>
      <c r="B121" s="3" t="s">
        <v>122</v>
      </c>
      <c r="C121" s="3" t="s">
        <v>309</v>
      </c>
      <c r="D121" s="14" t="str">
        <f>IFERROR(VLOOKUP($C121, covid_vlookup, HLOOKUP(D$1, covid_hlookup, 2, FALSE), FALSE), "No Data")</f>
        <v>No Data</v>
      </c>
      <c r="E121" s="14" t="str">
        <f>IFERROR(VLOOKUP($C121, covid_vlookup, HLOOKUP(E$1, covid_hlookup, 2, FALSE), FALSE), "No Data")</f>
        <v>No Data</v>
      </c>
      <c r="F121" s="14" t="str">
        <f>IFERROR(VLOOKUP($C121, covid_vlookup, HLOOKUP(F$1, covid_hlookup, 2, FALSE), FALSE), "No Data")</f>
        <v>No Data</v>
      </c>
      <c r="G121" s="14" t="str">
        <f>IFERROR(VLOOKUP($C121, covid_vlookup, HLOOKUP(G$1, covid_hlookup, 2, FALSE), FALSE), "No Data")</f>
        <v>No Data</v>
      </c>
      <c r="H121" s="2"/>
    </row>
    <row r="122">
      <c r="A122" s="3" t="s">
        <v>310</v>
      </c>
      <c r="B122" s="3" t="s">
        <v>125</v>
      </c>
      <c r="C122" s="3" t="s">
        <v>311</v>
      </c>
      <c r="D122" s="14" t="str">
        <f>IFERROR(VLOOKUP($C122, covid_vlookup, HLOOKUP(D$1, covid_hlookup, 2, FALSE), FALSE), "No Data")</f>
        <v>No Data</v>
      </c>
      <c r="E122" s="14" t="str">
        <f>IFERROR(VLOOKUP($C122, covid_vlookup, HLOOKUP(E$1, covid_hlookup, 2, FALSE), FALSE), "No Data")</f>
        <v>No Data</v>
      </c>
      <c r="F122" s="14" t="str">
        <f>IFERROR(VLOOKUP($C122, covid_vlookup, HLOOKUP(F$1, covid_hlookup, 2, FALSE), FALSE), "No Data")</f>
        <v>No Data</v>
      </c>
      <c r="G122" s="14" t="str">
        <f>IFERROR(VLOOKUP($C122, covid_vlookup, HLOOKUP(G$1, covid_hlookup, 2, FALSE), FALSE), "No Data")</f>
        <v>No Data</v>
      </c>
      <c r="H122" s="2"/>
    </row>
    <row r="123">
      <c r="A123" s="3" t="s">
        <v>91</v>
      </c>
      <c r="B123" s="3" t="s">
        <v>23</v>
      </c>
      <c r="C123" s="3" t="s">
        <v>92</v>
      </c>
      <c r="D123" s="14">
        <f>IFERROR(VLOOKUP($C123, covid_vlookup, HLOOKUP(D$1, covid_hlookup, 2, FALSE), FALSE), "No Data")</f>
        <v>52473</v>
      </c>
      <c r="E123" s="14">
        <f>IFERROR(VLOOKUP($C123, covid_vlookup, HLOOKUP(E$1, covid_hlookup, 2, FALSE), FALSE), "No Data")</f>
        <v>476</v>
      </c>
      <c r="F123" s="14">
        <f>IFERROR(VLOOKUP($C123, covid_vlookup, HLOOKUP(F$1, covid_hlookup, 2, FALSE), FALSE), "No Data")</f>
        <v>516100</v>
      </c>
      <c r="G123" s="14">
        <f>IFERROR(VLOOKUP($C123, covid_vlookup, HLOOKUP(G$1, covid_hlookup, 2, FALSE), FALSE), "No Data")</f>
        <v>36513.323</v>
      </c>
      <c r="H123" s="2"/>
    </row>
    <row r="124">
      <c r="A124" s="3" t="s">
        <v>312</v>
      </c>
      <c r="B124" s="3" t="s">
        <v>125</v>
      </c>
      <c r="C124" s="3" t="s">
        <v>313</v>
      </c>
      <c r="D124" s="14" t="str">
        <f>IFERROR(VLOOKUP($C124, covid_vlookup, HLOOKUP(D$1, covid_hlookup, 2, FALSE), FALSE), "No Data")</f>
        <v>No Data</v>
      </c>
      <c r="E124" s="14" t="str">
        <f>IFERROR(VLOOKUP($C124, covid_vlookup, HLOOKUP(E$1, covid_hlookup, 2, FALSE), FALSE), "No Data")</f>
        <v>No Data</v>
      </c>
      <c r="F124" s="14" t="str">
        <f>IFERROR(VLOOKUP($C124, covid_vlookup, HLOOKUP(F$1, covid_hlookup, 2, FALSE), FALSE), "No Data")</f>
        <v>No Data</v>
      </c>
      <c r="G124" s="14" t="str">
        <f>IFERROR(VLOOKUP($C124, covid_vlookup, HLOOKUP(G$1, covid_hlookup, 2, FALSE), FALSE), "No Data")</f>
        <v>No Data</v>
      </c>
      <c r="H124" s="2"/>
    </row>
    <row r="125">
      <c r="A125" s="3" t="s">
        <v>314</v>
      </c>
      <c r="B125" s="3" t="s">
        <v>125</v>
      </c>
      <c r="C125" s="3" t="s">
        <v>315</v>
      </c>
      <c r="D125" s="14" t="str">
        <f>IFERROR(VLOOKUP($C125, covid_vlookup, HLOOKUP(D$1, covid_hlookup, 2, FALSE), FALSE), "No Data")</f>
        <v>No Data</v>
      </c>
      <c r="E125" s="14" t="str">
        <f>IFERROR(VLOOKUP($C125, covid_vlookup, HLOOKUP(E$1, covid_hlookup, 2, FALSE), FALSE), "No Data")</f>
        <v>No Data</v>
      </c>
      <c r="F125" s="14" t="str">
        <f>IFERROR(VLOOKUP($C125, covid_vlookup, HLOOKUP(F$1, covid_hlookup, 2, FALSE), FALSE), "No Data")</f>
        <v>No Data</v>
      </c>
      <c r="G125" s="14" t="str">
        <f>IFERROR(VLOOKUP($C125, covid_vlookup, HLOOKUP(G$1, covid_hlookup, 2, FALSE), FALSE), "No Data")</f>
        <v>No Data</v>
      </c>
      <c r="H125" s="2"/>
    </row>
    <row r="126">
      <c r="A126" s="3" t="s">
        <v>316</v>
      </c>
      <c r="B126" s="3" t="s">
        <v>130</v>
      </c>
      <c r="C126" s="3" t="s">
        <v>317</v>
      </c>
      <c r="D126" s="14" t="str">
        <f>IFERROR(VLOOKUP($C126, covid_vlookup, HLOOKUP(D$1, covid_hlookup, 2, FALSE), FALSE), "No Data")</f>
        <v>No Data</v>
      </c>
      <c r="E126" s="14" t="str">
        <f>IFERROR(VLOOKUP($C126, covid_vlookup, HLOOKUP(E$1, covid_hlookup, 2, FALSE), FALSE), "No Data")</f>
        <v>No Data</v>
      </c>
      <c r="F126" s="14" t="str">
        <f>IFERROR(VLOOKUP($C126, covid_vlookup, HLOOKUP(F$1, covid_hlookup, 2, FALSE), FALSE), "No Data")</f>
        <v>No Data</v>
      </c>
      <c r="G126" s="14" t="str">
        <f>IFERROR(VLOOKUP($C126, covid_vlookup, HLOOKUP(G$1, covid_hlookup, 2, FALSE), FALSE), "No Data")</f>
        <v>No Data</v>
      </c>
      <c r="H126" s="2"/>
    </row>
    <row r="127">
      <c r="A127" s="3" t="s">
        <v>87</v>
      </c>
      <c r="B127" s="3" t="s">
        <v>23</v>
      </c>
      <c r="C127" s="3" t="s">
        <v>88</v>
      </c>
      <c r="D127" s="14">
        <f>IFERROR(VLOOKUP($C127, covid_vlookup, HLOOKUP(D$1, covid_hlookup, 2, FALSE), FALSE), "No Data")</f>
        <v>376155</v>
      </c>
      <c r="E127" s="14">
        <f>IFERROR(VLOOKUP($C127, covid_vlookup, HLOOKUP(E$1, covid_hlookup, 2, FALSE), FALSE), "No Data")</f>
        <v>9690</v>
      </c>
      <c r="F127" s="14">
        <f>IFERROR(VLOOKUP($C127, covid_vlookup, HLOOKUP(F$1, covid_hlookup, 2, FALSE), FALSE), "No Data")</f>
        <v>4024025</v>
      </c>
      <c r="G127" s="14">
        <f>IFERROR(VLOOKUP($C127, covid_vlookup, HLOOKUP(G$1, covid_hlookup, 2, FALSE), FALSE), "No Data")</f>
        <v>5189.972</v>
      </c>
      <c r="H127" s="2"/>
    </row>
    <row r="128">
      <c r="A128" s="3" t="s">
        <v>85</v>
      </c>
      <c r="B128" s="3" t="s">
        <v>23</v>
      </c>
      <c r="C128" s="3" t="s">
        <v>86</v>
      </c>
      <c r="D128" s="14">
        <f>IFERROR(VLOOKUP($C128, covid_vlookup, HLOOKUP(D$1, covid_hlookup, 2, FALSE), FALSE), "No Data")</f>
        <v>4985</v>
      </c>
      <c r="E128" s="14">
        <f>IFERROR(VLOOKUP($C128, covid_vlookup, HLOOKUP(E$1, covid_hlookup, 2, FALSE), FALSE), "No Data")</f>
        <v>38</v>
      </c>
      <c r="F128" s="14">
        <f>IFERROR(VLOOKUP($C128, covid_vlookup, HLOOKUP(F$1, covid_hlookup, 2, FALSE), FALSE), "No Data")</f>
        <v>39520</v>
      </c>
      <c r="G128" s="14" t="str">
        <f>IFERROR(VLOOKUP($C128, covid_vlookup, HLOOKUP(G$1, covid_hlookup, 2, FALSE), FALSE), "No Data")</f>
        <v/>
      </c>
      <c r="H128" s="2"/>
    </row>
    <row r="129">
      <c r="A129" s="3" t="s">
        <v>318</v>
      </c>
      <c r="B129" s="3" t="s">
        <v>122</v>
      </c>
      <c r="C129" s="3" t="s">
        <v>319</v>
      </c>
      <c r="D129" s="14" t="str">
        <f>IFERROR(VLOOKUP($C129, covid_vlookup, HLOOKUP(D$1, covid_hlookup, 2, FALSE), FALSE), "No Data")</f>
        <v>No Data</v>
      </c>
      <c r="E129" s="14" t="str">
        <f>IFERROR(VLOOKUP($C129, covid_vlookup, HLOOKUP(E$1, covid_hlookup, 2, FALSE), FALSE), "No Data")</f>
        <v>No Data</v>
      </c>
      <c r="F129" s="14" t="str">
        <f>IFERROR(VLOOKUP($C129, covid_vlookup, HLOOKUP(F$1, covid_hlookup, 2, FALSE), FALSE), "No Data")</f>
        <v>No Data</v>
      </c>
      <c r="G129" s="14" t="str">
        <f>IFERROR(VLOOKUP($C129, covid_vlookup, HLOOKUP(G$1, covid_hlookup, 2, FALSE), FALSE), "No Data")</f>
        <v>No Data</v>
      </c>
      <c r="H129" s="2"/>
    </row>
    <row r="130">
      <c r="A130" s="3" t="s">
        <v>93</v>
      </c>
      <c r="B130" s="3" t="s">
        <v>23</v>
      </c>
      <c r="C130" s="3" t="s">
        <v>94</v>
      </c>
      <c r="D130" s="14">
        <f>IFERROR(VLOOKUP($C130, covid_vlookup, HLOOKUP(D$1, covid_hlookup, 2, FALSE), FALSE), "No Data")</f>
        <v>170034</v>
      </c>
      <c r="E130" s="14">
        <f>IFERROR(VLOOKUP($C130, covid_vlookup, HLOOKUP(E$1, covid_hlookup, 2, FALSE), FALSE), "No Data")</f>
        <v>2411</v>
      </c>
      <c r="F130" s="14">
        <f>IFERROR(VLOOKUP($C130, covid_vlookup, HLOOKUP(F$1, covid_hlookup, 2, FALSE), FALSE), "No Data")</f>
        <v>628051</v>
      </c>
      <c r="G130" s="14">
        <f>IFERROR(VLOOKUP($C130, covid_vlookup, HLOOKUP(G$1, covid_hlookup, 2, FALSE), FALSE), "No Data")</f>
        <v>16409.288</v>
      </c>
      <c r="H130" s="2"/>
    </row>
    <row r="131">
      <c r="A131" s="3" t="s">
        <v>320</v>
      </c>
      <c r="B131" s="3" t="s">
        <v>130</v>
      </c>
      <c r="C131" s="3" t="s">
        <v>321</v>
      </c>
      <c r="D131" s="14" t="str">
        <f>IFERROR(VLOOKUP($C131, covid_vlookup, HLOOKUP(D$1, covid_hlookup, 2, FALSE), FALSE), "No Data")</f>
        <v>No Data</v>
      </c>
      <c r="E131" s="14" t="str">
        <f>IFERROR(VLOOKUP($C131, covid_vlookup, HLOOKUP(E$1, covid_hlookup, 2, FALSE), FALSE), "No Data")</f>
        <v>No Data</v>
      </c>
      <c r="F131" s="14" t="str">
        <f>IFERROR(VLOOKUP($C131, covid_vlookup, HLOOKUP(F$1, covid_hlookup, 2, FALSE), FALSE), "No Data")</f>
        <v>No Data</v>
      </c>
      <c r="G131" s="14" t="str">
        <f>IFERROR(VLOOKUP($C131, covid_vlookup, HLOOKUP(G$1, covid_hlookup, 2, FALSE), FALSE), "No Data")</f>
        <v>No Data</v>
      </c>
      <c r="H131" s="2"/>
    </row>
    <row r="132">
      <c r="A132" s="3" t="s">
        <v>322</v>
      </c>
      <c r="B132" s="3" t="s">
        <v>125</v>
      </c>
      <c r="C132" s="3" t="s">
        <v>323</v>
      </c>
      <c r="D132" s="14" t="str">
        <f>IFERROR(VLOOKUP($C132, covid_vlookup, HLOOKUP(D$1, covid_hlookup, 2, FALSE), FALSE), "No Data")</f>
        <v>No Data</v>
      </c>
      <c r="E132" s="14" t="str">
        <f>IFERROR(VLOOKUP($C132, covid_vlookup, HLOOKUP(E$1, covid_hlookup, 2, FALSE), FALSE), "No Data")</f>
        <v>No Data</v>
      </c>
      <c r="F132" s="14" t="str">
        <f>IFERROR(VLOOKUP($C132, covid_vlookup, HLOOKUP(F$1, covid_hlookup, 2, FALSE), FALSE), "No Data")</f>
        <v>No Data</v>
      </c>
      <c r="G132" s="14" t="str">
        <f>IFERROR(VLOOKUP($C132, covid_vlookup, HLOOKUP(G$1, covid_hlookup, 2, FALSE), FALSE), "No Data")</f>
        <v>No Data</v>
      </c>
      <c r="H132" s="2"/>
    </row>
    <row r="133">
      <c r="A133" s="3" t="s">
        <v>324</v>
      </c>
      <c r="B133" s="3" t="s">
        <v>125</v>
      </c>
      <c r="C133" s="3" t="s">
        <v>325</v>
      </c>
      <c r="D133" s="14" t="str">
        <f>IFERROR(VLOOKUP($C133, covid_vlookup, HLOOKUP(D$1, covid_hlookup, 2, FALSE), FALSE), "No Data")</f>
        <v>No Data</v>
      </c>
      <c r="E133" s="14" t="str">
        <f>IFERROR(VLOOKUP($C133, covid_vlookup, HLOOKUP(E$1, covid_hlookup, 2, FALSE), FALSE), "No Data")</f>
        <v>No Data</v>
      </c>
      <c r="F133" s="14" t="str">
        <f>IFERROR(VLOOKUP($C133, covid_vlookup, HLOOKUP(F$1, covid_hlookup, 2, FALSE), FALSE), "No Data")</f>
        <v>No Data</v>
      </c>
      <c r="G133" s="14" t="str">
        <f>IFERROR(VLOOKUP($C133, covid_vlookup, HLOOKUP(G$1, covid_hlookup, 2, FALSE), FALSE), "No Data")</f>
        <v>No Data</v>
      </c>
      <c r="H133" s="2"/>
    </row>
    <row r="134">
      <c r="A134" s="3" t="s">
        <v>326</v>
      </c>
      <c r="B134" s="3" t="s">
        <v>122</v>
      </c>
      <c r="C134" s="3" t="s">
        <v>327</v>
      </c>
      <c r="D134" s="14" t="str">
        <f>IFERROR(VLOOKUP($C134, covid_vlookup, HLOOKUP(D$1, covid_hlookup, 2, FALSE), FALSE), "No Data")</f>
        <v>No Data</v>
      </c>
      <c r="E134" s="14" t="str">
        <f>IFERROR(VLOOKUP($C134, covid_vlookup, HLOOKUP(E$1, covid_hlookup, 2, FALSE), FALSE), "No Data")</f>
        <v>No Data</v>
      </c>
      <c r="F134" s="14" t="str">
        <f>IFERROR(VLOOKUP($C134, covid_vlookup, HLOOKUP(F$1, covid_hlookup, 2, FALSE), FALSE), "No Data")</f>
        <v>No Data</v>
      </c>
      <c r="G134" s="14" t="str">
        <f>IFERROR(VLOOKUP($C134, covid_vlookup, HLOOKUP(G$1, covid_hlookup, 2, FALSE), FALSE), "No Data")</f>
        <v>No Data</v>
      </c>
      <c r="H134" s="2"/>
    </row>
    <row r="135">
      <c r="A135" s="3" t="s">
        <v>328</v>
      </c>
      <c r="B135" s="3" t="s">
        <v>125</v>
      </c>
      <c r="C135" s="3" t="s">
        <v>329</v>
      </c>
      <c r="D135" s="14" t="str">
        <f>IFERROR(VLOOKUP($C135, covid_vlookup, HLOOKUP(D$1, covid_hlookup, 2, FALSE), FALSE), "No Data")</f>
        <v>No Data</v>
      </c>
      <c r="E135" s="14" t="str">
        <f>IFERROR(VLOOKUP($C135, covid_vlookup, HLOOKUP(E$1, covid_hlookup, 2, FALSE), FALSE), "No Data")</f>
        <v>No Data</v>
      </c>
      <c r="F135" s="14" t="str">
        <f>IFERROR(VLOOKUP($C135, covid_vlookup, HLOOKUP(F$1, covid_hlookup, 2, FALSE), FALSE), "No Data")</f>
        <v>No Data</v>
      </c>
      <c r="G135" s="14" t="str">
        <f>IFERROR(VLOOKUP($C135, covid_vlookup, HLOOKUP(G$1, covid_hlookup, 2, FALSE), FALSE), "No Data")</f>
        <v>No Data</v>
      </c>
      <c r="H135" s="2"/>
    </row>
    <row r="136">
      <c r="A136" s="3" t="s">
        <v>330</v>
      </c>
      <c r="B136" s="3" t="s">
        <v>122</v>
      </c>
      <c r="C136" s="3" t="s">
        <v>331</v>
      </c>
      <c r="D136" s="14" t="str">
        <f>IFERROR(VLOOKUP($C136, covid_vlookup, HLOOKUP(D$1, covid_hlookup, 2, FALSE), FALSE), "No Data")</f>
        <v>No Data</v>
      </c>
      <c r="E136" s="14" t="str">
        <f>IFERROR(VLOOKUP($C136, covid_vlookup, HLOOKUP(E$1, covid_hlookup, 2, FALSE), FALSE), "No Data")</f>
        <v>No Data</v>
      </c>
      <c r="F136" s="14" t="str">
        <f>IFERROR(VLOOKUP($C136, covid_vlookup, HLOOKUP(F$1, covid_hlookup, 2, FALSE), FALSE), "No Data")</f>
        <v>No Data</v>
      </c>
      <c r="G136" s="14" t="str">
        <f>IFERROR(VLOOKUP($C136, covid_vlookup, HLOOKUP(G$1, covid_hlookup, 2, FALSE), FALSE), "No Data")</f>
        <v>No Data</v>
      </c>
      <c r="H136" s="2"/>
    </row>
    <row r="137">
      <c r="A137" s="3" t="s">
        <v>95</v>
      </c>
      <c r="B137" s="3" t="s">
        <v>23</v>
      </c>
      <c r="C137" s="3" t="s">
        <v>96</v>
      </c>
      <c r="D137" s="14">
        <f>IFERROR(VLOOKUP($C137, covid_vlookup, HLOOKUP(D$1, covid_hlookup, 2, FALSE), FALSE), "No Data")</f>
        <v>3137942</v>
      </c>
      <c r="E137" s="14">
        <f>IFERROR(VLOOKUP($C137, covid_vlookup, HLOOKUP(E$1, covid_hlookup, 2, FALSE), FALSE), "No Data")</f>
        <v>20999</v>
      </c>
      <c r="F137" s="14">
        <f>IFERROR(VLOOKUP($C137, covid_vlookup, HLOOKUP(F$1, covid_hlookup, 2, FALSE), FALSE), "No Data")</f>
        <v>17173094</v>
      </c>
      <c r="G137" s="14">
        <f>IFERROR(VLOOKUP($C137, covid_vlookup, HLOOKUP(G$1, covid_hlookup, 2, FALSE), FALSE), "No Data")</f>
        <v>48472.545</v>
      </c>
      <c r="H137" s="2"/>
    </row>
    <row r="138">
      <c r="A138" s="3" t="s">
        <v>332</v>
      </c>
      <c r="B138" s="3" t="s">
        <v>142</v>
      </c>
      <c r="C138" s="3" t="s">
        <v>333</v>
      </c>
      <c r="D138" s="14" t="str">
        <f>IFERROR(VLOOKUP($C138, covid_vlookup, HLOOKUP(D$1, covid_hlookup, 2, FALSE), FALSE), "No Data")</f>
        <v>No Data</v>
      </c>
      <c r="E138" s="14" t="str">
        <f>IFERROR(VLOOKUP($C138, covid_vlookup, HLOOKUP(E$1, covid_hlookup, 2, FALSE), FALSE), "No Data")</f>
        <v>No Data</v>
      </c>
      <c r="F138" s="14" t="str">
        <f>IFERROR(VLOOKUP($C138, covid_vlookup, HLOOKUP(F$1, covid_hlookup, 2, FALSE), FALSE), "No Data")</f>
        <v>No Data</v>
      </c>
      <c r="G138" s="14" t="str">
        <f>IFERROR(VLOOKUP($C138, covid_vlookup, HLOOKUP(G$1, covid_hlookup, 2, FALSE), FALSE), "No Data")</f>
        <v>No Data</v>
      </c>
      <c r="H138" s="2"/>
    </row>
    <row r="139">
      <c r="A139" s="3" t="s">
        <v>334</v>
      </c>
      <c r="B139" s="3" t="s">
        <v>142</v>
      </c>
      <c r="C139" s="3" t="s">
        <v>335</v>
      </c>
      <c r="D139" s="14" t="str">
        <f>IFERROR(VLOOKUP($C139, covid_vlookup, HLOOKUP(D$1, covid_hlookup, 2, FALSE), FALSE), "No Data")</f>
        <v>No Data</v>
      </c>
      <c r="E139" s="14" t="str">
        <f>IFERROR(VLOOKUP($C139, covid_vlookup, HLOOKUP(E$1, covid_hlookup, 2, FALSE), FALSE), "No Data")</f>
        <v>No Data</v>
      </c>
      <c r="F139" s="14" t="str">
        <f>IFERROR(VLOOKUP($C139, covid_vlookup, HLOOKUP(F$1, covid_hlookup, 2, FALSE), FALSE), "No Data")</f>
        <v>No Data</v>
      </c>
      <c r="G139" s="14" t="str">
        <f>IFERROR(VLOOKUP($C139, covid_vlookup, HLOOKUP(G$1, covid_hlookup, 2, FALSE), FALSE), "No Data")</f>
        <v>No Data</v>
      </c>
      <c r="H139" s="2"/>
    </row>
    <row r="140">
      <c r="A140" s="3" t="s">
        <v>336</v>
      </c>
      <c r="B140" s="3" t="s">
        <v>130</v>
      </c>
      <c r="C140" s="3" t="s">
        <v>337</v>
      </c>
      <c r="D140" s="14" t="str">
        <f>IFERROR(VLOOKUP($C140, covid_vlookup, HLOOKUP(D$1, covid_hlookup, 2, FALSE), FALSE), "No Data")</f>
        <v>No Data</v>
      </c>
      <c r="E140" s="14" t="str">
        <f>IFERROR(VLOOKUP($C140, covid_vlookup, HLOOKUP(E$1, covid_hlookup, 2, FALSE), FALSE), "No Data")</f>
        <v>No Data</v>
      </c>
      <c r="F140" s="14" t="str">
        <f>IFERROR(VLOOKUP($C140, covid_vlookup, HLOOKUP(F$1, covid_hlookup, 2, FALSE), FALSE), "No Data")</f>
        <v>No Data</v>
      </c>
      <c r="G140" s="14" t="str">
        <f>IFERROR(VLOOKUP($C140, covid_vlookup, HLOOKUP(G$1, covid_hlookup, 2, FALSE), FALSE), "No Data")</f>
        <v>No Data</v>
      </c>
      <c r="H140" s="2"/>
    </row>
    <row r="141">
      <c r="A141" s="3" t="s">
        <v>338</v>
      </c>
      <c r="B141" s="3" t="s">
        <v>125</v>
      </c>
      <c r="C141" s="3" t="s">
        <v>339</v>
      </c>
      <c r="D141" s="14" t="str">
        <f>IFERROR(VLOOKUP($C141, covid_vlookup, HLOOKUP(D$1, covid_hlookup, 2, FALSE), FALSE), "No Data")</f>
        <v>No Data</v>
      </c>
      <c r="E141" s="14" t="str">
        <f>IFERROR(VLOOKUP($C141, covid_vlookup, HLOOKUP(E$1, covid_hlookup, 2, FALSE), FALSE), "No Data")</f>
        <v>No Data</v>
      </c>
      <c r="F141" s="14" t="str">
        <f>IFERROR(VLOOKUP($C141, covid_vlookup, HLOOKUP(F$1, covid_hlookup, 2, FALSE), FALSE), "No Data")</f>
        <v>No Data</v>
      </c>
      <c r="G141" s="14" t="str">
        <f>IFERROR(VLOOKUP($C141, covid_vlookup, HLOOKUP(G$1, covid_hlookup, 2, FALSE), FALSE), "No Data")</f>
        <v>No Data</v>
      </c>
      <c r="H141" s="2"/>
    </row>
    <row r="142">
      <c r="A142" s="3" t="s">
        <v>340</v>
      </c>
      <c r="B142" s="3" t="s">
        <v>125</v>
      </c>
      <c r="C142" s="3" t="s">
        <v>341</v>
      </c>
      <c r="D142" s="14" t="str">
        <f>IFERROR(VLOOKUP($C142, covid_vlookup, HLOOKUP(D$1, covid_hlookup, 2, FALSE), FALSE), "No Data")</f>
        <v>No Data</v>
      </c>
      <c r="E142" s="14" t="str">
        <f>IFERROR(VLOOKUP($C142, covid_vlookup, HLOOKUP(E$1, covid_hlookup, 2, FALSE), FALSE), "No Data")</f>
        <v>No Data</v>
      </c>
      <c r="F142" s="14" t="str">
        <f>IFERROR(VLOOKUP($C142, covid_vlookup, HLOOKUP(F$1, covid_hlookup, 2, FALSE), FALSE), "No Data")</f>
        <v>No Data</v>
      </c>
      <c r="G142" s="14" t="str">
        <f>IFERROR(VLOOKUP($C142, covid_vlookup, HLOOKUP(G$1, covid_hlookup, 2, FALSE), FALSE), "No Data")</f>
        <v>No Data</v>
      </c>
      <c r="H142" s="2"/>
    </row>
    <row r="143">
      <c r="A143" s="3" t="s">
        <v>342</v>
      </c>
      <c r="B143" s="3" t="s">
        <v>142</v>
      </c>
      <c r="C143" s="3" t="s">
        <v>343</v>
      </c>
      <c r="D143" s="14" t="str">
        <f>IFERROR(VLOOKUP($C143, covid_vlookup, HLOOKUP(D$1, covid_hlookup, 2, FALSE), FALSE), "No Data")</f>
        <v>No Data</v>
      </c>
      <c r="E143" s="14" t="str">
        <f>IFERROR(VLOOKUP($C143, covid_vlookup, HLOOKUP(E$1, covid_hlookup, 2, FALSE), FALSE), "No Data")</f>
        <v>No Data</v>
      </c>
      <c r="F143" s="14" t="str">
        <f>IFERROR(VLOOKUP($C143, covid_vlookup, HLOOKUP(F$1, covid_hlookup, 2, FALSE), FALSE), "No Data")</f>
        <v>No Data</v>
      </c>
      <c r="G143" s="14" t="str">
        <f>IFERROR(VLOOKUP($C143, covid_vlookup, HLOOKUP(G$1, covid_hlookup, 2, FALSE), FALSE), "No Data")</f>
        <v>No Data</v>
      </c>
      <c r="H143" s="2"/>
    </row>
    <row r="144">
      <c r="A144" s="3" t="s">
        <v>97</v>
      </c>
      <c r="B144" s="3" t="s">
        <v>23</v>
      </c>
      <c r="C144" s="3" t="s">
        <v>98</v>
      </c>
      <c r="D144" s="14">
        <f>IFERROR(VLOOKUP($C144, covid_vlookup, HLOOKUP(D$1, covid_hlookup, 2, FALSE), FALSE), "No Data")</f>
        <v>394259</v>
      </c>
      <c r="E144" s="14">
        <f>IFERROR(VLOOKUP($C144, covid_vlookup, HLOOKUP(E$1, covid_hlookup, 2, FALSE), FALSE), "No Data")</f>
        <v>1305</v>
      </c>
      <c r="F144" s="14">
        <f>IFERROR(VLOOKUP($C144, covid_vlookup, HLOOKUP(F$1, covid_hlookup, 2, FALSE), FALSE), "No Data")</f>
        <v>5465629</v>
      </c>
      <c r="G144" s="14">
        <f>IFERROR(VLOOKUP($C144, covid_vlookup, HLOOKUP(G$1, covid_hlookup, 2, FALSE), FALSE), "No Data")</f>
        <v>64800.057</v>
      </c>
      <c r="H144" s="2"/>
    </row>
    <row r="145">
      <c r="A145" s="3" t="s">
        <v>344</v>
      </c>
      <c r="B145" s="3" t="s">
        <v>122</v>
      </c>
      <c r="C145" s="3" t="s">
        <v>345</v>
      </c>
      <c r="D145" s="14" t="str">
        <f>IFERROR(VLOOKUP($C145, covid_vlookup, HLOOKUP(D$1, covid_hlookup, 2, FALSE), FALSE), "No Data")</f>
        <v>No Data</v>
      </c>
      <c r="E145" s="14" t="str">
        <f>IFERROR(VLOOKUP($C145, covid_vlookup, HLOOKUP(E$1, covid_hlookup, 2, FALSE), FALSE), "No Data")</f>
        <v>No Data</v>
      </c>
      <c r="F145" s="14" t="str">
        <f>IFERROR(VLOOKUP($C145, covid_vlookup, HLOOKUP(F$1, covid_hlookup, 2, FALSE), FALSE), "No Data")</f>
        <v>No Data</v>
      </c>
      <c r="G145" s="14" t="str">
        <f>IFERROR(VLOOKUP($C145, covid_vlookup, HLOOKUP(G$1, covid_hlookup, 2, FALSE), FALSE), "No Data")</f>
        <v>No Data</v>
      </c>
      <c r="H145" s="2"/>
    </row>
    <row r="146">
      <c r="A146" s="3" t="s">
        <v>346</v>
      </c>
      <c r="B146" s="3" t="s">
        <v>122</v>
      </c>
      <c r="C146" s="3" t="s">
        <v>347</v>
      </c>
      <c r="D146" s="14" t="str">
        <f>IFERROR(VLOOKUP($C146, covid_vlookup, HLOOKUP(D$1, covid_hlookup, 2, FALSE), FALSE), "No Data")</f>
        <v>No Data</v>
      </c>
      <c r="E146" s="14" t="str">
        <f>IFERROR(VLOOKUP($C146, covid_vlookup, HLOOKUP(E$1, covid_hlookup, 2, FALSE), FALSE), "No Data")</f>
        <v>No Data</v>
      </c>
      <c r="F146" s="14" t="str">
        <f>IFERROR(VLOOKUP($C146, covid_vlookup, HLOOKUP(F$1, covid_hlookup, 2, FALSE), FALSE), "No Data")</f>
        <v>No Data</v>
      </c>
      <c r="G146" s="14" t="str">
        <f>IFERROR(VLOOKUP($C146, covid_vlookup, HLOOKUP(G$1, covid_hlookup, 2, FALSE), FALSE), "No Data")</f>
        <v>No Data</v>
      </c>
      <c r="H146" s="2"/>
    </row>
    <row r="147">
      <c r="A147" s="3" t="s">
        <v>348</v>
      </c>
      <c r="B147" s="3" t="s">
        <v>122</v>
      </c>
      <c r="C147" s="3" t="s">
        <v>349</v>
      </c>
      <c r="D147" s="14" t="str">
        <f>IFERROR(VLOOKUP($C147, covid_vlookup, HLOOKUP(D$1, covid_hlookup, 2, FALSE), FALSE), "No Data")</f>
        <v>No Data</v>
      </c>
      <c r="E147" s="14" t="str">
        <f>IFERROR(VLOOKUP($C147, covid_vlookup, HLOOKUP(E$1, covid_hlookup, 2, FALSE), FALSE), "No Data")</f>
        <v>No Data</v>
      </c>
      <c r="F147" s="14" t="str">
        <f>IFERROR(VLOOKUP($C147, covid_vlookup, HLOOKUP(F$1, covid_hlookup, 2, FALSE), FALSE), "No Data")</f>
        <v>No Data</v>
      </c>
      <c r="G147" s="14" t="str">
        <f>IFERROR(VLOOKUP($C147, covid_vlookup, HLOOKUP(G$1, covid_hlookup, 2, FALSE), FALSE), "No Data")</f>
        <v>No Data</v>
      </c>
      <c r="H147" s="2"/>
    </row>
    <row r="148">
      <c r="A148" s="3" t="s">
        <v>350</v>
      </c>
      <c r="B148" s="3" t="s">
        <v>130</v>
      </c>
      <c r="C148" s="3" t="s">
        <v>351</v>
      </c>
      <c r="D148" s="14" t="str">
        <f>IFERROR(VLOOKUP($C148, covid_vlookup, HLOOKUP(D$1, covid_hlookup, 2, FALSE), FALSE), "No Data")</f>
        <v>No Data</v>
      </c>
      <c r="E148" s="14" t="str">
        <f>IFERROR(VLOOKUP($C148, covid_vlookup, HLOOKUP(E$1, covid_hlookup, 2, FALSE), FALSE), "No Data")</f>
        <v>No Data</v>
      </c>
      <c r="F148" s="14" t="str">
        <f>IFERROR(VLOOKUP($C148, covid_vlookup, HLOOKUP(F$1, covid_hlookup, 2, FALSE), FALSE), "No Data")</f>
        <v>No Data</v>
      </c>
      <c r="G148" s="14" t="str">
        <f>IFERROR(VLOOKUP($C148, covid_vlookup, HLOOKUP(G$1, covid_hlookup, 2, FALSE), FALSE), "No Data")</f>
        <v>No Data</v>
      </c>
      <c r="H148" s="2"/>
    </row>
    <row r="149">
      <c r="A149" s="3" t="s">
        <v>352</v>
      </c>
      <c r="B149" s="3" t="s">
        <v>142</v>
      </c>
      <c r="C149" s="3" t="s">
        <v>353</v>
      </c>
      <c r="D149" s="14" t="str">
        <f>IFERROR(VLOOKUP($C149, covid_vlookup, HLOOKUP(D$1, covid_hlookup, 2, FALSE), FALSE), "No Data")</f>
        <v>No Data</v>
      </c>
      <c r="E149" s="14" t="str">
        <f>IFERROR(VLOOKUP($C149, covid_vlookup, HLOOKUP(E$1, covid_hlookup, 2, FALSE), FALSE), "No Data")</f>
        <v>No Data</v>
      </c>
      <c r="F149" s="14" t="str">
        <f>IFERROR(VLOOKUP($C149, covid_vlookup, HLOOKUP(F$1, covid_hlookup, 2, FALSE), FALSE), "No Data")</f>
        <v>No Data</v>
      </c>
      <c r="G149" s="14" t="str">
        <f>IFERROR(VLOOKUP($C149, covid_vlookup, HLOOKUP(G$1, covid_hlookup, 2, FALSE), FALSE), "No Data")</f>
        <v>No Data</v>
      </c>
      <c r="H149" s="2"/>
    </row>
    <row r="150">
      <c r="A150" s="3" t="s">
        <v>354</v>
      </c>
      <c r="B150" s="3" t="s">
        <v>135</v>
      </c>
      <c r="C150" s="3" t="s">
        <v>355</v>
      </c>
      <c r="D150" s="14" t="str">
        <f>IFERROR(VLOOKUP($C150, covid_vlookup, HLOOKUP(D$1, covid_hlookup, 2, FALSE), FALSE), "No Data")</f>
        <v>No Data</v>
      </c>
      <c r="E150" s="14" t="str">
        <f>IFERROR(VLOOKUP($C150, covid_vlookup, HLOOKUP(E$1, covid_hlookup, 2, FALSE), FALSE), "No Data")</f>
        <v>No Data</v>
      </c>
      <c r="F150" s="14" t="str">
        <f>IFERROR(VLOOKUP($C150, covid_vlookup, HLOOKUP(F$1, covid_hlookup, 2, FALSE), FALSE), "No Data")</f>
        <v>No Data</v>
      </c>
      <c r="G150" s="14" t="str">
        <f>IFERROR(VLOOKUP($C150, covid_vlookup, HLOOKUP(G$1, covid_hlookup, 2, FALSE), FALSE), "No Data")</f>
        <v>No Data</v>
      </c>
      <c r="H150" s="2"/>
    </row>
    <row r="151">
      <c r="A151" s="3" t="s">
        <v>356</v>
      </c>
      <c r="B151" s="3" t="s">
        <v>135</v>
      </c>
      <c r="C151" s="3" t="s">
        <v>357</v>
      </c>
      <c r="D151" s="14" t="str">
        <f>IFERROR(VLOOKUP($C151, covid_vlookup, HLOOKUP(D$1, covid_hlookup, 2, FALSE), FALSE), "No Data")</f>
        <v>No Data</v>
      </c>
      <c r="E151" s="14" t="str">
        <f>IFERROR(VLOOKUP($C151, covid_vlookup, HLOOKUP(E$1, covid_hlookup, 2, FALSE), FALSE), "No Data")</f>
        <v>No Data</v>
      </c>
      <c r="F151" s="14" t="str">
        <f>IFERROR(VLOOKUP($C151, covid_vlookup, HLOOKUP(F$1, covid_hlookup, 2, FALSE), FALSE), "No Data")</f>
        <v>No Data</v>
      </c>
      <c r="G151" s="14" t="str">
        <f>IFERROR(VLOOKUP($C151, covid_vlookup, HLOOKUP(G$1, covid_hlookup, 2, FALSE), FALSE), "No Data")</f>
        <v>No Data</v>
      </c>
      <c r="H151" s="2"/>
    </row>
    <row r="152">
      <c r="A152" s="3" t="s">
        <v>358</v>
      </c>
      <c r="B152" s="3" t="s">
        <v>122</v>
      </c>
      <c r="C152" s="3" t="s">
        <v>359</v>
      </c>
      <c r="D152" s="14" t="str">
        <f>IFERROR(VLOOKUP($C152, covid_vlookup, HLOOKUP(D$1, covid_hlookup, 2, FALSE), FALSE), "No Data")</f>
        <v>No Data</v>
      </c>
      <c r="E152" s="14" t="str">
        <f>IFERROR(VLOOKUP($C152, covid_vlookup, HLOOKUP(E$1, covid_hlookup, 2, FALSE), FALSE), "No Data")</f>
        <v>No Data</v>
      </c>
      <c r="F152" s="14" t="str">
        <f>IFERROR(VLOOKUP($C152, covid_vlookup, HLOOKUP(F$1, covid_hlookup, 2, FALSE), FALSE), "No Data")</f>
        <v>No Data</v>
      </c>
      <c r="G152" s="14" t="str">
        <f>IFERROR(VLOOKUP($C152, covid_vlookup, HLOOKUP(G$1, covid_hlookup, 2, FALSE), FALSE), "No Data")</f>
        <v>No Data</v>
      </c>
      <c r="H152" s="2"/>
    </row>
    <row r="153">
      <c r="A153" s="3" t="s">
        <v>99</v>
      </c>
      <c r="B153" s="3" t="s">
        <v>23</v>
      </c>
      <c r="C153" s="3" t="s">
        <v>100</v>
      </c>
      <c r="D153" s="14">
        <f>IFERROR(VLOOKUP($C153, covid_vlookup, HLOOKUP(D$1, covid_hlookup, 2, FALSE), FALSE), "No Data")</f>
        <v>4108215</v>
      </c>
      <c r="E153" s="14">
        <f>IFERROR(VLOOKUP($C153, covid_vlookup, HLOOKUP(E$1, covid_hlookup, 2, FALSE), FALSE), "No Data")</f>
        <v>97054</v>
      </c>
      <c r="F153" s="14">
        <f>IFERROR(VLOOKUP($C153, covid_vlookup, HLOOKUP(F$1, covid_hlookup, 2, FALSE), FALSE), "No Data")</f>
        <v>37797000</v>
      </c>
      <c r="G153" s="14">
        <f>IFERROR(VLOOKUP($C153, covid_vlookup, HLOOKUP(G$1, covid_hlookup, 2, FALSE), FALSE), "No Data")</f>
        <v>27216.445</v>
      </c>
      <c r="H153" s="2"/>
    </row>
    <row r="154">
      <c r="A154" s="3" t="s">
        <v>101</v>
      </c>
      <c r="B154" s="3" t="s">
        <v>23</v>
      </c>
      <c r="C154" s="3" t="s">
        <v>102</v>
      </c>
      <c r="D154" s="14">
        <f>IFERROR(VLOOKUP($C154, covid_vlookup, HLOOKUP(D$1, covid_hlookup, 2, FALSE), FALSE), "No Data")</f>
        <v>1389646</v>
      </c>
      <c r="E154" s="14">
        <f>IFERROR(VLOOKUP($C154, covid_vlookup, HLOOKUP(E$1, covid_hlookup, 2, FALSE), FALSE), "No Data")</f>
        <v>18955</v>
      </c>
      <c r="F154" s="14">
        <f>IFERROR(VLOOKUP($C154, covid_vlookup, HLOOKUP(F$1, covid_hlookup, 2, FALSE), FALSE), "No Data")</f>
        <v>10167923</v>
      </c>
      <c r="G154" s="14">
        <f>IFERROR(VLOOKUP($C154, covid_vlookup, HLOOKUP(G$1, covid_hlookup, 2, FALSE), FALSE), "No Data")</f>
        <v>27936.896</v>
      </c>
      <c r="H154" s="2"/>
    </row>
    <row r="155">
      <c r="A155" s="3" t="s">
        <v>360</v>
      </c>
      <c r="B155" s="3" t="s">
        <v>130</v>
      </c>
      <c r="C155" s="3" t="s">
        <v>361</v>
      </c>
      <c r="D155" s="14" t="str">
        <f>IFERROR(VLOOKUP($C155, covid_vlookup, HLOOKUP(D$1, covid_hlookup, 2, FALSE), FALSE), "No Data")</f>
        <v>No Data</v>
      </c>
      <c r="E155" s="14" t="str">
        <f>IFERROR(VLOOKUP($C155, covid_vlookup, HLOOKUP(E$1, covid_hlookup, 2, FALSE), FALSE), "No Data")</f>
        <v>No Data</v>
      </c>
      <c r="F155" s="14" t="str">
        <f>IFERROR(VLOOKUP($C155, covid_vlookup, HLOOKUP(F$1, covid_hlookup, 2, FALSE), FALSE), "No Data")</f>
        <v>No Data</v>
      </c>
      <c r="G155" s="14" t="str">
        <f>IFERROR(VLOOKUP($C155, covid_vlookup, HLOOKUP(G$1, covid_hlookup, 2, FALSE), FALSE), "No Data")</f>
        <v>No Data</v>
      </c>
      <c r="H155" s="2"/>
    </row>
    <row r="156">
      <c r="A156" s="3" t="s">
        <v>362</v>
      </c>
      <c r="B156" s="3" t="s">
        <v>122</v>
      </c>
      <c r="C156" s="3" t="s">
        <v>363</v>
      </c>
      <c r="D156" s="14" t="str">
        <f>IFERROR(VLOOKUP($C156, covid_vlookup, HLOOKUP(D$1, covid_hlookup, 2, FALSE), FALSE), "No Data")</f>
        <v>No Data</v>
      </c>
      <c r="E156" s="14" t="str">
        <f>IFERROR(VLOOKUP($C156, covid_vlookup, HLOOKUP(E$1, covid_hlookup, 2, FALSE), FALSE), "No Data")</f>
        <v>No Data</v>
      </c>
      <c r="F156" s="14" t="str">
        <f>IFERROR(VLOOKUP($C156, covid_vlookup, HLOOKUP(F$1, covid_hlookup, 2, FALSE), FALSE), "No Data")</f>
        <v>No Data</v>
      </c>
      <c r="G156" s="14" t="str">
        <f>IFERROR(VLOOKUP($C156, covid_vlookup, HLOOKUP(G$1, covid_hlookup, 2, FALSE), FALSE), "No Data")</f>
        <v>No Data</v>
      </c>
      <c r="H156" s="2"/>
    </row>
    <row r="157">
      <c r="A157" s="3" t="s">
        <v>103</v>
      </c>
      <c r="B157" s="3" t="s">
        <v>23</v>
      </c>
      <c r="C157" s="3" t="s">
        <v>104</v>
      </c>
      <c r="D157" s="14">
        <f>IFERROR(VLOOKUP($C157, covid_vlookup, HLOOKUP(D$1, covid_hlookup, 2, FALSE), FALSE), "No Data")</f>
        <v>1808891</v>
      </c>
      <c r="E157" s="14">
        <f>IFERROR(VLOOKUP($C157, covid_vlookup, HLOOKUP(E$1, covid_hlookup, 2, FALSE), FALSE), "No Data")</f>
        <v>58752</v>
      </c>
      <c r="F157" s="14">
        <f>IFERROR(VLOOKUP($C157, covid_vlookup, HLOOKUP(F$1, covid_hlookup, 2, FALSE), FALSE), "No Data")</f>
        <v>19127772</v>
      </c>
      <c r="G157" s="14">
        <f>IFERROR(VLOOKUP($C157, covid_vlookup, HLOOKUP(G$1, covid_hlookup, 2, FALSE), FALSE), "No Data")</f>
        <v>23313.199</v>
      </c>
      <c r="H157" s="2"/>
    </row>
    <row r="158">
      <c r="A158" s="3" t="s">
        <v>105</v>
      </c>
      <c r="B158" s="3" t="s">
        <v>23</v>
      </c>
      <c r="C158" s="3" t="s">
        <v>106</v>
      </c>
      <c r="D158" s="14">
        <f>IFERROR(VLOOKUP($C158, covid_vlookup, HLOOKUP(D$1, covid_hlookup, 2, FALSE), FALSE), "No Data")</f>
        <v>10320405</v>
      </c>
      <c r="E158" s="14">
        <f>IFERROR(VLOOKUP($C158, covid_vlookup, HLOOKUP(E$1, covid_hlookup, 2, FALSE), FALSE), "No Data")</f>
        <v>302671</v>
      </c>
      <c r="F158" s="14">
        <f>IFERROR(VLOOKUP($C158, covid_vlookup, HLOOKUP(F$1, covid_hlookup, 2, FALSE), FALSE), "No Data")</f>
        <v>145912022</v>
      </c>
      <c r="G158" s="14">
        <f>IFERROR(VLOOKUP($C158, covid_vlookup, HLOOKUP(G$1, covid_hlookup, 2, FALSE), FALSE), "No Data")</f>
        <v>24765.954</v>
      </c>
      <c r="H158" s="2"/>
    </row>
    <row r="159">
      <c r="A159" s="3" t="s">
        <v>364</v>
      </c>
      <c r="B159" s="3" t="s">
        <v>125</v>
      </c>
      <c r="C159" s="3" t="s">
        <v>365</v>
      </c>
      <c r="D159" s="14" t="str">
        <f>IFERROR(VLOOKUP($C159, covid_vlookup, HLOOKUP(D$1, covid_hlookup, 2, FALSE), FALSE), "No Data")</f>
        <v>No Data</v>
      </c>
      <c r="E159" s="14" t="str">
        <f>IFERROR(VLOOKUP($C159, covid_vlookup, HLOOKUP(E$1, covid_hlookup, 2, FALSE), FALSE), "No Data")</f>
        <v>No Data</v>
      </c>
      <c r="F159" s="14" t="str">
        <f>IFERROR(VLOOKUP($C159, covid_vlookup, HLOOKUP(F$1, covid_hlookup, 2, FALSE), FALSE), "No Data")</f>
        <v>No Data</v>
      </c>
      <c r="G159" s="14" t="str">
        <f>IFERROR(VLOOKUP($C159, covid_vlookup, HLOOKUP(G$1, covid_hlookup, 2, FALSE), FALSE), "No Data")</f>
        <v>No Data</v>
      </c>
      <c r="H159" s="2"/>
    </row>
    <row r="160">
      <c r="A160" s="3" t="s">
        <v>366</v>
      </c>
      <c r="B160" s="3" t="s">
        <v>130</v>
      </c>
      <c r="C160" s="3" t="s">
        <v>367</v>
      </c>
      <c r="D160" s="14" t="str">
        <f>IFERROR(VLOOKUP($C160, covid_vlookup, HLOOKUP(D$1, covid_hlookup, 2, FALSE), FALSE), "No Data")</f>
        <v>No Data</v>
      </c>
      <c r="E160" s="14" t="str">
        <f>IFERROR(VLOOKUP($C160, covid_vlookup, HLOOKUP(E$1, covid_hlookup, 2, FALSE), FALSE), "No Data")</f>
        <v>No Data</v>
      </c>
      <c r="F160" s="14" t="str">
        <f>IFERROR(VLOOKUP($C160, covid_vlookup, HLOOKUP(F$1, covid_hlookup, 2, FALSE), FALSE), "No Data")</f>
        <v>No Data</v>
      </c>
      <c r="G160" s="14" t="str">
        <f>IFERROR(VLOOKUP($C160, covid_vlookup, HLOOKUP(G$1, covid_hlookup, 2, FALSE), FALSE), "No Data")</f>
        <v>No Data</v>
      </c>
      <c r="H160" s="2"/>
    </row>
    <row r="161">
      <c r="A161" s="3" t="s">
        <v>368</v>
      </c>
      <c r="B161" s="3" t="s">
        <v>130</v>
      </c>
      <c r="C161" s="3" t="s">
        <v>369</v>
      </c>
      <c r="D161" s="14" t="str">
        <f>IFERROR(VLOOKUP($C161, covid_vlookup, HLOOKUP(D$1, covid_hlookup, 2, FALSE), FALSE), "No Data")</f>
        <v>No Data</v>
      </c>
      <c r="E161" s="14" t="str">
        <f>IFERROR(VLOOKUP($C161, covid_vlookup, HLOOKUP(E$1, covid_hlookup, 2, FALSE), FALSE), "No Data")</f>
        <v>No Data</v>
      </c>
      <c r="F161" s="14" t="str">
        <f>IFERROR(VLOOKUP($C161, covid_vlookup, HLOOKUP(F$1, covid_hlookup, 2, FALSE), FALSE), "No Data")</f>
        <v>No Data</v>
      </c>
      <c r="G161" s="14" t="str">
        <f>IFERROR(VLOOKUP($C161, covid_vlookup, HLOOKUP(G$1, covid_hlookup, 2, FALSE), FALSE), "No Data")</f>
        <v>No Data</v>
      </c>
      <c r="H161" s="2"/>
    </row>
    <row r="162">
      <c r="A162" s="3" t="s">
        <v>370</v>
      </c>
      <c r="B162" s="3" t="s">
        <v>130</v>
      </c>
      <c r="C162" s="3" t="s">
        <v>371</v>
      </c>
      <c r="D162" s="14" t="str">
        <f>IFERROR(VLOOKUP($C162, covid_vlookup, HLOOKUP(D$1, covid_hlookup, 2, FALSE), FALSE), "No Data")</f>
        <v>No Data</v>
      </c>
      <c r="E162" s="14" t="str">
        <f>IFERROR(VLOOKUP($C162, covid_vlookup, HLOOKUP(E$1, covid_hlookup, 2, FALSE), FALSE), "No Data")</f>
        <v>No Data</v>
      </c>
      <c r="F162" s="14" t="str">
        <f>IFERROR(VLOOKUP($C162, covid_vlookup, HLOOKUP(F$1, covid_hlookup, 2, FALSE), FALSE), "No Data")</f>
        <v>No Data</v>
      </c>
      <c r="G162" s="14" t="str">
        <f>IFERROR(VLOOKUP($C162, covid_vlookup, HLOOKUP(G$1, covid_hlookup, 2, FALSE), FALSE), "No Data")</f>
        <v>No Data</v>
      </c>
      <c r="H162" s="2"/>
    </row>
    <row r="163">
      <c r="A163" s="3" t="s">
        <v>107</v>
      </c>
      <c r="B163" s="3" t="s">
        <v>23</v>
      </c>
      <c r="C163" s="3" t="s">
        <v>108</v>
      </c>
      <c r="D163" s="14">
        <f>IFERROR(VLOOKUP($C163, covid_vlookup, HLOOKUP(D$1, covid_hlookup, 2, FALSE), FALSE), "No Data")</f>
        <v>8202</v>
      </c>
      <c r="E163" s="14">
        <f>IFERROR(VLOOKUP($C163, covid_vlookup, HLOOKUP(E$1, covid_hlookup, 2, FALSE), FALSE), "No Data")</f>
        <v>100</v>
      </c>
      <c r="F163" s="14">
        <f>IFERROR(VLOOKUP($C163, covid_vlookup, HLOOKUP(F$1, covid_hlookup, 2, FALSE), FALSE), "No Data")</f>
        <v>34010</v>
      </c>
      <c r="G163" s="14">
        <f>IFERROR(VLOOKUP($C163, covid_vlookup, HLOOKUP(G$1, covid_hlookup, 2, FALSE), FALSE), "No Data")</f>
        <v>56861.47</v>
      </c>
      <c r="H163" s="2"/>
    </row>
    <row r="164">
      <c r="A164" s="3" t="s">
        <v>372</v>
      </c>
      <c r="B164" s="3" t="s">
        <v>125</v>
      </c>
      <c r="C164" s="3" t="s">
        <v>373</v>
      </c>
      <c r="D164" s="14" t="str">
        <f>IFERROR(VLOOKUP($C164, covid_vlookup, HLOOKUP(D$1, covid_hlookup, 2, FALSE), FALSE), "No Data")</f>
        <v>No Data</v>
      </c>
      <c r="E164" s="14" t="str">
        <f>IFERROR(VLOOKUP($C164, covid_vlookup, HLOOKUP(E$1, covid_hlookup, 2, FALSE), FALSE), "No Data")</f>
        <v>No Data</v>
      </c>
      <c r="F164" s="14" t="str">
        <f>IFERROR(VLOOKUP($C164, covid_vlookup, HLOOKUP(F$1, covid_hlookup, 2, FALSE), FALSE), "No Data")</f>
        <v>No Data</v>
      </c>
      <c r="G164" s="14" t="str">
        <f>IFERROR(VLOOKUP($C164, covid_vlookup, HLOOKUP(G$1, covid_hlookup, 2, FALSE), FALSE), "No Data")</f>
        <v>No Data</v>
      </c>
      <c r="H164" s="2"/>
    </row>
    <row r="165">
      <c r="A165" s="3" t="s">
        <v>374</v>
      </c>
      <c r="B165" s="3" t="s">
        <v>122</v>
      </c>
      <c r="C165" s="3" t="s">
        <v>375</v>
      </c>
      <c r="D165" s="14" t="str">
        <f>IFERROR(VLOOKUP($C165, covid_vlookup, HLOOKUP(D$1, covid_hlookup, 2, FALSE), FALSE), "No Data")</f>
        <v>No Data</v>
      </c>
      <c r="E165" s="14" t="str">
        <f>IFERROR(VLOOKUP($C165, covid_vlookup, HLOOKUP(E$1, covid_hlookup, 2, FALSE), FALSE), "No Data")</f>
        <v>No Data</v>
      </c>
      <c r="F165" s="14" t="str">
        <f>IFERROR(VLOOKUP($C165, covid_vlookup, HLOOKUP(F$1, covid_hlookup, 2, FALSE), FALSE), "No Data")</f>
        <v>No Data</v>
      </c>
      <c r="G165" s="14" t="str">
        <f>IFERROR(VLOOKUP($C165, covid_vlookup, HLOOKUP(G$1, covid_hlookup, 2, FALSE), FALSE), "No Data")</f>
        <v>No Data</v>
      </c>
      <c r="H165" s="2"/>
    </row>
    <row r="166">
      <c r="A166" s="3" t="s">
        <v>376</v>
      </c>
      <c r="B166" s="3" t="s">
        <v>125</v>
      </c>
      <c r="C166" s="3" t="s">
        <v>377</v>
      </c>
      <c r="D166" s="14" t="str">
        <f>IFERROR(VLOOKUP($C166, covid_vlookup, HLOOKUP(D$1, covid_hlookup, 2, FALSE), FALSE), "No Data")</f>
        <v>No Data</v>
      </c>
      <c r="E166" s="14" t="str">
        <f>IFERROR(VLOOKUP($C166, covid_vlookup, HLOOKUP(E$1, covid_hlookup, 2, FALSE), FALSE), "No Data")</f>
        <v>No Data</v>
      </c>
      <c r="F166" s="14" t="str">
        <f>IFERROR(VLOOKUP($C166, covid_vlookup, HLOOKUP(F$1, covid_hlookup, 2, FALSE), FALSE), "No Data")</f>
        <v>No Data</v>
      </c>
      <c r="G166" s="14" t="str">
        <f>IFERROR(VLOOKUP($C166, covid_vlookup, HLOOKUP(G$1, covid_hlookup, 2, FALSE), FALSE), "No Data")</f>
        <v>No Data</v>
      </c>
      <c r="H166" s="2"/>
    </row>
    <row r="167">
      <c r="A167" s="3" t="s">
        <v>109</v>
      </c>
      <c r="B167" s="3" t="s">
        <v>23</v>
      </c>
      <c r="C167" s="3" t="s">
        <v>110</v>
      </c>
      <c r="D167" s="14">
        <f>IFERROR(VLOOKUP($C167, covid_vlookup, HLOOKUP(D$1, covid_hlookup, 2, FALSE), FALSE), "No Data")</f>
        <v>1299339</v>
      </c>
      <c r="E167" s="14">
        <f>IFERROR(VLOOKUP($C167, covid_vlookup, HLOOKUP(E$1, covid_hlookup, 2, FALSE), FALSE), "No Data")</f>
        <v>12714</v>
      </c>
      <c r="F167" s="14">
        <f>IFERROR(VLOOKUP($C167, covid_vlookup, HLOOKUP(F$1, covid_hlookup, 2, FALSE), FALSE), "No Data")</f>
        <v>6871547</v>
      </c>
      <c r="G167" s="14">
        <f>IFERROR(VLOOKUP($C167, covid_vlookup, HLOOKUP(G$1, covid_hlookup, 2, FALSE), FALSE), "No Data")</f>
        <v>14048.881</v>
      </c>
      <c r="H167" s="2"/>
    </row>
    <row r="168">
      <c r="A168" s="3" t="s">
        <v>378</v>
      </c>
      <c r="B168" s="3" t="s">
        <v>125</v>
      </c>
      <c r="C168" s="3" t="s">
        <v>379</v>
      </c>
      <c r="D168" s="14" t="str">
        <f>IFERROR(VLOOKUP($C168, covid_vlookup, HLOOKUP(D$1, covid_hlookup, 2, FALSE), FALSE), "No Data")</f>
        <v>No Data</v>
      </c>
      <c r="E168" s="14" t="str">
        <f>IFERROR(VLOOKUP($C168, covid_vlookup, HLOOKUP(E$1, covid_hlookup, 2, FALSE), FALSE), "No Data")</f>
        <v>No Data</v>
      </c>
      <c r="F168" s="14" t="str">
        <f>IFERROR(VLOOKUP($C168, covid_vlookup, HLOOKUP(F$1, covid_hlookup, 2, FALSE), FALSE), "No Data")</f>
        <v>No Data</v>
      </c>
      <c r="G168" s="14" t="str">
        <f>IFERROR(VLOOKUP($C168, covid_vlookup, HLOOKUP(G$1, covid_hlookup, 2, FALSE), FALSE), "No Data")</f>
        <v>No Data</v>
      </c>
      <c r="H168" s="2"/>
    </row>
    <row r="169">
      <c r="A169" s="3" t="s">
        <v>380</v>
      </c>
      <c r="B169" s="3" t="s">
        <v>125</v>
      </c>
      <c r="C169" s="3" t="s">
        <v>381</v>
      </c>
      <c r="D169" s="14" t="str">
        <f>IFERROR(VLOOKUP($C169, covid_vlookup, HLOOKUP(D$1, covid_hlookup, 2, FALSE), FALSE), "No Data")</f>
        <v>No Data</v>
      </c>
      <c r="E169" s="14" t="str">
        <f>IFERROR(VLOOKUP($C169, covid_vlookup, HLOOKUP(E$1, covid_hlookup, 2, FALSE), FALSE), "No Data")</f>
        <v>No Data</v>
      </c>
      <c r="F169" s="14" t="str">
        <f>IFERROR(VLOOKUP($C169, covid_vlookup, HLOOKUP(F$1, covid_hlookup, 2, FALSE), FALSE), "No Data")</f>
        <v>No Data</v>
      </c>
      <c r="G169" s="14" t="str">
        <f>IFERROR(VLOOKUP($C169, covid_vlookup, HLOOKUP(G$1, covid_hlookup, 2, FALSE), FALSE), "No Data")</f>
        <v>No Data</v>
      </c>
      <c r="H169" s="2"/>
    </row>
    <row r="170">
      <c r="A170" s="3" t="s">
        <v>382</v>
      </c>
      <c r="B170" s="3" t="s">
        <v>122</v>
      </c>
      <c r="C170" s="3" t="s">
        <v>383</v>
      </c>
      <c r="D170" s="14" t="str">
        <f>IFERROR(VLOOKUP($C170, covid_vlookup, HLOOKUP(D$1, covid_hlookup, 2, FALSE), FALSE), "No Data")</f>
        <v>No Data</v>
      </c>
      <c r="E170" s="14" t="str">
        <f>IFERROR(VLOOKUP($C170, covid_vlookup, HLOOKUP(E$1, covid_hlookup, 2, FALSE), FALSE), "No Data")</f>
        <v>No Data</v>
      </c>
      <c r="F170" s="14" t="str">
        <f>IFERROR(VLOOKUP($C170, covid_vlookup, HLOOKUP(F$1, covid_hlookup, 2, FALSE), FALSE), "No Data")</f>
        <v>No Data</v>
      </c>
      <c r="G170" s="14" t="str">
        <f>IFERROR(VLOOKUP($C170, covid_vlookup, HLOOKUP(G$1, covid_hlookup, 2, FALSE), FALSE), "No Data")</f>
        <v>No Data</v>
      </c>
      <c r="H170" s="2"/>
    </row>
    <row r="171">
      <c r="A171" s="3" t="s">
        <v>384</v>
      </c>
      <c r="B171" s="3" t="s">
        <v>130</v>
      </c>
      <c r="C171" s="3" t="s">
        <v>385</v>
      </c>
      <c r="D171" s="14" t="str">
        <f>IFERROR(VLOOKUP($C171, covid_vlookup, HLOOKUP(D$1, covid_hlookup, 2, FALSE), FALSE), "No Data")</f>
        <v>No Data</v>
      </c>
      <c r="E171" s="14" t="str">
        <f>IFERROR(VLOOKUP($C171, covid_vlookup, HLOOKUP(E$1, covid_hlookup, 2, FALSE), FALSE), "No Data")</f>
        <v>No Data</v>
      </c>
      <c r="F171" s="14" t="str">
        <f>IFERROR(VLOOKUP($C171, covid_vlookup, HLOOKUP(F$1, covid_hlookup, 2, FALSE), FALSE), "No Data")</f>
        <v>No Data</v>
      </c>
      <c r="G171" s="14" t="str">
        <f>IFERROR(VLOOKUP($C171, covid_vlookup, HLOOKUP(G$1, covid_hlookup, 2, FALSE), FALSE), "No Data")</f>
        <v>No Data</v>
      </c>
      <c r="H171" s="2"/>
    </row>
    <row r="172">
      <c r="A172" s="3" t="s">
        <v>111</v>
      </c>
      <c r="B172" s="3" t="s">
        <v>23</v>
      </c>
      <c r="C172" s="3" t="s">
        <v>112</v>
      </c>
      <c r="D172" s="14">
        <f>IFERROR(VLOOKUP($C172, covid_vlookup, HLOOKUP(D$1, covid_hlookup, 2, FALSE), FALSE), "No Data")</f>
        <v>1371082</v>
      </c>
      <c r="E172" s="14">
        <f>IFERROR(VLOOKUP($C172, covid_vlookup, HLOOKUP(E$1, covid_hlookup, 2, FALSE), FALSE), "No Data")</f>
        <v>16635</v>
      </c>
      <c r="F172" s="14">
        <f>IFERROR(VLOOKUP($C172, covid_vlookup, HLOOKUP(F$1, covid_hlookup, 2, FALSE), FALSE), "No Data")</f>
        <v>5449270</v>
      </c>
      <c r="G172" s="14">
        <f>IFERROR(VLOOKUP($C172, covid_vlookup, HLOOKUP(G$1, covid_hlookup, 2, FALSE), FALSE), "No Data")</f>
        <v>30155.152</v>
      </c>
      <c r="H172" s="2"/>
    </row>
    <row r="173">
      <c r="A173" s="3" t="s">
        <v>113</v>
      </c>
      <c r="B173" s="3" t="s">
        <v>23</v>
      </c>
      <c r="C173" s="3" t="s">
        <v>114</v>
      </c>
      <c r="D173" s="14">
        <f>IFERROR(VLOOKUP($C173, covid_vlookup, HLOOKUP(D$1, covid_hlookup, 2, FALSE), FALSE), "No Data")</f>
        <v>464048</v>
      </c>
      <c r="E173" s="14">
        <f>IFERROR(VLOOKUP($C173, covid_vlookup, HLOOKUP(E$1, covid_hlookup, 2, FALSE), FALSE), "No Data")</f>
        <v>5589</v>
      </c>
      <c r="F173" s="14">
        <f>IFERROR(VLOOKUP($C173, covid_vlookup, HLOOKUP(F$1, covid_hlookup, 2, FALSE), FALSE), "No Data")</f>
        <v>2078723</v>
      </c>
      <c r="G173" s="14">
        <f>IFERROR(VLOOKUP($C173, covid_vlookup, HLOOKUP(G$1, covid_hlookup, 2, FALSE), FALSE), "No Data")</f>
        <v>31400.84</v>
      </c>
      <c r="H173" s="2"/>
    </row>
    <row r="174">
      <c r="A174" s="3" t="s">
        <v>386</v>
      </c>
      <c r="B174" s="3" t="s">
        <v>125</v>
      </c>
      <c r="C174" s="3" t="s">
        <v>387</v>
      </c>
      <c r="D174" s="14" t="str">
        <f>IFERROR(VLOOKUP($C174, covid_vlookup, HLOOKUP(D$1, covid_hlookup, 2, FALSE), FALSE), "No Data")</f>
        <v>No Data</v>
      </c>
      <c r="E174" s="14" t="str">
        <f>IFERROR(VLOOKUP($C174, covid_vlookup, HLOOKUP(E$1, covid_hlookup, 2, FALSE), FALSE), "No Data")</f>
        <v>No Data</v>
      </c>
      <c r="F174" s="14" t="str">
        <f>IFERROR(VLOOKUP($C174, covid_vlookup, HLOOKUP(F$1, covid_hlookup, 2, FALSE), FALSE), "No Data")</f>
        <v>No Data</v>
      </c>
      <c r="G174" s="14" t="str">
        <f>IFERROR(VLOOKUP($C174, covid_vlookup, HLOOKUP(G$1, covid_hlookup, 2, FALSE), FALSE), "No Data")</f>
        <v>No Data</v>
      </c>
      <c r="H174" s="2"/>
    </row>
    <row r="175">
      <c r="A175" s="3" t="s">
        <v>388</v>
      </c>
      <c r="B175" s="3" t="s">
        <v>125</v>
      </c>
      <c r="C175" s="3" t="s">
        <v>389</v>
      </c>
      <c r="D175" s="14" t="str">
        <f>IFERROR(VLOOKUP($C175, covid_vlookup, HLOOKUP(D$1, covid_hlookup, 2, FALSE), FALSE), "No Data")</f>
        <v>No Data</v>
      </c>
      <c r="E175" s="14" t="str">
        <f>IFERROR(VLOOKUP($C175, covid_vlookup, HLOOKUP(E$1, covid_hlookup, 2, FALSE), FALSE), "No Data")</f>
        <v>No Data</v>
      </c>
      <c r="F175" s="14" t="str">
        <f>IFERROR(VLOOKUP($C175, covid_vlookup, HLOOKUP(F$1, covid_hlookup, 2, FALSE), FALSE), "No Data")</f>
        <v>No Data</v>
      </c>
      <c r="G175" s="14" t="str">
        <f>IFERROR(VLOOKUP($C175, covid_vlookup, HLOOKUP(G$1, covid_hlookup, 2, FALSE), FALSE), "No Data")</f>
        <v>No Data</v>
      </c>
      <c r="H175" s="2"/>
    </row>
    <row r="176">
      <c r="A176" s="3" t="s">
        <v>390</v>
      </c>
      <c r="B176" s="3" t="s">
        <v>122</v>
      </c>
      <c r="C176" s="3" t="s">
        <v>391</v>
      </c>
      <c r="D176" s="14" t="str">
        <f>IFERROR(VLOOKUP($C176, covid_vlookup, HLOOKUP(D$1, covid_hlookup, 2, FALSE), FALSE), "No Data")</f>
        <v>No Data</v>
      </c>
      <c r="E176" s="14" t="str">
        <f>IFERROR(VLOOKUP($C176, covid_vlookup, HLOOKUP(E$1, covid_hlookup, 2, FALSE), FALSE), "No Data")</f>
        <v>No Data</v>
      </c>
      <c r="F176" s="14" t="str">
        <f>IFERROR(VLOOKUP($C176, covid_vlookup, HLOOKUP(F$1, covid_hlookup, 2, FALSE), FALSE), "No Data")</f>
        <v>No Data</v>
      </c>
      <c r="G176" s="14" t="str">
        <f>IFERROR(VLOOKUP($C176, covid_vlookup, HLOOKUP(G$1, covid_hlookup, 2, FALSE), FALSE), "No Data")</f>
        <v>No Data</v>
      </c>
      <c r="H176" s="2"/>
    </row>
    <row r="177">
      <c r="A177" s="3" t="s">
        <v>392</v>
      </c>
      <c r="B177" s="3" t="s">
        <v>125</v>
      </c>
      <c r="C177" s="3" t="s">
        <v>393</v>
      </c>
      <c r="D177" s="14" t="str">
        <f>IFERROR(VLOOKUP($C177, covid_vlookup, HLOOKUP(D$1, covid_hlookup, 2, FALSE), FALSE), "No Data")</f>
        <v>No Data</v>
      </c>
      <c r="E177" s="14" t="str">
        <f>IFERROR(VLOOKUP($C177, covid_vlookup, HLOOKUP(E$1, covid_hlookup, 2, FALSE), FALSE), "No Data")</f>
        <v>No Data</v>
      </c>
      <c r="F177" s="14" t="str">
        <f>IFERROR(VLOOKUP($C177, covid_vlookup, HLOOKUP(F$1, covid_hlookup, 2, FALSE), FALSE), "No Data")</f>
        <v>No Data</v>
      </c>
      <c r="G177" s="14" t="str">
        <f>IFERROR(VLOOKUP($C177, covid_vlookup, HLOOKUP(G$1, covid_hlookup, 2, FALSE), FALSE), "No Data")</f>
        <v>No Data</v>
      </c>
      <c r="H177" s="2"/>
    </row>
    <row r="178">
      <c r="A178" s="3" t="s">
        <v>45</v>
      </c>
      <c r="B178" s="3" t="s">
        <v>23</v>
      </c>
      <c r="C178" s="3" t="s">
        <v>46</v>
      </c>
      <c r="D178" s="14">
        <f>IFERROR(VLOOKUP($C178, covid_vlookup, HLOOKUP(D$1, covid_hlookup, 2, FALSE), FALSE), "No Data")</f>
        <v>6294745</v>
      </c>
      <c r="E178" s="14">
        <f>IFERROR(VLOOKUP($C178, covid_vlookup, HLOOKUP(E$1, covid_hlookup, 2, FALSE), FALSE), "No Data")</f>
        <v>89405</v>
      </c>
      <c r="F178" s="14">
        <f>IFERROR(VLOOKUP($C178, covid_vlookup, HLOOKUP(F$1, covid_hlookup, 2, FALSE), FALSE), "No Data")</f>
        <v>46745211</v>
      </c>
      <c r="G178" s="14">
        <f>IFERROR(VLOOKUP($C178, covid_vlookup, HLOOKUP(G$1, covid_hlookup, 2, FALSE), FALSE), "No Data")</f>
        <v>34272.36</v>
      </c>
      <c r="H178" s="2"/>
    </row>
    <row r="179">
      <c r="A179" s="3" t="s">
        <v>394</v>
      </c>
      <c r="B179" s="3" t="s">
        <v>122</v>
      </c>
      <c r="C179" s="3" t="s">
        <v>395</v>
      </c>
      <c r="D179" s="14" t="str">
        <f>IFERROR(VLOOKUP($C179, covid_vlookup, HLOOKUP(D$1, covid_hlookup, 2, FALSE), FALSE), "No Data")</f>
        <v>No Data</v>
      </c>
      <c r="E179" s="14" t="str">
        <f>IFERROR(VLOOKUP($C179, covid_vlookup, HLOOKUP(E$1, covid_hlookup, 2, FALSE), FALSE), "No Data")</f>
        <v>No Data</v>
      </c>
      <c r="F179" s="14" t="str">
        <f>IFERROR(VLOOKUP($C179, covid_vlookup, HLOOKUP(F$1, covid_hlookup, 2, FALSE), FALSE), "No Data")</f>
        <v>No Data</v>
      </c>
      <c r="G179" s="14" t="str">
        <f>IFERROR(VLOOKUP($C179, covid_vlookup, HLOOKUP(G$1, covid_hlookup, 2, FALSE), FALSE), "No Data")</f>
        <v>No Data</v>
      </c>
      <c r="H179" s="2"/>
    </row>
    <row r="180">
      <c r="A180" s="3" t="s">
        <v>396</v>
      </c>
      <c r="B180" s="3" t="s">
        <v>125</v>
      </c>
      <c r="C180" s="3" t="s">
        <v>397</v>
      </c>
      <c r="D180" s="14" t="str">
        <f>IFERROR(VLOOKUP($C180, covid_vlookup, HLOOKUP(D$1, covid_hlookup, 2, FALSE), FALSE), "No Data")</f>
        <v>No Data</v>
      </c>
      <c r="E180" s="14" t="str">
        <f>IFERROR(VLOOKUP($C180, covid_vlookup, HLOOKUP(E$1, covid_hlookup, 2, FALSE), FALSE), "No Data")</f>
        <v>No Data</v>
      </c>
      <c r="F180" s="14" t="str">
        <f>IFERROR(VLOOKUP($C180, covid_vlookup, HLOOKUP(F$1, covid_hlookup, 2, FALSE), FALSE), "No Data")</f>
        <v>No Data</v>
      </c>
      <c r="G180" s="14" t="str">
        <f>IFERROR(VLOOKUP($C180, covid_vlookup, HLOOKUP(G$1, covid_hlookup, 2, FALSE), FALSE), "No Data")</f>
        <v>No Data</v>
      </c>
      <c r="H180" s="2"/>
    </row>
    <row r="181">
      <c r="A181" s="3" t="s">
        <v>398</v>
      </c>
      <c r="B181" s="3" t="s">
        <v>135</v>
      </c>
      <c r="C181" s="3" t="s">
        <v>399</v>
      </c>
      <c r="D181" s="14" t="str">
        <f>IFERROR(VLOOKUP($C181, covid_vlookup, HLOOKUP(D$1, covid_hlookup, 2, FALSE), FALSE), "No Data")</f>
        <v>No Data</v>
      </c>
      <c r="E181" s="14" t="str">
        <f>IFERROR(VLOOKUP($C181, covid_vlookup, HLOOKUP(E$1, covid_hlookup, 2, FALSE), FALSE), "No Data")</f>
        <v>No Data</v>
      </c>
      <c r="F181" s="14" t="str">
        <f>IFERROR(VLOOKUP($C181, covid_vlookup, HLOOKUP(F$1, covid_hlookup, 2, FALSE), FALSE), "No Data")</f>
        <v>No Data</v>
      </c>
      <c r="G181" s="14" t="str">
        <f>IFERROR(VLOOKUP($C181, covid_vlookup, HLOOKUP(G$1, covid_hlookup, 2, FALSE), FALSE), "No Data")</f>
        <v>No Data</v>
      </c>
      <c r="H181" s="2"/>
    </row>
    <row r="182">
      <c r="A182" s="3" t="s">
        <v>400</v>
      </c>
      <c r="B182" s="3" t="s">
        <v>125</v>
      </c>
      <c r="C182" s="3" t="s">
        <v>401</v>
      </c>
      <c r="D182" s="14" t="str">
        <f>IFERROR(VLOOKUP($C182, covid_vlookup, HLOOKUP(D$1, covid_hlookup, 2, FALSE), FALSE), "No Data")</f>
        <v>No Data</v>
      </c>
      <c r="E182" s="14" t="str">
        <f>IFERROR(VLOOKUP($C182, covid_vlookup, HLOOKUP(E$1, covid_hlookup, 2, FALSE), FALSE), "No Data")</f>
        <v>No Data</v>
      </c>
      <c r="F182" s="14" t="str">
        <f>IFERROR(VLOOKUP($C182, covid_vlookup, HLOOKUP(F$1, covid_hlookup, 2, FALSE), FALSE), "No Data")</f>
        <v>No Data</v>
      </c>
      <c r="G182" s="14" t="str">
        <f>IFERROR(VLOOKUP($C182, covid_vlookup, HLOOKUP(G$1, covid_hlookup, 2, FALSE), FALSE), "No Data")</f>
        <v>No Data</v>
      </c>
      <c r="H182" s="2"/>
    </row>
    <row r="183">
      <c r="A183" s="3" t="s">
        <v>115</v>
      </c>
      <c r="B183" s="3" t="s">
        <v>23</v>
      </c>
      <c r="C183" s="3" t="s">
        <v>116</v>
      </c>
      <c r="D183" s="14">
        <f>IFERROR(VLOOKUP($C183, covid_vlookup, HLOOKUP(D$1, covid_hlookup, 2, FALSE), FALSE), "No Data")</f>
        <v>1314784</v>
      </c>
      <c r="E183" s="14">
        <f>IFERROR(VLOOKUP($C183, covid_vlookup, HLOOKUP(E$1, covid_hlookup, 2, FALSE), FALSE), "No Data")</f>
        <v>15310</v>
      </c>
      <c r="F183" s="14">
        <f>IFERROR(VLOOKUP($C183, covid_vlookup, HLOOKUP(F$1, covid_hlookup, 2, FALSE), FALSE), "No Data")</f>
        <v>10160159</v>
      </c>
      <c r="G183" s="14">
        <f>IFERROR(VLOOKUP($C183, covid_vlookup, HLOOKUP(G$1, covid_hlookup, 2, FALSE), FALSE), "No Data")</f>
        <v>46949.283</v>
      </c>
      <c r="H183" s="2"/>
    </row>
    <row r="184">
      <c r="A184" s="3" t="s">
        <v>37</v>
      </c>
      <c r="B184" s="3" t="s">
        <v>23</v>
      </c>
      <c r="C184" s="3" t="s">
        <v>38</v>
      </c>
      <c r="D184" s="14">
        <f>IFERROR(VLOOKUP($C184, covid_vlookup, HLOOKUP(D$1, covid_hlookup, 2, FALSE), FALSE), "No Data")</f>
        <v>1332615</v>
      </c>
      <c r="E184" s="14">
        <f>IFERROR(VLOOKUP($C184, covid_vlookup, HLOOKUP(E$1, covid_hlookup, 2, FALSE), FALSE), "No Data")</f>
        <v>12217</v>
      </c>
      <c r="F184" s="14">
        <f>IFERROR(VLOOKUP($C184, covid_vlookup, HLOOKUP(F$1, covid_hlookup, 2, FALSE), FALSE), "No Data")</f>
        <v>8715494</v>
      </c>
      <c r="G184" s="14">
        <f>IFERROR(VLOOKUP($C184, covid_vlookup, HLOOKUP(G$1, covid_hlookup, 2, FALSE), FALSE), "No Data")</f>
        <v>57410.166</v>
      </c>
      <c r="H184" s="2"/>
    </row>
    <row r="185">
      <c r="A185" s="3" t="s">
        <v>402</v>
      </c>
      <c r="B185" s="3" t="s">
        <v>122</v>
      </c>
      <c r="C185" s="3" t="s">
        <v>403</v>
      </c>
      <c r="D185" s="14" t="str">
        <f>IFERROR(VLOOKUP($C185, covid_vlookup, HLOOKUP(D$1, covid_hlookup, 2, FALSE), FALSE), "No Data")</f>
        <v>No Data</v>
      </c>
      <c r="E185" s="14" t="str">
        <f>IFERROR(VLOOKUP($C185, covid_vlookup, HLOOKUP(E$1, covid_hlookup, 2, FALSE), FALSE), "No Data")</f>
        <v>No Data</v>
      </c>
      <c r="F185" s="14" t="str">
        <f>IFERROR(VLOOKUP($C185, covid_vlookup, HLOOKUP(F$1, covid_hlookup, 2, FALSE), FALSE), "No Data")</f>
        <v>No Data</v>
      </c>
      <c r="G185" s="14" t="str">
        <f>IFERROR(VLOOKUP($C185, covid_vlookup, HLOOKUP(G$1, covid_hlookup, 2, FALSE), FALSE), "No Data")</f>
        <v>No Data</v>
      </c>
      <c r="H185" s="2"/>
    </row>
    <row r="186">
      <c r="A186" s="3" t="s">
        <v>404</v>
      </c>
      <c r="B186" s="3" t="s">
        <v>122</v>
      </c>
      <c r="C186" s="3" t="s">
        <v>405</v>
      </c>
      <c r="D186" s="14" t="str">
        <f>IFERROR(VLOOKUP($C186, covid_vlookup, HLOOKUP(D$1, covid_hlookup, 2, FALSE), FALSE), "No Data")</f>
        <v>No Data</v>
      </c>
      <c r="E186" s="14" t="str">
        <f>IFERROR(VLOOKUP($C186, covid_vlookup, HLOOKUP(E$1, covid_hlookup, 2, FALSE), FALSE), "No Data")</f>
        <v>No Data</v>
      </c>
      <c r="F186" s="14" t="str">
        <f>IFERROR(VLOOKUP($C186, covid_vlookup, HLOOKUP(F$1, covid_hlookup, 2, FALSE), FALSE), "No Data")</f>
        <v>No Data</v>
      </c>
      <c r="G186" s="14" t="str">
        <f>IFERROR(VLOOKUP($C186, covid_vlookup, HLOOKUP(G$1, covid_hlookup, 2, FALSE), FALSE), "No Data")</f>
        <v>No Data</v>
      </c>
      <c r="H186" s="2"/>
    </row>
    <row r="187">
      <c r="A187" s="3" t="s">
        <v>406</v>
      </c>
      <c r="B187" s="3" t="s">
        <v>122</v>
      </c>
      <c r="C187" s="3" t="s">
        <v>407</v>
      </c>
      <c r="D187" s="14" t="str">
        <f>IFERROR(VLOOKUP($C187, covid_vlookup, HLOOKUP(D$1, covid_hlookup, 2, FALSE), FALSE), "No Data")</f>
        <v>No Data</v>
      </c>
      <c r="E187" s="14" t="str">
        <f>IFERROR(VLOOKUP($C187, covid_vlookup, HLOOKUP(E$1, covid_hlookup, 2, FALSE), FALSE), "No Data")</f>
        <v>No Data</v>
      </c>
      <c r="F187" s="14" t="str">
        <f>IFERROR(VLOOKUP($C187, covid_vlookup, HLOOKUP(F$1, covid_hlookup, 2, FALSE), FALSE), "No Data")</f>
        <v>No Data</v>
      </c>
      <c r="G187" s="14" t="str">
        <f>IFERROR(VLOOKUP($C187, covid_vlookup, HLOOKUP(G$1, covid_hlookup, 2, FALSE), FALSE), "No Data")</f>
        <v>No Data</v>
      </c>
      <c r="H187" s="2"/>
    </row>
    <row r="188">
      <c r="A188" s="3" t="s">
        <v>408</v>
      </c>
      <c r="B188" s="3" t="s">
        <v>125</v>
      </c>
      <c r="C188" s="3" t="s">
        <v>409</v>
      </c>
      <c r="D188" s="14" t="str">
        <f>IFERROR(VLOOKUP($C188, covid_vlookup, HLOOKUP(D$1, covid_hlookup, 2, FALSE), FALSE), "No Data")</f>
        <v>No Data</v>
      </c>
      <c r="E188" s="14" t="str">
        <f>IFERROR(VLOOKUP($C188, covid_vlookup, HLOOKUP(E$1, covid_hlookup, 2, FALSE), FALSE), "No Data")</f>
        <v>No Data</v>
      </c>
      <c r="F188" s="14" t="str">
        <f>IFERROR(VLOOKUP($C188, covid_vlookup, HLOOKUP(F$1, covid_hlookup, 2, FALSE), FALSE), "No Data")</f>
        <v>No Data</v>
      </c>
      <c r="G188" s="14" t="str">
        <f>IFERROR(VLOOKUP($C188, covid_vlookup, HLOOKUP(G$1, covid_hlookup, 2, FALSE), FALSE), "No Data")</f>
        <v>No Data</v>
      </c>
      <c r="H188" s="2"/>
    </row>
    <row r="189">
      <c r="A189" s="3" t="s">
        <v>410</v>
      </c>
      <c r="B189" s="3" t="s">
        <v>122</v>
      </c>
      <c r="C189" s="3" t="s">
        <v>411</v>
      </c>
      <c r="D189" s="14" t="str">
        <f>IFERROR(VLOOKUP($C189, covid_vlookup, HLOOKUP(D$1, covid_hlookup, 2, FALSE), FALSE), "No Data")</f>
        <v>No Data</v>
      </c>
      <c r="E189" s="14" t="str">
        <f>IFERROR(VLOOKUP($C189, covid_vlookup, HLOOKUP(E$1, covid_hlookup, 2, FALSE), FALSE), "No Data")</f>
        <v>No Data</v>
      </c>
      <c r="F189" s="14" t="str">
        <f>IFERROR(VLOOKUP($C189, covid_vlookup, HLOOKUP(F$1, covid_hlookup, 2, FALSE), FALSE), "No Data")</f>
        <v>No Data</v>
      </c>
      <c r="G189" s="14" t="str">
        <f>IFERROR(VLOOKUP($C189, covid_vlookup, HLOOKUP(G$1, covid_hlookup, 2, FALSE), FALSE), "No Data")</f>
        <v>No Data</v>
      </c>
      <c r="H189" s="2"/>
    </row>
    <row r="190">
      <c r="A190" s="3" t="s">
        <v>412</v>
      </c>
      <c r="B190" s="3" t="s">
        <v>122</v>
      </c>
      <c r="C190" s="3" t="s">
        <v>413</v>
      </c>
      <c r="D190" s="14" t="str">
        <f>IFERROR(VLOOKUP($C190, covid_vlookup, HLOOKUP(D$1, covid_hlookup, 2, FALSE), FALSE), "No Data")</f>
        <v>No Data</v>
      </c>
      <c r="E190" s="14" t="str">
        <f>IFERROR(VLOOKUP($C190, covid_vlookup, HLOOKUP(E$1, covid_hlookup, 2, FALSE), FALSE), "No Data")</f>
        <v>No Data</v>
      </c>
      <c r="F190" s="14" t="str">
        <f>IFERROR(VLOOKUP($C190, covid_vlookup, HLOOKUP(F$1, covid_hlookup, 2, FALSE), FALSE), "No Data")</f>
        <v>No Data</v>
      </c>
      <c r="G190" s="14" t="str">
        <f>IFERROR(VLOOKUP($C190, covid_vlookup, HLOOKUP(G$1, covid_hlookup, 2, FALSE), FALSE), "No Data")</f>
        <v>No Data</v>
      </c>
      <c r="H190" s="2"/>
    </row>
    <row r="191">
      <c r="A191" s="3" t="s">
        <v>414</v>
      </c>
      <c r="B191" s="3" t="s">
        <v>125</v>
      </c>
      <c r="C191" s="3" t="s">
        <v>415</v>
      </c>
      <c r="D191" s="14" t="str">
        <f>IFERROR(VLOOKUP($C191, covid_vlookup, HLOOKUP(D$1, covid_hlookup, 2, FALSE), FALSE), "No Data")</f>
        <v>No Data</v>
      </c>
      <c r="E191" s="14" t="str">
        <f>IFERROR(VLOOKUP($C191, covid_vlookup, HLOOKUP(E$1, covid_hlookup, 2, FALSE), FALSE), "No Data")</f>
        <v>No Data</v>
      </c>
      <c r="F191" s="14" t="str">
        <f>IFERROR(VLOOKUP($C191, covid_vlookup, HLOOKUP(F$1, covid_hlookup, 2, FALSE), FALSE), "No Data")</f>
        <v>No Data</v>
      </c>
      <c r="G191" s="14" t="str">
        <f>IFERROR(VLOOKUP($C191, covid_vlookup, HLOOKUP(G$1, covid_hlookup, 2, FALSE), FALSE), "No Data")</f>
        <v>No Data</v>
      </c>
      <c r="H191" s="2"/>
    </row>
    <row r="192">
      <c r="A192" s="3" t="s">
        <v>416</v>
      </c>
      <c r="B192" s="3" t="s">
        <v>130</v>
      </c>
      <c r="C192" s="3" t="s">
        <v>417</v>
      </c>
      <c r="D192" s="14" t="str">
        <f>IFERROR(VLOOKUP($C192, covid_vlookup, HLOOKUP(D$1, covid_hlookup, 2, FALSE), FALSE), "No Data")</f>
        <v>No Data</v>
      </c>
      <c r="E192" s="14" t="str">
        <f>IFERROR(VLOOKUP($C192, covid_vlookup, HLOOKUP(E$1, covid_hlookup, 2, FALSE), FALSE), "No Data")</f>
        <v>No Data</v>
      </c>
      <c r="F192" s="14" t="str">
        <f>IFERROR(VLOOKUP($C192, covid_vlookup, HLOOKUP(F$1, covid_hlookup, 2, FALSE), FALSE), "No Data")</f>
        <v>No Data</v>
      </c>
      <c r="G192" s="14" t="str">
        <f>IFERROR(VLOOKUP($C192, covid_vlookup, HLOOKUP(G$1, covid_hlookup, 2, FALSE), FALSE), "No Data")</f>
        <v>No Data</v>
      </c>
      <c r="H192" s="2"/>
    </row>
    <row r="193">
      <c r="A193" s="3" t="s">
        <v>418</v>
      </c>
      <c r="B193" s="3" t="s">
        <v>125</v>
      </c>
      <c r="C193" s="3" t="s">
        <v>419</v>
      </c>
      <c r="D193" s="14" t="str">
        <f>IFERROR(VLOOKUP($C193, covid_vlookup, HLOOKUP(D$1, covid_hlookup, 2, FALSE), FALSE), "No Data")</f>
        <v>No Data</v>
      </c>
      <c r="E193" s="14" t="str">
        <f>IFERROR(VLOOKUP($C193, covid_vlookup, HLOOKUP(E$1, covid_hlookup, 2, FALSE), FALSE), "No Data")</f>
        <v>No Data</v>
      </c>
      <c r="F193" s="14" t="str">
        <f>IFERROR(VLOOKUP($C193, covid_vlookup, HLOOKUP(F$1, covid_hlookup, 2, FALSE), FALSE), "No Data")</f>
        <v>No Data</v>
      </c>
      <c r="G193" s="14" t="str">
        <f>IFERROR(VLOOKUP($C193, covid_vlookup, HLOOKUP(G$1, covid_hlookup, 2, FALSE), FALSE), "No Data")</f>
        <v>No Data</v>
      </c>
      <c r="H193" s="2"/>
    </row>
    <row r="194">
      <c r="A194" s="3" t="s">
        <v>420</v>
      </c>
      <c r="B194" s="3" t="s">
        <v>122</v>
      </c>
      <c r="C194" s="3" t="s">
        <v>421</v>
      </c>
      <c r="D194" s="14" t="str">
        <f>IFERROR(VLOOKUP($C194, covid_vlookup, HLOOKUP(D$1, covid_hlookup, 2, FALSE), FALSE), "No Data")</f>
        <v>No Data</v>
      </c>
      <c r="E194" s="14" t="str">
        <f>IFERROR(VLOOKUP($C194, covid_vlookup, HLOOKUP(E$1, covid_hlookup, 2, FALSE), FALSE), "No Data")</f>
        <v>No Data</v>
      </c>
      <c r="F194" s="14" t="str">
        <f>IFERROR(VLOOKUP($C194, covid_vlookup, HLOOKUP(F$1, covid_hlookup, 2, FALSE), FALSE), "No Data")</f>
        <v>No Data</v>
      </c>
      <c r="G194" s="14" t="str">
        <f>IFERROR(VLOOKUP($C194, covid_vlookup, HLOOKUP(G$1, covid_hlookup, 2, FALSE), FALSE), "No Data")</f>
        <v>No Data</v>
      </c>
      <c r="H194" s="2"/>
    </row>
    <row r="195">
      <c r="A195" s="3" t="s">
        <v>422</v>
      </c>
      <c r="B195" s="3" t="s">
        <v>130</v>
      </c>
      <c r="C195" s="3" t="s">
        <v>423</v>
      </c>
      <c r="D195" s="14" t="str">
        <f>IFERROR(VLOOKUP($C195, covid_vlookup, HLOOKUP(D$1, covid_hlookup, 2, FALSE), FALSE), "No Data")</f>
        <v>No Data</v>
      </c>
      <c r="E195" s="14" t="str">
        <f>IFERROR(VLOOKUP($C195, covid_vlookup, HLOOKUP(E$1, covid_hlookup, 2, FALSE), FALSE), "No Data")</f>
        <v>No Data</v>
      </c>
      <c r="F195" s="14" t="str">
        <f>IFERROR(VLOOKUP($C195, covid_vlookup, HLOOKUP(F$1, covid_hlookup, 2, FALSE), FALSE), "No Data")</f>
        <v>No Data</v>
      </c>
      <c r="G195" s="14" t="str">
        <f>IFERROR(VLOOKUP($C195, covid_vlookup, HLOOKUP(G$1, covid_hlookup, 2, FALSE), FALSE), "No Data")</f>
        <v>No Data</v>
      </c>
      <c r="H195" s="2"/>
    </row>
    <row r="196">
      <c r="A196" s="3" t="s">
        <v>424</v>
      </c>
      <c r="B196" s="3" t="s">
        <v>125</v>
      </c>
      <c r="C196" s="3" t="s">
        <v>425</v>
      </c>
      <c r="D196" s="14" t="str">
        <f>IFERROR(VLOOKUP($C196, covid_vlookup, HLOOKUP(D$1, covid_hlookup, 2, FALSE), FALSE), "No Data")</f>
        <v>No Data</v>
      </c>
      <c r="E196" s="14" t="str">
        <f>IFERROR(VLOOKUP($C196, covid_vlookup, HLOOKUP(E$1, covid_hlookup, 2, FALSE), FALSE), "No Data")</f>
        <v>No Data</v>
      </c>
      <c r="F196" s="14" t="str">
        <f>IFERROR(VLOOKUP($C196, covid_vlookup, HLOOKUP(F$1, covid_hlookup, 2, FALSE), FALSE), "No Data")</f>
        <v>No Data</v>
      </c>
      <c r="G196" s="14" t="str">
        <f>IFERROR(VLOOKUP($C196, covid_vlookup, HLOOKUP(G$1, covid_hlookup, 2, FALSE), FALSE), "No Data")</f>
        <v>No Data</v>
      </c>
      <c r="H196" s="2"/>
    </row>
    <row r="197">
      <c r="A197" s="3" t="s">
        <v>117</v>
      </c>
      <c r="B197" s="3" t="s">
        <v>23</v>
      </c>
      <c r="C197" s="3" t="s">
        <v>118</v>
      </c>
      <c r="D197" s="14">
        <f>IFERROR(VLOOKUP($C197, covid_vlookup, HLOOKUP(D$1, covid_hlookup, 2, FALSE), FALSE), "No Data")</f>
        <v>3847226</v>
      </c>
      <c r="E197" s="14">
        <f>IFERROR(VLOOKUP($C197, covid_vlookup, HLOOKUP(E$1, covid_hlookup, 2, FALSE), FALSE), "No Data")</f>
        <v>102088</v>
      </c>
      <c r="F197" s="14">
        <f>IFERROR(VLOOKUP($C197, covid_vlookup, HLOOKUP(F$1, covid_hlookup, 2, FALSE), FALSE), "No Data")</f>
        <v>43466822</v>
      </c>
      <c r="G197" s="14">
        <f>IFERROR(VLOOKUP($C197, covid_vlookup, HLOOKUP(G$1, covid_hlookup, 2, FALSE), FALSE), "No Data")</f>
        <v>7894.393</v>
      </c>
      <c r="H197" s="2"/>
    </row>
    <row r="198">
      <c r="A198" s="3" t="s">
        <v>426</v>
      </c>
      <c r="B198" s="3" t="s">
        <v>122</v>
      </c>
      <c r="C198" s="3" t="s">
        <v>427</v>
      </c>
      <c r="D198" s="14" t="str">
        <f>IFERROR(VLOOKUP($C198, covid_vlookup, HLOOKUP(D$1, covid_hlookup, 2, FALSE), FALSE), "No Data")</f>
        <v>No Data</v>
      </c>
      <c r="E198" s="14" t="str">
        <f>IFERROR(VLOOKUP($C198, covid_vlookup, HLOOKUP(E$1, covid_hlookup, 2, FALSE), FALSE), "No Data")</f>
        <v>No Data</v>
      </c>
      <c r="F198" s="14" t="str">
        <f>IFERROR(VLOOKUP($C198, covid_vlookup, HLOOKUP(F$1, covid_hlookup, 2, FALSE), FALSE), "No Data")</f>
        <v>No Data</v>
      </c>
      <c r="G198" s="14" t="str">
        <f>IFERROR(VLOOKUP($C198, covid_vlookup, HLOOKUP(G$1, covid_hlookup, 2, FALSE), FALSE), "No Data")</f>
        <v>No Data</v>
      </c>
      <c r="H198" s="2"/>
    </row>
    <row r="199">
      <c r="A199" s="3" t="s">
        <v>55</v>
      </c>
      <c r="B199" s="3" t="s">
        <v>23</v>
      </c>
      <c r="C199" s="3" t="s">
        <v>56</v>
      </c>
      <c r="D199" s="14">
        <f>IFERROR(VLOOKUP($C199, covid_vlookup, HLOOKUP(D$1, covid_hlookup, 2, FALSE), FALSE), "No Data")</f>
        <v>12965393</v>
      </c>
      <c r="E199" s="14">
        <f>IFERROR(VLOOKUP($C199, covid_vlookup, HLOOKUP(E$1, covid_hlookup, 2, FALSE), FALSE), "No Data")</f>
        <v>148737</v>
      </c>
      <c r="F199" s="14">
        <f>IFERROR(VLOOKUP($C199, covid_vlookup, HLOOKUP(F$1, covid_hlookup, 2, FALSE), FALSE), "No Data")</f>
        <v>68207114</v>
      </c>
      <c r="G199" s="14">
        <f>IFERROR(VLOOKUP($C199, covid_vlookup, HLOOKUP(G$1, covid_hlookup, 2, FALSE), FALSE), "No Data")</f>
        <v>39753.244</v>
      </c>
      <c r="H199" s="2"/>
    </row>
    <row r="200">
      <c r="A200" s="3" t="s">
        <v>428</v>
      </c>
      <c r="B200" s="3" t="s">
        <v>130</v>
      </c>
      <c r="C200" s="3" t="s">
        <v>429</v>
      </c>
      <c r="D200" s="14" t="str">
        <f>IFERROR(VLOOKUP($C200, covid_vlookup, HLOOKUP(D$1, covid_hlookup, 2, FALSE), FALSE), "No Data")</f>
        <v>No Data</v>
      </c>
      <c r="E200" s="14" t="str">
        <f>IFERROR(VLOOKUP($C200, covid_vlookup, HLOOKUP(E$1, covid_hlookup, 2, FALSE), FALSE), "No Data")</f>
        <v>No Data</v>
      </c>
      <c r="F200" s="14" t="str">
        <f>IFERROR(VLOOKUP($C200, covid_vlookup, HLOOKUP(F$1, covid_hlookup, 2, FALSE), FALSE), "No Data")</f>
        <v>No Data</v>
      </c>
      <c r="G200" s="14" t="str">
        <f>IFERROR(VLOOKUP($C200, covid_vlookup, HLOOKUP(G$1, covid_hlookup, 2, FALSE), FALSE), "No Data")</f>
        <v>No Data</v>
      </c>
      <c r="H200" s="2"/>
    </row>
    <row r="201">
      <c r="A201" s="3" t="s">
        <v>430</v>
      </c>
      <c r="B201" s="3" t="s">
        <v>130</v>
      </c>
      <c r="C201" s="3" t="s">
        <v>431</v>
      </c>
      <c r="D201" s="14" t="str">
        <f>IFERROR(VLOOKUP($C201, covid_vlookup, HLOOKUP(D$1, covid_hlookup, 2, FALSE), FALSE), "No Data")</f>
        <v>No Data</v>
      </c>
      <c r="E201" s="14" t="str">
        <f>IFERROR(VLOOKUP($C201, covid_vlookup, HLOOKUP(E$1, covid_hlookup, 2, FALSE), FALSE), "No Data")</f>
        <v>No Data</v>
      </c>
      <c r="F201" s="14" t="str">
        <f>IFERROR(VLOOKUP($C201, covid_vlookup, HLOOKUP(F$1, covid_hlookup, 2, FALSE), FALSE), "No Data")</f>
        <v>No Data</v>
      </c>
      <c r="G201" s="14" t="str">
        <f>IFERROR(VLOOKUP($C201, covid_vlookup, HLOOKUP(G$1, covid_hlookup, 2, FALSE), FALSE), "No Data")</f>
        <v>No Data</v>
      </c>
      <c r="H201" s="2"/>
    </row>
    <row r="202">
      <c r="A202" s="3" t="s">
        <v>432</v>
      </c>
      <c r="B202" s="3" t="s">
        <v>135</v>
      </c>
      <c r="C202" s="3" t="s">
        <v>433</v>
      </c>
      <c r="D202" s="14" t="str">
        <f>IFERROR(VLOOKUP($C202, covid_vlookup, HLOOKUP(D$1, covid_hlookup, 2, FALSE), FALSE), "No Data")</f>
        <v>No Data</v>
      </c>
      <c r="E202" s="14" t="str">
        <f>IFERROR(VLOOKUP($C202, covid_vlookup, HLOOKUP(E$1, covid_hlookup, 2, FALSE), FALSE), "No Data")</f>
        <v>No Data</v>
      </c>
      <c r="F202" s="14" t="str">
        <f>IFERROR(VLOOKUP($C202, covid_vlookup, HLOOKUP(F$1, covid_hlookup, 2, FALSE), FALSE), "No Data")</f>
        <v>No Data</v>
      </c>
      <c r="G202" s="14" t="str">
        <f>IFERROR(VLOOKUP($C202, covid_vlookup, HLOOKUP(G$1, covid_hlookup, 2, FALSE), FALSE), "No Data")</f>
        <v>No Data</v>
      </c>
      <c r="H202" s="2"/>
    </row>
    <row r="203">
      <c r="A203" s="3" t="s">
        <v>434</v>
      </c>
      <c r="B203" s="3" t="s">
        <v>122</v>
      </c>
      <c r="C203" s="3" t="s">
        <v>435</v>
      </c>
      <c r="D203" s="14" t="str">
        <f>IFERROR(VLOOKUP($C203, covid_vlookup, HLOOKUP(D$1, covid_hlookup, 2, FALSE), FALSE), "No Data")</f>
        <v>No Data</v>
      </c>
      <c r="E203" s="14" t="str">
        <f>IFERROR(VLOOKUP($C203, covid_vlookup, HLOOKUP(E$1, covid_hlookup, 2, FALSE), FALSE), "No Data")</f>
        <v>No Data</v>
      </c>
      <c r="F203" s="14" t="str">
        <f>IFERROR(VLOOKUP($C203, covid_vlookup, HLOOKUP(F$1, covid_hlookup, 2, FALSE), FALSE), "No Data")</f>
        <v>No Data</v>
      </c>
      <c r="G203" s="14" t="str">
        <f>IFERROR(VLOOKUP($C203, covid_vlookup, HLOOKUP(G$1, covid_hlookup, 2, FALSE), FALSE), "No Data")</f>
        <v>No Data</v>
      </c>
      <c r="H203" s="2"/>
    </row>
    <row r="204">
      <c r="A204" s="3" t="s">
        <v>119</v>
      </c>
      <c r="B204" s="3" t="s">
        <v>23</v>
      </c>
      <c r="C204" s="3" t="s">
        <v>120</v>
      </c>
      <c r="D204" s="14">
        <f>IFERROR(VLOOKUP($C204, covid_vlookup, HLOOKUP(D$1, covid_hlookup, 2, FALSE), FALSE), "No Data")</f>
        <v>27</v>
      </c>
      <c r="E204" s="14" t="str">
        <f>IFERROR(VLOOKUP($C204, covid_vlookup, HLOOKUP(E$1, covid_hlookup, 2, FALSE), FALSE), "No Data")</f>
        <v/>
      </c>
      <c r="F204" s="14">
        <f>IFERROR(VLOOKUP($C204, covid_vlookup, HLOOKUP(F$1, covid_hlookup, 2, FALSE), FALSE), "No Data")</f>
        <v>812</v>
      </c>
      <c r="G204" s="14" t="str">
        <f>IFERROR(VLOOKUP($C204, covid_vlookup, HLOOKUP(G$1, covid_hlookup, 2, FALSE), FALSE), "No Data")</f>
        <v/>
      </c>
      <c r="H204" s="2"/>
    </row>
    <row r="205">
      <c r="A205" s="3" t="s">
        <v>436</v>
      </c>
      <c r="B205" s="3" t="s">
        <v>135</v>
      </c>
      <c r="C205" s="3" t="s">
        <v>437</v>
      </c>
      <c r="D205" s="14" t="str">
        <f>IFERROR(VLOOKUP($C205, covid_vlookup, HLOOKUP(D$1, covid_hlookup, 2, FALSE), FALSE), "No Data")</f>
        <v>No Data</v>
      </c>
      <c r="E205" s="14" t="str">
        <f>IFERROR(VLOOKUP($C205, covid_vlookup, HLOOKUP(E$1, covid_hlookup, 2, FALSE), FALSE), "No Data")</f>
        <v>No Data</v>
      </c>
      <c r="F205" s="14" t="str">
        <f>IFERROR(VLOOKUP($C205, covid_vlookup, HLOOKUP(F$1, covid_hlookup, 2, FALSE), FALSE), "No Data")</f>
        <v>No Data</v>
      </c>
      <c r="G205" s="14" t="str">
        <f>IFERROR(VLOOKUP($C205, covid_vlookup, HLOOKUP(G$1, covid_hlookup, 2, FALSE), FALSE), "No Data")</f>
        <v>No Data</v>
      </c>
      <c r="H205" s="2"/>
    </row>
    <row r="206">
      <c r="A206" s="3" t="s">
        <v>438</v>
      </c>
      <c r="B206" s="3" t="s">
        <v>122</v>
      </c>
      <c r="C206" s="3" t="s">
        <v>439</v>
      </c>
      <c r="D206" s="14" t="str">
        <f>IFERROR(VLOOKUP($C206, covid_vlookup, HLOOKUP(D$1, covid_hlookup, 2, FALSE), FALSE), "No Data")</f>
        <v>No Data</v>
      </c>
      <c r="E206" s="14" t="str">
        <f>IFERROR(VLOOKUP($C206, covid_vlookup, HLOOKUP(E$1, covid_hlookup, 2, FALSE), FALSE), "No Data")</f>
        <v>No Data</v>
      </c>
      <c r="F206" s="14" t="str">
        <f>IFERROR(VLOOKUP($C206, covid_vlookup, HLOOKUP(F$1, covid_hlookup, 2, FALSE), FALSE), "No Data")</f>
        <v>No Data</v>
      </c>
      <c r="G206" s="14" t="str">
        <f>IFERROR(VLOOKUP($C206, covid_vlookup, HLOOKUP(G$1, covid_hlookup, 2, FALSE), FALSE), "No Data")</f>
        <v>No Data</v>
      </c>
      <c r="H206" s="2"/>
    </row>
    <row r="207">
      <c r="A207" s="3" t="s">
        <v>440</v>
      </c>
      <c r="B207" s="3" t="s">
        <v>125</v>
      </c>
      <c r="C207" s="3" t="s">
        <v>441</v>
      </c>
      <c r="D207" s="14" t="str">
        <f>IFERROR(VLOOKUP($C207, covid_vlookup, HLOOKUP(D$1, covid_hlookup, 2, FALSE), FALSE), "No Data")</f>
        <v>No Data</v>
      </c>
      <c r="E207" s="14" t="str">
        <f>IFERROR(VLOOKUP($C207, covid_vlookup, HLOOKUP(E$1, covid_hlookup, 2, FALSE), FALSE), "No Data")</f>
        <v>No Data</v>
      </c>
      <c r="F207" s="14" t="str">
        <f>IFERROR(VLOOKUP($C207, covid_vlookup, HLOOKUP(F$1, covid_hlookup, 2, FALSE), FALSE), "No Data")</f>
        <v>No Data</v>
      </c>
      <c r="G207" s="14" t="str">
        <f>IFERROR(VLOOKUP($C207, covid_vlookup, HLOOKUP(G$1, covid_hlookup, 2, FALSE), FALSE), "No Data")</f>
        <v>No Data</v>
      </c>
      <c r="H207" s="2"/>
    </row>
    <row r="208">
      <c r="A208" s="3" t="s">
        <v>442</v>
      </c>
      <c r="B208" s="3" t="s">
        <v>122</v>
      </c>
      <c r="C208" s="3" t="s">
        <v>443</v>
      </c>
      <c r="D208" s="14" t="str">
        <f>IFERROR(VLOOKUP($C208, covid_vlookup, HLOOKUP(D$1, covid_hlookup, 2, FALSE), FALSE), "No Data")</f>
        <v>No Data</v>
      </c>
      <c r="E208" s="14" t="str">
        <f>IFERROR(VLOOKUP($C208, covid_vlookup, HLOOKUP(E$1, covid_hlookup, 2, FALSE), FALSE), "No Data")</f>
        <v>No Data</v>
      </c>
      <c r="F208" s="14" t="str">
        <f>IFERROR(VLOOKUP($C208, covid_vlookup, HLOOKUP(F$1, covid_hlookup, 2, FALSE), FALSE), "No Data")</f>
        <v>No Data</v>
      </c>
      <c r="G208" s="14" t="str">
        <f>IFERROR(VLOOKUP($C208, covid_vlookup, HLOOKUP(G$1, covid_hlookup, 2, FALSE), FALSE), "No Data")</f>
        <v>No Data</v>
      </c>
      <c r="H208" s="2"/>
    </row>
    <row r="209">
      <c r="A209" s="3" t="s">
        <v>444</v>
      </c>
      <c r="B209" s="3" t="s">
        <v>125</v>
      </c>
      <c r="C209" s="3" t="s">
        <v>445</v>
      </c>
      <c r="D209" s="14" t="str">
        <f>IFERROR(VLOOKUP($C209, covid_vlookup, HLOOKUP(D$1, covid_hlookup, 2, FALSE), FALSE), "No Data")</f>
        <v>No Data</v>
      </c>
      <c r="E209" s="14" t="str">
        <f>IFERROR(VLOOKUP($C209, covid_vlookup, HLOOKUP(E$1, covid_hlookup, 2, FALSE), FALSE), "No Data")</f>
        <v>No Data</v>
      </c>
      <c r="F209" s="14" t="str">
        <f>IFERROR(VLOOKUP($C209, covid_vlookup, HLOOKUP(F$1, covid_hlookup, 2, FALSE), FALSE), "No Data")</f>
        <v>No Data</v>
      </c>
      <c r="G209" s="14" t="str">
        <f>IFERROR(VLOOKUP($C209, covid_vlookup, HLOOKUP(G$1, covid_hlookup, 2, FALSE), FALSE), "No Data")</f>
        <v>No Data</v>
      </c>
      <c r="H209" s="2"/>
    </row>
    <row r="210">
      <c r="A210" s="3" t="s">
        <v>446</v>
      </c>
      <c r="B210" s="3" t="s">
        <v>125</v>
      </c>
      <c r="C210" s="3" t="s">
        <v>447</v>
      </c>
      <c r="D210" s="14" t="str">
        <f>IFERROR(VLOOKUP($C210, covid_vlookup, HLOOKUP(D$1, covid_hlookup, 2, FALSE), FALSE), "No Data")</f>
        <v>No Data</v>
      </c>
      <c r="E210" s="14" t="str">
        <f>IFERROR(VLOOKUP($C210, covid_vlookup, HLOOKUP(E$1, covid_hlookup, 2, FALSE), FALSE), "No Data")</f>
        <v>No Data</v>
      </c>
      <c r="F210" s="14" t="str">
        <f>IFERROR(VLOOKUP($C210, covid_vlookup, HLOOKUP(F$1, covid_hlookup, 2, FALSE), FALSE), "No Data")</f>
        <v>No Data</v>
      </c>
      <c r="G210" s="14" t="str">
        <f>IFERROR(VLOOKUP($C210, covid_vlookup, HLOOKUP(G$1, covid_hlookup, 2, FALSE), FALSE), "No Data")</f>
        <v>No Data</v>
      </c>
      <c r="H210" s="2"/>
    </row>
    <row r="211">
      <c r="A211" s="2"/>
      <c r="B211" s="2"/>
      <c r="C211" s="2"/>
      <c r="D211" s="2"/>
      <c r="E211" s="2"/>
      <c r="F211" s="2"/>
      <c r="G211" s="2"/>
      <c r="H211"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s>
  <sheetData>
    <row r="1">
      <c r="A1" s="4" t="s">
        <v>1</v>
      </c>
      <c r="B1" s="4" t="s">
        <v>2</v>
      </c>
      <c r="C1" s="4" t="s">
        <v>3</v>
      </c>
      <c r="D1" s="13" t="s">
        <v>4</v>
      </c>
      <c r="E1" s="13" t="s">
        <v>5</v>
      </c>
      <c r="F1" s="13" t="s">
        <v>10</v>
      </c>
      <c r="G1" s="13" t="s">
        <v>15</v>
      </c>
      <c r="H1" s="2"/>
    </row>
    <row r="2">
      <c r="A2" s="3" t="s">
        <v>121</v>
      </c>
      <c r="B2" s="3" t="s">
        <v>122</v>
      </c>
      <c r="C2" s="3" t="s">
        <v>123</v>
      </c>
      <c r="D2" s="14" t="str">
        <f t="array" ref="D2">XLOOKUP($C2,'COVID-19 Raw Data'!$C$4:$C$52,'COVID-19 Raw Data'!D$4:D$52, "No Data")</f>
        <v>No Data</v>
      </c>
      <c r="E2" s="14" t="str">
        <f t="array" ref="E2">XLOOKUP($C2,'COVID-19 Raw Data'!$C$4:$C$52,'COVID-19 Raw Data'!E$4:E$52, "No Data")</f>
        <v>No Data</v>
      </c>
      <c r="F2" s="14" t="str">
        <f t="array" ref="F2">XLOOKUP($C2,'COVID-19 Raw Data'!$C$4:$C$52,'COVID-19 Raw Data'!J$4:J$52, "No Data")</f>
        <v>No Data</v>
      </c>
      <c r="G2" s="14" t="str">
        <f t="array" ref="G2">XLOOKUP($C2,'COVID-19 Raw Data'!$C$4:$C$52,'COVID-19 Raw Data'!O$4:O$52, "No Data")</f>
        <v>No Data</v>
      </c>
      <c r="H2" s="2"/>
    </row>
    <row r="3">
      <c r="A3" s="3" t="s">
        <v>22</v>
      </c>
      <c r="B3" s="3" t="s">
        <v>23</v>
      </c>
      <c r="C3" s="3" t="s">
        <v>24</v>
      </c>
      <c r="D3" s="14">
        <f t="array" ref="D3">XLOOKUP($C3,'COVID-19 Raw Data'!$C$4:$C$52,'COVID-19 Raw Data'!D$4:D$52, "No Data")</f>
        <v>210224</v>
      </c>
      <c r="E3" s="14">
        <f t="array" ref="E3">XLOOKUP($C3,'COVID-19 Raw Data'!$C$4:$C$52,'COVID-19 Raw Data'!E$4:E$52, "No Data")</f>
        <v>3217</v>
      </c>
      <c r="F3" s="14">
        <f t="array" ref="F3">XLOOKUP($C3,'COVID-19 Raw Data'!$C$4:$C$52,'COVID-19 Raw Data'!J$4:J$52, "No Data")</f>
        <v>2872934</v>
      </c>
      <c r="G3" s="14">
        <f t="array" ref="G3">XLOOKUP($C3,'COVID-19 Raw Data'!$C$4:$C$52,'COVID-19 Raw Data'!O$4:O$52, "No Data")</f>
        <v>11803.431</v>
      </c>
      <c r="H3" s="2"/>
    </row>
    <row r="4">
      <c r="A4" s="3" t="s">
        <v>124</v>
      </c>
      <c r="B4" s="3" t="s">
        <v>125</v>
      </c>
      <c r="C4" s="3" t="s">
        <v>126</v>
      </c>
      <c r="D4" s="14" t="str">
        <f t="array" ref="D4">XLOOKUP($C4,'COVID-19 Raw Data'!$C$4:$C$52,'COVID-19 Raw Data'!D$4:D$52, "No Data")</f>
        <v>No Data</v>
      </c>
      <c r="E4" s="14" t="str">
        <f t="array" ref="E4">XLOOKUP($C4,'COVID-19 Raw Data'!$C$4:$C$52,'COVID-19 Raw Data'!E$4:E$52, "No Data")</f>
        <v>No Data</v>
      </c>
      <c r="F4" s="14" t="str">
        <f t="array" ref="F4">XLOOKUP($C4,'COVID-19 Raw Data'!$C$4:$C$52,'COVID-19 Raw Data'!J$4:J$52, "No Data")</f>
        <v>No Data</v>
      </c>
      <c r="G4" s="14" t="str">
        <f t="array" ref="G4">XLOOKUP($C4,'COVID-19 Raw Data'!$C$4:$C$52,'COVID-19 Raw Data'!O$4:O$52, "No Data")</f>
        <v>No Data</v>
      </c>
      <c r="H4" s="2"/>
    </row>
    <row r="5">
      <c r="A5" s="3" t="s">
        <v>25</v>
      </c>
      <c r="B5" s="3" t="s">
        <v>23</v>
      </c>
      <c r="C5" s="3" t="s">
        <v>26</v>
      </c>
      <c r="D5" s="14">
        <f t="array" ref="D5">XLOOKUP($C5,'COVID-19 Raw Data'!$C$4:$C$52,'COVID-19 Raw Data'!D$4:D$52, "No Data")</f>
        <v>23740</v>
      </c>
      <c r="E5" s="14">
        <f t="array" ref="E5">XLOOKUP($C5,'COVID-19 Raw Data'!$C$4:$C$52,'COVID-19 Raw Data'!E$4:E$52, "No Data")</f>
        <v>140</v>
      </c>
      <c r="F5" s="14">
        <f t="array" ref="F5">XLOOKUP($C5,'COVID-19 Raw Data'!$C$4:$C$52,'COVID-19 Raw Data'!J$4:J$52, "No Data")</f>
        <v>77354</v>
      </c>
      <c r="G5" s="14" t="str">
        <f t="array" ref="G5">XLOOKUP($C5,'COVID-19 Raw Data'!$C$4:$C$52,'COVID-19 Raw Data'!O$4:O$52, "No Data")</f>
        <v/>
      </c>
      <c r="H5" s="2"/>
    </row>
    <row r="6">
      <c r="A6" s="3" t="s">
        <v>127</v>
      </c>
      <c r="B6" s="3" t="s">
        <v>125</v>
      </c>
      <c r="C6" s="3" t="s">
        <v>128</v>
      </c>
      <c r="D6" s="14" t="str">
        <f t="array" ref="D6">XLOOKUP($C6,'COVID-19 Raw Data'!$C$4:$C$52,'COVID-19 Raw Data'!D$4:D$52, "No Data")</f>
        <v>No Data</v>
      </c>
      <c r="E6" s="14" t="str">
        <f t="array" ref="E6">XLOOKUP($C6,'COVID-19 Raw Data'!$C$4:$C$52,'COVID-19 Raw Data'!E$4:E$52, "No Data")</f>
        <v>No Data</v>
      </c>
      <c r="F6" s="14" t="str">
        <f t="array" ref="F6">XLOOKUP($C6,'COVID-19 Raw Data'!$C$4:$C$52,'COVID-19 Raw Data'!J$4:J$52, "No Data")</f>
        <v>No Data</v>
      </c>
      <c r="G6" s="14" t="str">
        <f t="array" ref="G6">XLOOKUP($C6,'COVID-19 Raw Data'!$C$4:$C$52,'COVID-19 Raw Data'!O$4:O$52, "No Data")</f>
        <v>No Data</v>
      </c>
      <c r="H6" s="2"/>
    </row>
    <row r="7">
      <c r="A7" s="3" t="s">
        <v>129</v>
      </c>
      <c r="B7" s="3" t="s">
        <v>130</v>
      </c>
      <c r="C7" s="3" t="s">
        <v>131</v>
      </c>
      <c r="D7" s="14" t="str">
        <f t="array" ref="D7">XLOOKUP($C7,'COVID-19 Raw Data'!$C$4:$C$52,'COVID-19 Raw Data'!D$4:D$52, "No Data")</f>
        <v>No Data</v>
      </c>
      <c r="E7" s="14" t="str">
        <f t="array" ref="E7">XLOOKUP($C7,'COVID-19 Raw Data'!$C$4:$C$52,'COVID-19 Raw Data'!E$4:E$52, "No Data")</f>
        <v>No Data</v>
      </c>
      <c r="F7" s="14" t="str">
        <f t="array" ref="F7">XLOOKUP($C7,'COVID-19 Raw Data'!$C$4:$C$52,'COVID-19 Raw Data'!J$4:J$52, "No Data")</f>
        <v>No Data</v>
      </c>
      <c r="G7" s="14" t="str">
        <f t="array" ref="G7">XLOOKUP($C7,'COVID-19 Raw Data'!$C$4:$C$52,'COVID-19 Raw Data'!O$4:O$52, "No Data")</f>
        <v>No Data</v>
      </c>
      <c r="H7" s="2"/>
    </row>
    <row r="8">
      <c r="A8" s="3" t="s">
        <v>132</v>
      </c>
      <c r="B8" s="3" t="s">
        <v>130</v>
      </c>
      <c r="C8" s="3" t="s">
        <v>133</v>
      </c>
      <c r="D8" s="14" t="str">
        <f t="array" ref="D8">XLOOKUP($C8,'COVID-19 Raw Data'!$C$4:$C$52,'COVID-19 Raw Data'!D$4:D$52, "No Data")</f>
        <v>No Data</v>
      </c>
      <c r="E8" s="14" t="str">
        <f t="array" ref="E8">XLOOKUP($C8,'COVID-19 Raw Data'!$C$4:$C$52,'COVID-19 Raw Data'!E$4:E$52, "No Data")</f>
        <v>No Data</v>
      </c>
      <c r="F8" s="14" t="str">
        <f t="array" ref="F8">XLOOKUP($C8,'COVID-19 Raw Data'!$C$4:$C$52,'COVID-19 Raw Data'!J$4:J$52, "No Data")</f>
        <v>No Data</v>
      </c>
      <c r="G8" s="14" t="str">
        <f t="array" ref="G8">XLOOKUP($C8,'COVID-19 Raw Data'!$C$4:$C$52,'COVID-19 Raw Data'!O$4:O$52, "No Data")</f>
        <v>No Data</v>
      </c>
      <c r="H8" s="2"/>
    </row>
    <row r="9">
      <c r="A9" s="3" t="s">
        <v>134</v>
      </c>
      <c r="B9" s="3" t="s">
        <v>135</v>
      </c>
      <c r="C9" s="3" t="s">
        <v>136</v>
      </c>
      <c r="D9" s="14" t="str">
        <f t="array" ref="D9">XLOOKUP($C9,'COVID-19 Raw Data'!$C$4:$C$52,'COVID-19 Raw Data'!D$4:D$52, "No Data")</f>
        <v>No Data</v>
      </c>
      <c r="E9" s="14" t="str">
        <f t="array" ref="E9">XLOOKUP($C9,'COVID-19 Raw Data'!$C$4:$C$52,'COVID-19 Raw Data'!E$4:E$52, "No Data")</f>
        <v>No Data</v>
      </c>
      <c r="F9" s="14" t="str">
        <f t="array" ref="F9">XLOOKUP($C9,'COVID-19 Raw Data'!$C$4:$C$52,'COVID-19 Raw Data'!J$4:J$52, "No Data")</f>
        <v>No Data</v>
      </c>
      <c r="G9" s="14" t="str">
        <f t="array" ref="G9">XLOOKUP($C9,'COVID-19 Raw Data'!$C$4:$C$52,'COVID-19 Raw Data'!O$4:O$52, "No Data")</f>
        <v>No Data</v>
      </c>
      <c r="H9" s="2"/>
    </row>
    <row r="10">
      <c r="A10" s="3" t="s">
        <v>137</v>
      </c>
      <c r="B10" s="3" t="s">
        <v>122</v>
      </c>
      <c r="C10" s="3" t="s">
        <v>138</v>
      </c>
      <c r="D10" s="14" t="str">
        <f t="array" ref="D10">XLOOKUP($C10,'COVID-19 Raw Data'!$C$4:$C$52,'COVID-19 Raw Data'!D$4:D$52, "No Data")</f>
        <v>No Data</v>
      </c>
      <c r="E10" s="14" t="str">
        <f t="array" ref="E10">XLOOKUP($C10,'COVID-19 Raw Data'!$C$4:$C$52,'COVID-19 Raw Data'!E$4:E$52, "No Data")</f>
        <v>No Data</v>
      </c>
      <c r="F10" s="14" t="str">
        <f t="array" ref="F10">XLOOKUP($C10,'COVID-19 Raw Data'!$C$4:$C$52,'COVID-19 Raw Data'!J$4:J$52, "No Data")</f>
        <v>No Data</v>
      </c>
      <c r="G10" s="14" t="str">
        <f t="array" ref="G10">XLOOKUP($C10,'COVID-19 Raw Data'!$C$4:$C$52,'COVID-19 Raw Data'!O$4:O$52, "No Data")</f>
        <v>No Data</v>
      </c>
      <c r="H10" s="2"/>
    </row>
    <row r="11">
      <c r="A11" s="3" t="s">
        <v>139</v>
      </c>
      <c r="B11" s="3" t="s">
        <v>130</v>
      </c>
      <c r="C11" s="3" t="s">
        <v>140</v>
      </c>
      <c r="D11" s="14" t="str">
        <f t="array" ref="D11">XLOOKUP($C11,'COVID-19 Raw Data'!$C$4:$C$52,'COVID-19 Raw Data'!D$4:D$52, "No Data")</f>
        <v>No Data</v>
      </c>
      <c r="E11" s="14" t="str">
        <f t="array" ref="E11">XLOOKUP($C11,'COVID-19 Raw Data'!$C$4:$C$52,'COVID-19 Raw Data'!E$4:E$52, "No Data")</f>
        <v>No Data</v>
      </c>
      <c r="F11" s="14" t="str">
        <f t="array" ref="F11">XLOOKUP($C11,'COVID-19 Raw Data'!$C$4:$C$52,'COVID-19 Raw Data'!J$4:J$52, "No Data")</f>
        <v>No Data</v>
      </c>
      <c r="G11" s="14" t="str">
        <f t="array" ref="G11">XLOOKUP($C11,'COVID-19 Raw Data'!$C$4:$C$52,'COVID-19 Raw Data'!O$4:O$52, "No Data")</f>
        <v>No Data</v>
      </c>
      <c r="H11" s="2"/>
    </row>
    <row r="12">
      <c r="A12" s="3" t="s">
        <v>141</v>
      </c>
      <c r="B12" s="3" t="s">
        <v>142</v>
      </c>
      <c r="C12" s="3" t="s">
        <v>143</v>
      </c>
      <c r="D12" s="14" t="str">
        <f t="array" ref="D12">XLOOKUP($C12,'COVID-19 Raw Data'!$C$4:$C$52,'COVID-19 Raw Data'!D$4:D$52, "No Data")</f>
        <v>No Data</v>
      </c>
      <c r="E12" s="14" t="str">
        <f t="array" ref="E12">XLOOKUP($C12,'COVID-19 Raw Data'!$C$4:$C$52,'COVID-19 Raw Data'!E$4:E$52, "No Data")</f>
        <v>No Data</v>
      </c>
      <c r="F12" s="14" t="str">
        <f t="array" ref="F12">XLOOKUP($C12,'COVID-19 Raw Data'!$C$4:$C$52,'COVID-19 Raw Data'!J$4:J$52, "No Data")</f>
        <v>No Data</v>
      </c>
      <c r="G12" s="14" t="str">
        <f t="array" ref="G12">XLOOKUP($C12,'COVID-19 Raw Data'!$C$4:$C$52,'COVID-19 Raw Data'!O$4:O$52, "No Data")</f>
        <v>No Data</v>
      </c>
      <c r="H12" s="2"/>
    </row>
    <row r="13">
      <c r="A13" s="3" t="s">
        <v>27</v>
      </c>
      <c r="B13" s="3" t="s">
        <v>23</v>
      </c>
      <c r="C13" s="3" t="s">
        <v>28</v>
      </c>
      <c r="D13" s="14">
        <f t="array" ref="D13">XLOOKUP($C13,'COVID-19 Raw Data'!$C$4:$C$52,'COVID-19 Raw Data'!D$4:D$52, "No Data")</f>
        <v>1278619</v>
      </c>
      <c r="E13" s="14">
        <f t="array" ref="E13">XLOOKUP($C13,'COVID-19 Raw Data'!$C$4:$C$52,'COVID-19 Raw Data'!E$4:E$52, "No Data")</f>
        <v>13733</v>
      </c>
      <c r="F13" s="14">
        <f t="array" ref="F13">XLOOKUP($C13,'COVID-19 Raw Data'!$C$4:$C$52,'COVID-19 Raw Data'!J$4:J$52, "No Data")</f>
        <v>9043072</v>
      </c>
      <c r="G13" s="14">
        <f t="array" ref="G13">XLOOKUP($C13,'COVID-19 Raw Data'!$C$4:$C$52,'COVID-19 Raw Data'!O$4:O$52, "No Data")</f>
        <v>45436.686</v>
      </c>
      <c r="H13" s="2"/>
    </row>
    <row r="14">
      <c r="A14" s="3" t="s">
        <v>144</v>
      </c>
      <c r="B14" s="3" t="s">
        <v>122</v>
      </c>
      <c r="C14" s="3" t="s">
        <v>145</v>
      </c>
      <c r="D14" s="14" t="str">
        <f t="array" ref="D14">XLOOKUP($C14,'COVID-19 Raw Data'!$C$4:$C$52,'COVID-19 Raw Data'!D$4:D$52, "No Data")</f>
        <v>No Data</v>
      </c>
      <c r="E14" s="14" t="str">
        <f t="array" ref="E14">XLOOKUP($C14,'COVID-19 Raw Data'!$C$4:$C$52,'COVID-19 Raw Data'!E$4:E$52, "No Data")</f>
        <v>No Data</v>
      </c>
      <c r="F14" s="14" t="str">
        <f t="array" ref="F14">XLOOKUP($C14,'COVID-19 Raw Data'!$C$4:$C$52,'COVID-19 Raw Data'!J$4:J$52, "No Data")</f>
        <v>No Data</v>
      </c>
      <c r="G14" s="14" t="str">
        <f t="array" ref="G14">XLOOKUP($C14,'COVID-19 Raw Data'!$C$4:$C$52,'COVID-19 Raw Data'!O$4:O$52, "No Data")</f>
        <v>No Data</v>
      </c>
      <c r="H14" s="2"/>
    </row>
    <row r="15">
      <c r="A15" s="3" t="s">
        <v>146</v>
      </c>
      <c r="B15" s="3" t="s">
        <v>130</v>
      </c>
      <c r="C15" s="3" t="s">
        <v>147</v>
      </c>
      <c r="D15" s="14" t="str">
        <f t="array" ref="D15">XLOOKUP($C15,'COVID-19 Raw Data'!$C$4:$C$52,'COVID-19 Raw Data'!D$4:D$52, "No Data")</f>
        <v>No Data</v>
      </c>
      <c r="E15" s="14" t="str">
        <f t="array" ref="E15">XLOOKUP($C15,'COVID-19 Raw Data'!$C$4:$C$52,'COVID-19 Raw Data'!E$4:E$52, "No Data")</f>
        <v>No Data</v>
      </c>
      <c r="F15" s="14" t="str">
        <f t="array" ref="F15">XLOOKUP($C15,'COVID-19 Raw Data'!$C$4:$C$52,'COVID-19 Raw Data'!J$4:J$52, "No Data")</f>
        <v>No Data</v>
      </c>
      <c r="G15" s="14" t="str">
        <f t="array" ref="G15">XLOOKUP($C15,'COVID-19 Raw Data'!$C$4:$C$52,'COVID-19 Raw Data'!O$4:O$52, "No Data")</f>
        <v>No Data</v>
      </c>
      <c r="H15" s="2"/>
    </row>
    <row r="16">
      <c r="A16" s="3" t="s">
        <v>148</v>
      </c>
      <c r="B16" s="3" t="s">
        <v>122</v>
      </c>
      <c r="C16" s="3" t="s">
        <v>149</v>
      </c>
      <c r="D16" s="14" t="str">
        <f t="array" ref="D16">XLOOKUP($C16,'COVID-19 Raw Data'!$C$4:$C$52,'COVID-19 Raw Data'!D$4:D$52, "No Data")</f>
        <v>No Data</v>
      </c>
      <c r="E16" s="14" t="str">
        <f t="array" ref="E16">XLOOKUP($C16,'COVID-19 Raw Data'!$C$4:$C$52,'COVID-19 Raw Data'!E$4:E$52, "No Data")</f>
        <v>No Data</v>
      </c>
      <c r="F16" s="14" t="str">
        <f t="array" ref="F16">XLOOKUP($C16,'COVID-19 Raw Data'!$C$4:$C$52,'COVID-19 Raw Data'!J$4:J$52, "No Data")</f>
        <v>No Data</v>
      </c>
      <c r="G16" s="14" t="str">
        <f t="array" ref="G16">XLOOKUP($C16,'COVID-19 Raw Data'!$C$4:$C$52,'COVID-19 Raw Data'!O$4:O$52, "No Data")</f>
        <v>No Data</v>
      </c>
      <c r="H16" s="2"/>
    </row>
    <row r="17">
      <c r="A17" s="3" t="s">
        <v>150</v>
      </c>
      <c r="B17" s="3" t="s">
        <v>122</v>
      </c>
      <c r="C17" s="3" t="s">
        <v>151</v>
      </c>
      <c r="D17" s="14" t="str">
        <f t="array" ref="D17">XLOOKUP($C17,'COVID-19 Raw Data'!$C$4:$C$52,'COVID-19 Raw Data'!D$4:D$52, "No Data")</f>
        <v>No Data</v>
      </c>
      <c r="E17" s="14" t="str">
        <f t="array" ref="E17">XLOOKUP($C17,'COVID-19 Raw Data'!$C$4:$C$52,'COVID-19 Raw Data'!E$4:E$52, "No Data")</f>
        <v>No Data</v>
      </c>
      <c r="F17" s="14" t="str">
        <f t="array" ref="F17">XLOOKUP($C17,'COVID-19 Raw Data'!$C$4:$C$52,'COVID-19 Raw Data'!J$4:J$52, "No Data")</f>
        <v>No Data</v>
      </c>
      <c r="G17" s="14" t="str">
        <f t="array" ref="G17">XLOOKUP($C17,'COVID-19 Raw Data'!$C$4:$C$52,'COVID-19 Raw Data'!O$4:O$52, "No Data")</f>
        <v>No Data</v>
      </c>
      <c r="H17" s="2"/>
    </row>
    <row r="18">
      <c r="A18" s="3" t="s">
        <v>152</v>
      </c>
      <c r="B18" s="3" t="s">
        <v>130</v>
      </c>
      <c r="C18" s="3" t="s">
        <v>153</v>
      </c>
      <c r="D18" s="14" t="str">
        <f t="array" ref="D18">XLOOKUP($C18,'COVID-19 Raw Data'!$C$4:$C$52,'COVID-19 Raw Data'!D$4:D$52, "No Data")</f>
        <v>No Data</v>
      </c>
      <c r="E18" s="14" t="str">
        <f t="array" ref="E18">XLOOKUP($C18,'COVID-19 Raw Data'!$C$4:$C$52,'COVID-19 Raw Data'!E$4:E$52, "No Data")</f>
        <v>No Data</v>
      </c>
      <c r="F18" s="14" t="str">
        <f t="array" ref="F18">XLOOKUP($C18,'COVID-19 Raw Data'!$C$4:$C$52,'COVID-19 Raw Data'!J$4:J$52, "No Data")</f>
        <v>No Data</v>
      </c>
      <c r="G18" s="14" t="str">
        <f t="array" ref="G18">XLOOKUP($C18,'COVID-19 Raw Data'!$C$4:$C$52,'COVID-19 Raw Data'!O$4:O$52, "No Data")</f>
        <v>No Data</v>
      </c>
      <c r="H18" s="2"/>
    </row>
    <row r="19">
      <c r="A19" s="3" t="s">
        <v>35</v>
      </c>
      <c r="B19" s="3" t="s">
        <v>23</v>
      </c>
      <c r="C19" s="3" t="s">
        <v>36</v>
      </c>
      <c r="D19" s="14">
        <f t="array" ref="D19">XLOOKUP($C19,'COVID-19 Raw Data'!$C$4:$C$52,'COVID-19 Raw Data'!D$4:D$52, "No Data")</f>
        <v>699110</v>
      </c>
      <c r="E19" s="14">
        <f t="array" ref="E19">XLOOKUP($C19,'COVID-19 Raw Data'!$C$4:$C$52,'COVID-19 Raw Data'!E$4:E$52, "No Data")</f>
        <v>5578</v>
      </c>
      <c r="F19" s="14">
        <f t="array" ref="F19">XLOOKUP($C19,'COVID-19 Raw Data'!$C$4:$C$52,'COVID-19 Raw Data'!J$4:J$52, "No Data")</f>
        <v>9442867</v>
      </c>
      <c r="G19" s="14">
        <f t="array" ref="G19">XLOOKUP($C19,'COVID-19 Raw Data'!$C$4:$C$52,'COVID-19 Raw Data'!O$4:O$52, "No Data")</f>
        <v>17167.967</v>
      </c>
      <c r="H19" s="2"/>
    </row>
    <row r="20">
      <c r="A20" s="3" t="s">
        <v>29</v>
      </c>
      <c r="B20" s="3" t="s">
        <v>23</v>
      </c>
      <c r="C20" s="3" t="s">
        <v>30</v>
      </c>
      <c r="D20" s="14">
        <f t="array" ref="D20">XLOOKUP($C20,'COVID-19 Raw Data'!$C$4:$C$52,'COVID-19 Raw Data'!D$4:D$52, "No Data")</f>
        <v>2105343</v>
      </c>
      <c r="E20" s="14">
        <f t="array" ref="E20">XLOOKUP($C20,'COVID-19 Raw Data'!$C$4:$C$52,'COVID-19 Raw Data'!E$4:E$52, "No Data")</f>
        <v>28331</v>
      </c>
      <c r="F20" s="14">
        <f t="array" ref="F20">XLOOKUP($C20,'COVID-19 Raw Data'!$C$4:$C$52,'COVID-19 Raw Data'!J$4:J$52, "No Data")</f>
        <v>11632334</v>
      </c>
      <c r="G20" s="14">
        <f t="array" ref="G20">XLOOKUP($C20,'COVID-19 Raw Data'!$C$4:$C$52,'COVID-19 Raw Data'!O$4:O$52, "No Data")</f>
        <v>42658.576</v>
      </c>
      <c r="H20" s="2"/>
    </row>
    <row r="21">
      <c r="A21" s="3" t="s">
        <v>154</v>
      </c>
      <c r="B21" s="3" t="s">
        <v>130</v>
      </c>
      <c r="C21" s="3" t="s">
        <v>155</v>
      </c>
      <c r="D21" s="14" t="str">
        <f t="array" ref="D21">XLOOKUP($C21,'COVID-19 Raw Data'!$C$4:$C$52,'COVID-19 Raw Data'!D$4:D$52, "No Data")</f>
        <v>No Data</v>
      </c>
      <c r="E21" s="14" t="str">
        <f t="array" ref="E21">XLOOKUP($C21,'COVID-19 Raw Data'!$C$4:$C$52,'COVID-19 Raw Data'!E$4:E$52, "No Data")</f>
        <v>No Data</v>
      </c>
      <c r="F21" s="14" t="str">
        <f t="array" ref="F21">XLOOKUP($C21,'COVID-19 Raw Data'!$C$4:$C$52,'COVID-19 Raw Data'!J$4:J$52, "No Data")</f>
        <v>No Data</v>
      </c>
      <c r="G21" s="14" t="str">
        <f t="array" ref="G21">XLOOKUP($C21,'COVID-19 Raw Data'!$C$4:$C$52,'COVID-19 Raw Data'!O$4:O$52, "No Data")</f>
        <v>No Data</v>
      </c>
      <c r="H21" s="2"/>
    </row>
    <row r="22">
      <c r="A22" s="3" t="s">
        <v>156</v>
      </c>
      <c r="B22" s="3" t="s">
        <v>125</v>
      </c>
      <c r="C22" s="3" t="s">
        <v>157</v>
      </c>
      <c r="D22" s="14" t="str">
        <f t="array" ref="D22">XLOOKUP($C22,'COVID-19 Raw Data'!$C$4:$C$52,'COVID-19 Raw Data'!D$4:D$52, "No Data")</f>
        <v>No Data</v>
      </c>
      <c r="E22" s="14" t="str">
        <f t="array" ref="E22">XLOOKUP($C22,'COVID-19 Raw Data'!$C$4:$C$52,'COVID-19 Raw Data'!E$4:E$52, "No Data")</f>
        <v>No Data</v>
      </c>
      <c r="F22" s="14" t="str">
        <f t="array" ref="F22">XLOOKUP($C22,'COVID-19 Raw Data'!$C$4:$C$52,'COVID-19 Raw Data'!J$4:J$52, "No Data")</f>
        <v>No Data</v>
      </c>
      <c r="G22" s="14" t="str">
        <f t="array" ref="G22">XLOOKUP($C22,'COVID-19 Raw Data'!$C$4:$C$52,'COVID-19 Raw Data'!O$4:O$52, "No Data")</f>
        <v>No Data</v>
      </c>
      <c r="H22" s="2"/>
    </row>
    <row r="23">
      <c r="A23" s="3" t="s">
        <v>158</v>
      </c>
      <c r="B23" s="3" t="s">
        <v>130</v>
      </c>
      <c r="C23" s="3" t="s">
        <v>159</v>
      </c>
      <c r="D23" s="14" t="str">
        <f t="array" ref="D23">XLOOKUP($C23,'COVID-19 Raw Data'!$C$4:$C$52,'COVID-19 Raw Data'!D$4:D$52, "No Data")</f>
        <v>No Data</v>
      </c>
      <c r="E23" s="14" t="str">
        <f t="array" ref="E23">XLOOKUP($C23,'COVID-19 Raw Data'!$C$4:$C$52,'COVID-19 Raw Data'!E$4:E$52, "No Data")</f>
        <v>No Data</v>
      </c>
      <c r="F23" s="14" t="str">
        <f t="array" ref="F23">XLOOKUP($C23,'COVID-19 Raw Data'!$C$4:$C$52,'COVID-19 Raw Data'!J$4:J$52, "No Data")</f>
        <v>No Data</v>
      </c>
      <c r="G23" s="14" t="str">
        <f t="array" ref="G23">XLOOKUP($C23,'COVID-19 Raw Data'!$C$4:$C$52,'COVID-19 Raw Data'!O$4:O$52, "No Data")</f>
        <v>No Data</v>
      </c>
      <c r="H23" s="2"/>
    </row>
    <row r="24">
      <c r="A24" s="3" t="s">
        <v>160</v>
      </c>
      <c r="B24" s="3" t="s">
        <v>122</v>
      </c>
      <c r="C24" s="3" t="s">
        <v>161</v>
      </c>
      <c r="D24" s="14" t="str">
        <f t="array" ref="D24">XLOOKUP($C24,'COVID-19 Raw Data'!$C$4:$C$52,'COVID-19 Raw Data'!D$4:D$52, "No Data")</f>
        <v>No Data</v>
      </c>
      <c r="E24" s="14" t="str">
        <f t="array" ref="E24">XLOOKUP($C24,'COVID-19 Raw Data'!$C$4:$C$52,'COVID-19 Raw Data'!E$4:E$52, "No Data")</f>
        <v>No Data</v>
      </c>
      <c r="F24" s="14" t="str">
        <f t="array" ref="F24">XLOOKUP($C24,'COVID-19 Raw Data'!$C$4:$C$52,'COVID-19 Raw Data'!J$4:J$52, "No Data")</f>
        <v>No Data</v>
      </c>
      <c r="G24" s="14" t="str">
        <f t="array" ref="G24">XLOOKUP($C24,'COVID-19 Raw Data'!$C$4:$C$52,'COVID-19 Raw Data'!O$4:O$52, "No Data")</f>
        <v>No Data</v>
      </c>
      <c r="H24" s="2"/>
    </row>
    <row r="25">
      <c r="A25" s="3" t="s">
        <v>162</v>
      </c>
      <c r="B25" s="3" t="s">
        <v>135</v>
      </c>
      <c r="C25" s="3" t="s">
        <v>163</v>
      </c>
      <c r="D25" s="14" t="str">
        <f t="array" ref="D25">XLOOKUP($C25,'COVID-19 Raw Data'!$C$4:$C$52,'COVID-19 Raw Data'!D$4:D$52, "No Data")</f>
        <v>No Data</v>
      </c>
      <c r="E25" s="14" t="str">
        <f t="array" ref="E25">XLOOKUP($C25,'COVID-19 Raw Data'!$C$4:$C$52,'COVID-19 Raw Data'!E$4:E$52, "No Data")</f>
        <v>No Data</v>
      </c>
      <c r="F25" s="14" t="str">
        <f t="array" ref="F25">XLOOKUP($C25,'COVID-19 Raw Data'!$C$4:$C$52,'COVID-19 Raw Data'!J$4:J$52, "No Data")</f>
        <v>No Data</v>
      </c>
      <c r="G25" s="14" t="str">
        <f t="array" ref="G25">XLOOKUP($C25,'COVID-19 Raw Data'!$C$4:$C$52,'COVID-19 Raw Data'!O$4:O$52, "No Data")</f>
        <v>No Data</v>
      </c>
      <c r="H25" s="2"/>
    </row>
    <row r="26">
      <c r="A26" s="3" t="s">
        <v>164</v>
      </c>
      <c r="B26" s="3" t="s">
        <v>130</v>
      </c>
      <c r="C26" s="3" t="s">
        <v>165</v>
      </c>
      <c r="D26" s="14" t="str">
        <f t="array" ref="D26">XLOOKUP($C26,'COVID-19 Raw Data'!$C$4:$C$52,'COVID-19 Raw Data'!D$4:D$52, "No Data")</f>
        <v>No Data</v>
      </c>
      <c r="E26" s="14" t="str">
        <f t="array" ref="E26">XLOOKUP($C26,'COVID-19 Raw Data'!$C$4:$C$52,'COVID-19 Raw Data'!E$4:E$52, "No Data")</f>
        <v>No Data</v>
      </c>
      <c r="F26" s="14" t="str">
        <f t="array" ref="F26">XLOOKUP($C26,'COVID-19 Raw Data'!$C$4:$C$52,'COVID-19 Raw Data'!J$4:J$52, "No Data")</f>
        <v>No Data</v>
      </c>
      <c r="G26" s="14" t="str">
        <f t="array" ref="G26">XLOOKUP($C26,'COVID-19 Raw Data'!$C$4:$C$52,'COVID-19 Raw Data'!O$4:O$52, "No Data")</f>
        <v>No Data</v>
      </c>
      <c r="H26" s="2"/>
    </row>
    <row r="27">
      <c r="A27" s="3" t="s">
        <v>33</v>
      </c>
      <c r="B27" s="3" t="s">
        <v>23</v>
      </c>
      <c r="C27" s="3" t="s">
        <v>34</v>
      </c>
      <c r="D27" s="14">
        <f t="array" ref="D27">XLOOKUP($C27,'COVID-19 Raw Data'!$C$4:$C$52,'COVID-19 Raw Data'!D$4:D$52, "No Data")</f>
        <v>291313</v>
      </c>
      <c r="E27" s="14">
        <f t="array" ref="E27">XLOOKUP($C27,'COVID-19 Raw Data'!$C$4:$C$52,'COVID-19 Raw Data'!E$4:E$52, "No Data")</f>
        <v>13442</v>
      </c>
      <c r="F27" s="14">
        <f t="array" ref="F27">XLOOKUP($C27,'COVID-19 Raw Data'!$C$4:$C$52,'COVID-19 Raw Data'!J$4:J$52, "No Data")</f>
        <v>3263459</v>
      </c>
      <c r="G27" s="14">
        <f t="array" ref="G27">XLOOKUP($C27,'COVID-19 Raw Data'!$C$4:$C$52,'COVID-19 Raw Data'!O$4:O$52, "No Data")</f>
        <v>11713.895</v>
      </c>
      <c r="H27" s="2"/>
    </row>
    <row r="28">
      <c r="A28" s="3" t="s">
        <v>166</v>
      </c>
      <c r="B28" s="3" t="s">
        <v>125</v>
      </c>
      <c r="C28" s="3" t="s">
        <v>167</v>
      </c>
      <c r="D28" s="14" t="str">
        <f t="array" ref="D28">XLOOKUP($C28,'COVID-19 Raw Data'!$C$4:$C$52,'COVID-19 Raw Data'!D$4:D$52, "No Data")</f>
        <v>No Data</v>
      </c>
      <c r="E28" s="14" t="str">
        <f t="array" ref="E28">XLOOKUP($C28,'COVID-19 Raw Data'!$C$4:$C$52,'COVID-19 Raw Data'!E$4:E$52, "No Data")</f>
        <v>No Data</v>
      </c>
      <c r="F28" s="14" t="str">
        <f t="array" ref="F28">XLOOKUP($C28,'COVID-19 Raw Data'!$C$4:$C$52,'COVID-19 Raw Data'!J$4:J$52, "No Data")</f>
        <v>No Data</v>
      </c>
      <c r="G28" s="14" t="str">
        <f t="array" ref="G28">XLOOKUP($C28,'COVID-19 Raw Data'!$C$4:$C$52,'COVID-19 Raw Data'!O$4:O$52, "No Data")</f>
        <v>No Data</v>
      </c>
      <c r="H28" s="2"/>
    </row>
    <row r="29">
      <c r="A29" s="3" t="s">
        <v>168</v>
      </c>
      <c r="B29" s="3" t="s">
        <v>135</v>
      </c>
      <c r="C29" s="3" t="s">
        <v>169</v>
      </c>
      <c r="D29" s="14" t="str">
        <f t="array" ref="D29">XLOOKUP($C29,'COVID-19 Raw Data'!$C$4:$C$52,'COVID-19 Raw Data'!D$4:D$52, "No Data")</f>
        <v>No Data</v>
      </c>
      <c r="E29" s="14" t="str">
        <f t="array" ref="E29">XLOOKUP($C29,'COVID-19 Raw Data'!$C$4:$C$52,'COVID-19 Raw Data'!E$4:E$52, "No Data")</f>
        <v>No Data</v>
      </c>
      <c r="F29" s="14" t="str">
        <f t="array" ref="F29">XLOOKUP($C29,'COVID-19 Raw Data'!$C$4:$C$52,'COVID-19 Raw Data'!J$4:J$52, "No Data")</f>
        <v>No Data</v>
      </c>
      <c r="G29" s="14" t="str">
        <f t="array" ref="G29">XLOOKUP($C29,'COVID-19 Raw Data'!$C$4:$C$52,'COVID-19 Raw Data'!O$4:O$52, "No Data")</f>
        <v>No Data</v>
      </c>
      <c r="H29" s="2"/>
    </row>
    <row r="30">
      <c r="A30" s="3" t="s">
        <v>170</v>
      </c>
      <c r="B30" s="3" t="s">
        <v>130</v>
      </c>
      <c r="C30" s="3" t="s">
        <v>171</v>
      </c>
      <c r="D30" s="14" t="str">
        <f t="array" ref="D30">XLOOKUP($C30,'COVID-19 Raw Data'!$C$4:$C$52,'COVID-19 Raw Data'!D$4:D$52, "No Data")</f>
        <v>No Data</v>
      </c>
      <c r="E30" s="14" t="str">
        <f t="array" ref="E30">XLOOKUP($C30,'COVID-19 Raw Data'!$C$4:$C$52,'COVID-19 Raw Data'!E$4:E$52, "No Data")</f>
        <v>No Data</v>
      </c>
      <c r="F30" s="14" t="str">
        <f t="array" ref="F30">XLOOKUP($C30,'COVID-19 Raw Data'!$C$4:$C$52,'COVID-19 Raw Data'!J$4:J$52, "No Data")</f>
        <v>No Data</v>
      </c>
      <c r="G30" s="14" t="str">
        <f t="array" ref="G30">XLOOKUP($C30,'COVID-19 Raw Data'!$C$4:$C$52,'COVID-19 Raw Data'!O$4:O$52, "No Data")</f>
        <v>No Data</v>
      </c>
      <c r="H30" s="2"/>
    </row>
    <row r="31">
      <c r="A31" s="3" t="s">
        <v>172</v>
      </c>
      <c r="B31" s="3" t="s">
        <v>122</v>
      </c>
      <c r="C31" s="3" t="s">
        <v>173</v>
      </c>
      <c r="D31" s="14" t="str">
        <f t="array" ref="D31">XLOOKUP($C31,'COVID-19 Raw Data'!$C$4:$C$52,'COVID-19 Raw Data'!D$4:D$52, "No Data")</f>
        <v>No Data</v>
      </c>
      <c r="E31" s="14" t="str">
        <f t="array" ref="E31">XLOOKUP($C31,'COVID-19 Raw Data'!$C$4:$C$52,'COVID-19 Raw Data'!E$4:E$52, "No Data")</f>
        <v>No Data</v>
      </c>
      <c r="F31" s="14" t="str">
        <f t="array" ref="F31">XLOOKUP($C31,'COVID-19 Raw Data'!$C$4:$C$52,'COVID-19 Raw Data'!J$4:J$52, "No Data")</f>
        <v>No Data</v>
      </c>
      <c r="G31" s="14" t="str">
        <f t="array" ref="G31">XLOOKUP($C31,'COVID-19 Raw Data'!$C$4:$C$52,'COVID-19 Raw Data'!O$4:O$52, "No Data")</f>
        <v>No Data</v>
      </c>
      <c r="H31" s="2"/>
    </row>
    <row r="32">
      <c r="A32" s="3" t="s">
        <v>31</v>
      </c>
      <c r="B32" s="3" t="s">
        <v>23</v>
      </c>
      <c r="C32" s="3" t="s">
        <v>32</v>
      </c>
      <c r="D32" s="14">
        <f t="array" ref="D32">XLOOKUP($C32,'COVID-19 Raw Data'!$C$4:$C$52,'COVID-19 Raw Data'!D$4:D$52, "No Data")</f>
        <v>747108</v>
      </c>
      <c r="E32" s="14">
        <f t="array" ref="E32">XLOOKUP($C32,'COVID-19 Raw Data'!$C$4:$C$52,'COVID-19 Raw Data'!E$4:E$52, "No Data")</f>
        <v>30955</v>
      </c>
      <c r="F32" s="14">
        <f t="array" ref="F32">XLOOKUP($C32,'COVID-19 Raw Data'!$C$4:$C$52,'COVID-19 Raw Data'!J$4:J$52, "No Data")</f>
        <v>6896655</v>
      </c>
      <c r="G32" s="14">
        <f t="array" ref="G32">XLOOKUP($C32,'COVID-19 Raw Data'!$C$4:$C$52,'COVID-19 Raw Data'!O$4:O$52, "No Data")</f>
        <v>18563.307</v>
      </c>
      <c r="H32" s="2"/>
    </row>
    <row r="33">
      <c r="A33" s="3" t="s">
        <v>174</v>
      </c>
      <c r="B33" s="3" t="s">
        <v>125</v>
      </c>
      <c r="C33" s="3" t="s">
        <v>175</v>
      </c>
      <c r="D33" s="14" t="str">
        <f t="array" ref="D33">XLOOKUP($C33,'COVID-19 Raw Data'!$C$4:$C$52,'COVID-19 Raw Data'!D$4:D$52, "No Data")</f>
        <v>No Data</v>
      </c>
      <c r="E33" s="14" t="str">
        <f t="array" ref="E33">XLOOKUP($C33,'COVID-19 Raw Data'!$C$4:$C$52,'COVID-19 Raw Data'!E$4:E$52, "No Data")</f>
        <v>No Data</v>
      </c>
      <c r="F33" s="14" t="str">
        <f t="array" ref="F33">XLOOKUP($C33,'COVID-19 Raw Data'!$C$4:$C$52,'COVID-19 Raw Data'!J$4:J$52, "No Data")</f>
        <v>No Data</v>
      </c>
      <c r="G33" s="14" t="str">
        <f t="array" ref="G33">XLOOKUP($C33,'COVID-19 Raw Data'!$C$4:$C$52,'COVID-19 Raw Data'!O$4:O$52, "No Data")</f>
        <v>No Data</v>
      </c>
      <c r="H33" s="2"/>
    </row>
    <row r="34">
      <c r="A34" s="3" t="s">
        <v>176</v>
      </c>
      <c r="B34" s="3" t="s">
        <v>125</v>
      </c>
      <c r="C34" s="3" t="s">
        <v>177</v>
      </c>
      <c r="D34" s="14" t="str">
        <f t="array" ref="D34">XLOOKUP($C34,'COVID-19 Raw Data'!$C$4:$C$52,'COVID-19 Raw Data'!D$4:D$52, "No Data")</f>
        <v>No Data</v>
      </c>
      <c r="E34" s="14" t="str">
        <f t="array" ref="E34">XLOOKUP($C34,'COVID-19 Raw Data'!$C$4:$C$52,'COVID-19 Raw Data'!E$4:E$52, "No Data")</f>
        <v>No Data</v>
      </c>
      <c r="F34" s="14" t="str">
        <f t="array" ref="F34">XLOOKUP($C34,'COVID-19 Raw Data'!$C$4:$C$52,'COVID-19 Raw Data'!J$4:J$52, "No Data")</f>
        <v>No Data</v>
      </c>
      <c r="G34" s="14" t="str">
        <f t="array" ref="G34">XLOOKUP($C34,'COVID-19 Raw Data'!$C$4:$C$52,'COVID-19 Raw Data'!O$4:O$52, "No Data")</f>
        <v>No Data</v>
      </c>
      <c r="H34" s="2"/>
    </row>
    <row r="35">
      <c r="A35" s="3" t="s">
        <v>178</v>
      </c>
      <c r="B35" s="3" t="s">
        <v>122</v>
      </c>
      <c r="C35" s="3" t="s">
        <v>179</v>
      </c>
      <c r="D35" s="14" t="str">
        <f t="array" ref="D35">XLOOKUP($C35,'COVID-19 Raw Data'!$C$4:$C$52,'COVID-19 Raw Data'!D$4:D$52, "No Data")</f>
        <v>No Data</v>
      </c>
      <c r="E35" s="14" t="str">
        <f t="array" ref="E35">XLOOKUP($C35,'COVID-19 Raw Data'!$C$4:$C$52,'COVID-19 Raw Data'!E$4:E$52, "No Data")</f>
        <v>No Data</v>
      </c>
      <c r="F35" s="14" t="str">
        <f t="array" ref="F35">XLOOKUP($C35,'COVID-19 Raw Data'!$C$4:$C$52,'COVID-19 Raw Data'!J$4:J$52, "No Data")</f>
        <v>No Data</v>
      </c>
      <c r="G35" s="14" t="str">
        <f t="array" ref="G35">XLOOKUP($C35,'COVID-19 Raw Data'!$C$4:$C$52,'COVID-19 Raw Data'!O$4:O$52, "No Data")</f>
        <v>No Data</v>
      </c>
      <c r="H35" s="2"/>
    </row>
    <row r="36">
      <c r="A36" s="3" t="s">
        <v>180</v>
      </c>
      <c r="B36" s="3" t="s">
        <v>125</v>
      </c>
      <c r="C36" s="3" t="s">
        <v>181</v>
      </c>
      <c r="D36" s="14" t="str">
        <f t="array" ref="D36">XLOOKUP($C36,'COVID-19 Raw Data'!$C$4:$C$52,'COVID-19 Raw Data'!D$4:D$52, "No Data")</f>
        <v>No Data</v>
      </c>
      <c r="E36" s="14" t="str">
        <f t="array" ref="E36">XLOOKUP($C36,'COVID-19 Raw Data'!$C$4:$C$52,'COVID-19 Raw Data'!E$4:E$52, "No Data")</f>
        <v>No Data</v>
      </c>
      <c r="F36" s="14" t="str">
        <f t="array" ref="F36">XLOOKUP($C36,'COVID-19 Raw Data'!$C$4:$C$52,'COVID-19 Raw Data'!J$4:J$52, "No Data")</f>
        <v>No Data</v>
      </c>
      <c r="G36" s="14" t="str">
        <f t="array" ref="G36">XLOOKUP($C36,'COVID-19 Raw Data'!$C$4:$C$52,'COVID-19 Raw Data'!O$4:O$52, "No Data")</f>
        <v>No Data</v>
      </c>
      <c r="H36" s="2"/>
    </row>
    <row r="37">
      <c r="A37" s="3" t="s">
        <v>182</v>
      </c>
      <c r="B37" s="3" t="s">
        <v>130</v>
      </c>
      <c r="C37" s="3" t="s">
        <v>183</v>
      </c>
      <c r="D37" s="14" t="str">
        <f t="array" ref="D37">XLOOKUP($C37,'COVID-19 Raw Data'!$C$4:$C$52,'COVID-19 Raw Data'!D$4:D$52, "No Data")</f>
        <v>No Data</v>
      </c>
      <c r="E37" s="14" t="str">
        <f t="array" ref="E37">XLOOKUP($C37,'COVID-19 Raw Data'!$C$4:$C$52,'COVID-19 Raw Data'!E$4:E$52, "No Data")</f>
        <v>No Data</v>
      </c>
      <c r="F37" s="14" t="str">
        <f t="array" ref="F37">XLOOKUP($C37,'COVID-19 Raw Data'!$C$4:$C$52,'COVID-19 Raw Data'!J$4:J$52, "No Data")</f>
        <v>No Data</v>
      </c>
      <c r="G37" s="14" t="str">
        <f t="array" ref="G37">XLOOKUP($C37,'COVID-19 Raw Data'!$C$4:$C$52,'COVID-19 Raw Data'!O$4:O$52, "No Data")</f>
        <v>No Data</v>
      </c>
      <c r="H37" s="2"/>
    </row>
    <row r="38">
      <c r="A38" s="3" t="s">
        <v>184</v>
      </c>
      <c r="B38" s="3" t="s">
        <v>125</v>
      </c>
      <c r="C38" s="3" t="s">
        <v>185</v>
      </c>
      <c r="D38" s="14" t="str">
        <f t="array" ref="D38">XLOOKUP($C38,'COVID-19 Raw Data'!$C$4:$C$52,'COVID-19 Raw Data'!D$4:D$52, "No Data")</f>
        <v>No Data</v>
      </c>
      <c r="E38" s="14" t="str">
        <f t="array" ref="E38">XLOOKUP($C38,'COVID-19 Raw Data'!$C$4:$C$52,'COVID-19 Raw Data'!E$4:E$52, "No Data")</f>
        <v>No Data</v>
      </c>
      <c r="F38" s="14" t="str">
        <f t="array" ref="F38">XLOOKUP($C38,'COVID-19 Raw Data'!$C$4:$C$52,'COVID-19 Raw Data'!J$4:J$52, "No Data")</f>
        <v>No Data</v>
      </c>
      <c r="G38" s="14" t="str">
        <f t="array" ref="G38">XLOOKUP($C38,'COVID-19 Raw Data'!$C$4:$C$52,'COVID-19 Raw Data'!O$4:O$52, "No Data")</f>
        <v>No Data</v>
      </c>
      <c r="H38" s="2"/>
    </row>
    <row r="39">
      <c r="A39" s="3" t="s">
        <v>186</v>
      </c>
      <c r="B39" s="3" t="s">
        <v>130</v>
      </c>
      <c r="C39" s="3" t="s">
        <v>187</v>
      </c>
      <c r="D39" s="14" t="str">
        <f t="array" ref="D39">XLOOKUP($C39,'COVID-19 Raw Data'!$C$4:$C$52,'COVID-19 Raw Data'!D$4:D$52, "No Data")</f>
        <v>No Data</v>
      </c>
      <c r="E39" s="14" t="str">
        <f t="array" ref="E39">XLOOKUP($C39,'COVID-19 Raw Data'!$C$4:$C$52,'COVID-19 Raw Data'!E$4:E$52, "No Data")</f>
        <v>No Data</v>
      </c>
      <c r="F39" s="14" t="str">
        <f t="array" ref="F39">XLOOKUP($C39,'COVID-19 Raw Data'!$C$4:$C$52,'COVID-19 Raw Data'!J$4:J$52, "No Data")</f>
        <v>No Data</v>
      </c>
      <c r="G39" s="14" t="str">
        <f t="array" ref="G39">XLOOKUP($C39,'COVID-19 Raw Data'!$C$4:$C$52,'COVID-19 Raw Data'!O$4:O$52, "No Data")</f>
        <v>No Data</v>
      </c>
      <c r="H39" s="2"/>
    </row>
    <row r="40">
      <c r="A40" s="3" t="s">
        <v>188</v>
      </c>
      <c r="B40" s="3" t="s">
        <v>125</v>
      </c>
      <c r="C40" s="3" t="s">
        <v>189</v>
      </c>
      <c r="D40" s="14" t="str">
        <f t="array" ref="D40">XLOOKUP($C40,'COVID-19 Raw Data'!$C$4:$C$52,'COVID-19 Raw Data'!D$4:D$52, "No Data")</f>
        <v>No Data</v>
      </c>
      <c r="E40" s="14" t="str">
        <f t="array" ref="E40">XLOOKUP($C40,'COVID-19 Raw Data'!$C$4:$C$52,'COVID-19 Raw Data'!E$4:E$52, "No Data")</f>
        <v>No Data</v>
      </c>
      <c r="F40" s="14" t="str">
        <f t="array" ref="F40">XLOOKUP($C40,'COVID-19 Raw Data'!$C$4:$C$52,'COVID-19 Raw Data'!J$4:J$52, "No Data")</f>
        <v>No Data</v>
      </c>
      <c r="G40" s="14" t="str">
        <f t="array" ref="G40">XLOOKUP($C40,'COVID-19 Raw Data'!$C$4:$C$52,'COVID-19 Raw Data'!O$4:O$52, "No Data")</f>
        <v>No Data</v>
      </c>
      <c r="H40" s="2"/>
    </row>
    <row r="41">
      <c r="A41" s="3" t="s">
        <v>190</v>
      </c>
      <c r="B41" s="3" t="s">
        <v>125</v>
      </c>
      <c r="C41" s="3" t="s">
        <v>191</v>
      </c>
      <c r="D41" s="14" t="str">
        <f t="array" ref="D41">XLOOKUP($C41,'COVID-19 Raw Data'!$C$4:$C$52,'COVID-19 Raw Data'!D$4:D$52, "No Data")</f>
        <v>No Data</v>
      </c>
      <c r="E41" s="14" t="str">
        <f t="array" ref="E41">XLOOKUP($C41,'COVID-19 Raw Data'!$C$4:$C$52,'COVID-19 Raw Data'!E$4:E$52, "No Data")</f>
        <v>No Data</v>
      </c>
      <c r="F41" s="14" t="str">
        <f t="array" ref="F41">XLOOKUP($C41,'COVID-19 Raw Data'!$C$4:$C$52,'COVID-19 Raw Data'!J$4:J$52, "No Data")</f>
        <v>No Data</v>
      </c>
      <c r="G41" s="14" t="str">
        <f t="array" ref="G41">XLOOKUP($C41,'COVID-19 Raw Data'!$C$4:$C$52,'COVID-19 Raw Data'!O$4:O$52, "No Data")</f>
        <v>No Data</v>
      </c>
      <c r="H41" s="2"/>
    </row>
    <row r="42">
      <c r="A42" s="3" t="s">
        <v>192</v>
      </c>
      <c r="B42" s="3" t="s">
        <v>135</v>
      </c>
      <c r="C42" s="3" t="s">
        <v>193</v>
      </c>
      <c r="D42" s="14" t="str">
        <f t="array" ref="D42">XLOOKUP($C42,'COVID-19 Raw Data'!$C$4:$C$52,'COVID-19 Raw Data'!D$4:D$52, "No Data")</f>
        <v>No Data</v>
      </c>
      <c r="E42" s="14" t="str">
        <f t="array" ref="E42">XLOOKUP($C42,'COVID-19 Raw Data'!$C$4:$C$52,'COVID-19 Raw Data'!E$4:E$52, "No Data")</f>
        <v>No Data</v>
      </c>
      <c r="F42" s="14" t="str">
        <f t="array" ref="F42">XLOOKUP($C42,'COVID-19 Raw Data'!$C$4:$C$52,'COVID-19 Raw Data'!J$4:J$52, "No Data")</f>
        <v>No Data</v>
      </c>
      <c r="G42" s="14" t="str">
        <f t="array" ref="G42">XLOOKUP($C42,'COVID-19 Raw Data'!$C$4:$C$52,'COVID-19 Raw Data'!O$4:O$52, "No Data")</f>
        <v>No Data</v>
      </c>
      <c r="H42" s="2"/>
    </row>
    <row r="43">
      <c r="A43" s="3" t="s">
        <v>194</v>
      </c>
      <c r="B43" s="3" t="s">
        <v>122</v>
      </c>
      <c r="C43" s="3" t="s">
        <v>195</v>
      </c>
      <c r="D43" s="14" t="str">
        <f t="array" ref="D43">XLOOKUP($C43,'COVID-19 Raw Data'!$C$4:$C$52,'COVID-19 Raw Data'!D$4:D$52, "No Data")</f>
        <v>No Data</v>
      </c>
      <c r="E43" s="14" t="str">
        <f t="array" ref="E43">XLOOKUP($C43,'COVID-19 Raw Data'!$C$4:$C$52,'COVID-19 Raw Data'!E$4:E$52, "No Data")</f>
        <v>No Data</v>
      </c>
      <c r="F43" s="14" t="str">
        <f t="array" ref="F43">XLOOKUP($C43,'COVID-19 Raw Data'!$C$4:$C$52,'COVID-19 Raw Data'!J$4:J$52, "No Data")</f>
        <v>No Data</v>
      </c>
      <c r="G43" s="14" t="str">
        <f t="array" ref="G43">XLOOKUP($C43,'COVID-19 Raw Data'!$C$4:$C$52,'COVID-19 Raw Data'!O$4:O$52, "No Data")</f>
        <v>No Data</v>
      </c>
      <c r="H43" s="2"/>
    </row>
    <row r="44">
      <c r="A44" s="3" t="s">
        <v>196</v>
      </c>
      <c r="B44" s="3" t="s">
        <v>135</v>
      </c>
      <c r="C44" s="3" t="s">
        <v>197</v>
      </c>
      <c r="D44" s="14" t="str">
        <f t="array" ref="D44">XLOOKUP($C44,'COVID-19 Raw Data'!$C$4:$C$52,'COVID-19 Raw Data'!D$4:D$52, "No Data")</f>
        <v>No Data</v>
      </c>
      <c r="E44" s="14" t="str">
        <f t="array" ref="E44">XLOOKUP($C44,'COVID-19 Raw Data'!$C$4:$C$52,'COVID-19 Raw Data'!E$4:E$52, "No Data")</f>
        <v>No Data</v>
      </c>
      <c r="F44" s="14" t="str">
        <f t="array" ref="F44">XLOOKUP($C44,'COVID-19 Raw Data'!$C$4:$C$52,'COVID-19 Raw Data'!J$4:J$52, "No Data")</f>
        <v>No Data</v>
      </c>
      <c r="G44" s="14" t="str">
        <f t="array" ref="G44">XLOOKUP($C44,'COVID-19 Raw Data'!$C$4:$C$52,'COVID-19 Raw Data'!O$4:O$52, "No Data")</f>
        <v>No Data</v>
      </c>
      <c r="H44" s="2"/>
    </row>
    <row r="45">
      <c r="A45" s="3" t="s">
        <v>198</v>
      </c>
      <c r="B45" s="3" t="s">
        <v>125</v>
      </c>
      <c r="C45" s="3" t="s">
        <v>199</v>
      </c>
      <c r="D45" s="14" t="str">
        <f t="array" ref="D45">XLOOKUP($C45,'COVID-19 Raw Data'!$C$4:$C$52,'COVID-19 Raw Data'!D$4:D$52, "No Data")</f>
        <v>No Data</v>
      </c>
      <c r="E45" s="14" t="str">
        <f t="array" ref="E45">XLOOKUP($C45,'COVID-19 Raw Data'!$C$4:$C$52,'COVID-19 Raw Data'!E$4:E$52, "No Data")</f>
        <v>No Data</v>
      </c>
      <c r="F45" s="14" t="str">
        <f t="array" ref="F45">XLOOKUP($C45,'COVID-19 Raw Data'!$C$4:$C$52,'COVID-19 Raw Data'!J$4:J$52, "No Data")</f>
        <v>No Data</v>
      </c>
      <c r="G45" s="14" t="str">
        <f t="array" ref="G45">XLOOKUP($C45,'COVID-19 Raw Data'!$C$4:$C$52,'COVID-19 Raw Data'!O$4:O$52, "No Data")</f>
        <v>No Data</v>
      </c>
      <c r="H45" s="2"/>
    </row>
    <row r="46">
      <c r="A46" s="3" t="s">
        <v>200</v>
      </c>
      <c r="B46" s="3" t="s">
        <v>125</v>
      </c>
      <c r="C46" s="3" t="s">
        <v>201</v>
      </c>
      <c r="D46" s="14" t="str">
        <f t="array" ref="D46">XLOOKUP($C46,'COVID-19 Raw Data'!$C$4:$C$52,'COVID-19 Raw Data'!D$4:D$52, "No Data")</f>
        <v>No Data</v>
      </c>
      <c r="E46" s="14" t="str">
        <f t="array" ref="E46">XLOOKUP($C46,'COVID-19 Raw Data'!$C$4:$C$52,'COVID-19 Raw Data'!E$4:E$52, "No Data")</f>
        <v>No Data</v>
      </c>
      <c r="F46" s="14" t="str">
        <f t="array" ref="F46">XLOOKUP($C46,'COVID-19 Raw Data'!$C$4:$C$52,'COVID-19 Raw Data'!J$4:J$52, "No Data")</f>
        <v>No Data</v>
      </c>
      <c r="G46" s="14" t="str">
        <f t="array" ref="G46">XLOOKUP($C46,'COVID-19 Raw Data'!$C$4:$C$52,'COVID-19 Raw Data'!O$4:O$52, "No Data")</f>
        <v>No Data</v>
      </c>
      <c r="H46" s="2"/>
    </row>
    <row r="47">
      <c r="A47" s="3" t="s">
        <v>202</v>
      </c>
      <c r="B47" s="3" t="s">
        <v>130</v>
      </c>
      <c r="C47" s="3" t="s">
        <v>203</v>
      </c>
      <c r="D47" s="14" t="str">
        <f t="array" ref="D47">XLOOKUP($C47,'COVID-19 Raw Data'!$C$4:$C$52,'COVID-19 Raw Data'!D$4:D$52, "No Data")</f>
        <v>No Data</v>
      </c>
      <c r="E47" s="14" t="str">
        <f t="array" ref="E47">XLOOKUP($C47,'COVID-19 Raw Data'!$C$4:$C$52,'COVID-19 Raw Data'!E$4:E$52, "No Data")</f>
        <v>No Data</v>
      </c>
      <c r="F47" s="14" t="str">
        <f t="array" ref="F47">XLOOKUP($C47,'COVID-19 Raw Data'!$C$4:$C$52,'COVID-19 Raw Data'!J$4:J$52, "No Data")</f>
        <v>No Data</v>
      </c>
      <c r="G47" s="14" t="str">
        <f t="array" ref="G47">XLOOKUP($C47,'COVID-19 Raw Data'!$C$4:$C$52,'COVID-19 Raw Data'!O$4:O$52, "No Data")</f>
        <v>No Data</v>
      </c>
      <c r="H47" s="2"/>
    </row>
    <row r="48">
      <c r="A48" s="3" t="s">
        <v>204</v>
      </c>
      <c r="B48" s="3" t="s">
        <v>125</v>
      </c>
      <c r="C48" s="3" t="s">
        <v>205</v>
      </c>
      <c r="D48" s="14" t="str">
        <f t="array" ref="D48">XLOOKUP($C48,'COVID-19 Raw Data'!$C$4:$C$52,'COVID-19 Raw Data'!D$4:D$52, "No Data")</f>
        <v>No Data</v>
      </c>
      <c r="E48" s="14" t="str">
        <f t="array" ref="E48">XLOOKUP($C48,'COVID-19 Raw Data'!$C$4:$C$52,'COVID-19 Raw Data'!E$4:E$52, "No Data")</f>
        <v>No Data</v>
      </c>
      <c r="F48" s="14" t="str">
        <f t="array" ref="F48">XLOOKUP($C48,'COVID-19 Raw Data'!$C$4:$C$52,'COVID-19 Raw Data'!J$4:J$52, "No Data")</f>
        <v>No Data</v>
      </c>
      <c r="G48" s="14" t="str">
        <f t="array" ref="G48">XLOOKUP($C48,'COVID-19 Raw Data'!$C$4:$C$52,'COVID-19 Raw Data'!O$4:O$52, "No Data")</f>
        <v>No Data</v>
      </c>
      <c r="H48" s="2"/>
    </row>
    <row r="49">
      <c r="A49" s="3" t="s">
        <v>63</v>
      </c>
      <c r="B49" s="3" t="s">
        <v>23</v>
      </c>
      <c r="C49" s="3" t="s">
        <v>64</v>
      </c>
      <c r="D49" s="14">
        <f t="array" ref="D49">XLOOKUP($C49,'COVID-19 Raw Data'!$C$4:$C$52,'COVID-19 Raw Data'!D$4:D$52, "No Data")</f>
        <v>715245</v>
      </c>
      <c r="E49" s="14">
        <f t="array" ref="E49">XLOOKUP($C49,'COVID-19 Raw Data'!$C$4:$C$52,'COVID-19 Raw Data'!E$4:E$52, "No Data")</f>
        <v>12538</v>
      </c>
      <c r="F49" s="14">
        <f t="array" ref="F49">XLOOKUP($C49,'COVID-19 Raw Data'!$C$4:$C$52,'COVID-19 Raw Data'!J$4:J$52, "No Data")</f>
        <v>4081657</v>
      </c>
      <c r="G49" s="14">
        <f t="array" ref="G49">XLOOKUP($C49,'COVID-19 Raw Data'!$C$4:$C$52,'COVID-19 Raw Data'!O$4:O$52, "No Data")</f>
        <v>22669.797</v>
      </c>
      <c r="H49" s="2"/>
    </row>
    <row r="50">
      <c r="A50" s="3" t="s">
        <v>206</v>
      </c>
      <c r="B50" s="3" t="s">
        <v>130</v>
      </c>
      <c r="C50" s="3" t="s">
        <v>207</v>
      </c>
      <c r="D50" s="14" t="str">
        <f t="array" ref="D50">XLOOKUP($C50,'COVID-19 Raw Data'!$C$4:$C$52,'COVID-19 Raw Data'!D$4:D$52, "No Data")</f>
        <v>No Data</v>
      </c>
      <c r="E50" s="14" t="str">
        <f t="array" ref="E50">XLOOKUP($C50,'COVID-19 Raw Data'!$C$4:$C$52,'COVID-19 Raw Data'!E$4:E$52, "No Data")</f>
        <v>No Data</v>
      </c>
      <c r="F50" s="14" t="str">
        <f t="array" ref="F50">XLOOKUP($C50,'COVID-19 Raw Data'!$C$4:$C$52,'COVID-19 Raw Data'!J$4:J$52, "No Data")</f>
        <v>No Data</v>
      </c>
      <c r="G50" s="14" t="str">
        <f t="array" ref="G50">XLOOKUP($C50,'COVID-19 Raw Data'!$C$4:$C$52,'COVID-19 Raw Data'!O$4:O$52, "No Data")</f>
        <v>No Data</v>
      </c>
      <c r="H50" s="2"/>
    </row>
    <row r="51">
      <c r="A51" s="3" t="s">
        <v>208</v>
      </c>
      <c r="B51" s="3" t="s">
        <v>130</v>
      </c>
      <c r="C51" s="3" t="s">
        <v>209</v>
      </c>
      <c r="D51" s="14" t="str">
        <f t="array" ref="D51">XLOOKUP($C51,'COVID-19 Raw Data'!$C$4:$C$52,'COVID-19 Raw Data'!D$4:D$52, "No Data")</f>
        <v>No Data</v>
      </c>
      <c r="E51" s="14" t="str">
        <f t="array" ref="E51">XLOOKUP($C51,'COVID-19 Raw Data'!$C$4:$C$52,'COVID-19 Raw Data'!E$4:E$52, "No Data")</f>
        <v>No Data</v>
      </c>
      <c r="F51" s="14" t="str">
        <f t="array" ref="F51">XLOOKUP($C51,'COVID-19 Raw Data'!$C$4:$C$52,'COVID-19 Raw Data'!J$4:J$52, "No Data")</f>
        <v>No Data</v>
      </c>
      <c r="G51" s="14" t="str">
        <f t="array" ref="G51">XLOOKUP($C51,'COVID-19 Raw Data'!$C$4:$C$52,'COVID-19 Raw Data'!O$4:O$52, "No Data")</f>
        <v>No Data</v>
      </c>
      <c r="H51" s="2"/>
    </row>
    <row r="52">
      <c r="A52" s="3" t="s">
        <v>39</v>
      </c>
      <c r="B52" s="3" t="s">
        <v>23</v>
      </c>
      <c r="C52" s="3" t="s">
        <v>210</v>
      </c>
      <c r="D52" s="14" t="str">
        <f t="array" ref="D52">XLOOKUP($C52,'COVID-19 Raw Data'!$C$4:$C$52,'COVID-19 Raw Data'!D$4:D$52, "No Data")</f>
        <v>No Data</v>
      </c>
      <c r="E52" s="14" t="str">
        <f t="array" ref="E52">XLOOKUP($C52,'COVID-19 Raw Data'!$C$4:$C$52,'COVID-19 Raw Data'!E$4:E$52, "No Data")</f>
        <v>No Data</v>
      </c>
      <c r="F52" s="14" t="str">
        <f t="array" ref="F52">XLOOKUP($C52,'COVID-19 Raw Data'!$C$4:$C$52,'COVID-19 Raw Data'!J$4:J$52, "No Data")</f>
        <v>No Data</v>
      </c>
      <c r="G52" s="14" t="str">
        <f t="array" ref="G52">XLOOKUP($C52,'COVID-19 Raw Data'!$C$4:$C$52,'COVID-19 Raw Data'!O$4:O$52, "No Data")</f>
        <v>No Data</v>
      </c>
      <c r="H52" s="2"/>
    </row>
    <row r="53">
      <c r="A53" s="3" t="s">
        <v>211</v>
      </c>
      <c r="B53" s="3" t="s">
        <v>125</v>
      </c>
      <c r="C53" s="3" t="s">
        <v>212</v>
      </c>
      <c r="D53" s="14" t="str">
        <f t="array" ref="D53">XLOOKUP($C53,'COVID-19 Raw Data'!$C$4:$C$52,'COVID-19 Raw Data'!D$4:D$52, "No Data")</f>
        <v>No Data</v>
      </c>
      <c r="E53" s="14" t="str">
        <f t="array" ref="E53">XLOOKUP($C53,'COVID-19 Raw Data'!$C$4:$C$52,'COVID-19 Raw Data'!E$4:E$52, "No Data")</f>
        <v>No Data</v>
      </c>
      <c r="F53" s="14" t="str">
        <f t="array" ref="F53">XLOOKUP($C53,'COVID-19 Raw Data'!$C$4:$C$52,'COVID-19 Raw Data'!J$4:J$52, "No Data")</f>
        <v>No Data</v>
      </c>
      <c r="G53" s="14" t="str">
        <f t="array" ref="G53">XLOOKUP($C53,'COVID-19 Raw Data'!$C$4:$C$52,'COVID-19 Raw Data'!O$4:O$52, "No Data")</f>
        <v>No Data</v>
      </c>
      <c r="H53" s="2"/>
    </row>
    <row r="54">
      <c r="A54" s="3" t="s">
        <v>43</v>
      </c>
      <c r="B54" s="3" t="s">
        <v>23</v>
      </c>
      <c r="C54" s="3" t="s">
        <v>44</v>
      </c>
      <c r="D54" s="14">
        <f t="array" ref="D54">XLOOKUP($C54,'COVID-19 Raw Data'!$C$4:$C$52,'COVID-19 Raw Data'!D$4:D$52, "No Data")</f>
        <v>802397</v>
      </c>
      <c r="E54" s="14">
        <f t="array" ref="E54">XLOOKUP($C54,'COVID-19 Raw Data'!$C$4:$C$52,'COVID-19 Raw Data'!E$4:E$52, "No Data")</f>
        <v>3207</v>
      </c>
      <c r="F54" s="14">
        <f t="array" ref="F54">XLOOKUP($C54,'COVID-19 Raw Data'!$C$4:$C$52,'COVID-19 Raw Data'!J$4:J$52, "No Data")</f>
        <v>5813302</v>
      </c>
      <c r="G54" s="14">
        <f t="array" ref="G54">XLOOKUP($C54,'COVID-19 Raw Data'!$C$4:$C$52,'COVID-19 Raw Data'!O$4:O$52, "No Data")</f>
        <v>46682.515</v>
      </c>
      <c r="H54" s="2"/>
    </row>
    <row r="55">
      <c r="A55" s="3" t="s">
        <v>213</v>
      </c>
      <c r="B55" s="3" t="s">
        <v>125</v>
      </c>
      <c r="C55" s="3" t="s">
        <v>214</v>
      </c>
      <c r="D55" s="14" t="str">
        <f t="array" ref="D55">XLOOKUP($C55,'COVID-19 Raw Data'!$C$4:$C$52,'COVID-19 Raw Data'!D$4:D$52, "No Data")</f>
        <v>No Data</v>
      </c>
      <c r="E55" s="14" t="str">
        <f t="array" ref="E55">XLOOKUP($C55,'COVID-19 Raw Data'!$C$4:$C$52,'COVID-19 Raw Data'!E$4:E$52, "No Data")</f>
        <v>No Data</v>
      </c>
      <c r="F55" s="14" t="str">
        <f t="array" ref="F55">XLOOKUP($C55,'COVID-19 Raw Data'!$C$4:$C$52,'COVID-19 Raw Data'!J$4:J$52, "No Data")</f>
        <v>No Data</v>
      </c>
      <c r="G55" s="14" t="str">
        <f t="array" ref="G55">XLOOKUP($C55,'COVID-19 Raw Data'!$C$4:$C$52,'COVID-19 Raw Data'!O$4:O$52, "No Data")</f>
        <v>No Data</v>
      </c>
      <c r="H55" s="2"/>
    </row>
    <row r="56">
      <c r="A56" s="3" t="s">
        <v>215</v>
      </c>
      <c r="B56" s="3" t="s">
        <v>130</v>
      </c>
      <c r="C56" s="3" t="s">
        <v>216</v>
      </c>
      <c r="D56" s="14" t="str">
        <f t="array" ref="D56">XLOOKUP($C56,'COVID-19 Raw Data'!$C$4:$C$52,'COVID-19 Raw Data'!D$4:D$52, "No Data")</f>
        <v>No Data</v>
      </c>
      <c r="E56" s="14" t="str">
        <f t="array" ref="E56">XLOOKUP($C56,'COVID-19 Raw Data'!$C$4:$C$52,'COVID-19 Raw Data'!E$4:E$52, "No Data")</f>
        <v>No Data</v>
      </c>
      <c r="F56" s="14" t="str">
        <f t="array" ref="F56">XLOOKUP($C56,'COVID-19 Raw Data'!$C$4:$C$52,'COVID-19 Raw Data'!J$4:J$52, "No Data")</f>
        <v>No Data</v>
      </c>
      <c r="G56" s="14" t="str">
        <f t="array" ref="G56">XLOOKUP($C56,'COVID-19 Raw Data'!$C$4:$C$52,'COVID-19 Raw Data'!O$4:O$52, "No Data")</f>
        <v>No Data</v>
      </c>
      <c r="H56" s="2"/>
    </row>
    <row r="57">
      <c r="A57" s="3" t="s">
        <v>217</v>
      </c>
      <c r="B57" s="3" t="s">
        <v>130</v>
      </c>
      <c r="C57" s="3" t="s">
        <v>218</v>
      </c>
      <c r="D57" s="14" t="str">
        <f t="array" ref="D57">XLOOKUP($C57,'COVID-19 Raw Data'!$C$4:$C$52,'COVID-19 Raw Data'!D$4:D$52, "No Data")</f>
        <v>No Data</v>
      </c>
      <c r="E57" s="14" t="str">
        <f t="array" ref="E57">XLOOKUP($C57,'COVID-19 Raw Data'!$C$4:$C$52,'COVID-19 Raw Data'!E$4:E$52, "No Data")</f>
        <v>No Data</v>
      </c>
      <c r="F57" s="14" t="str">
        <f t="array" ref="F57">XLOOKUP($C57,'COVID-19 Raw Data'!$C$4:$C$52,'COVID-19 Raw Data'!J$4:J$52, "No Data")</f>
        <v>No Data</v>
      </c>
      <c r="G57" s="14" t="str">
        <f t="array" ref="G57">XLOOKUP($C57,'COVID-19 Raw Data'!$C$4:$C$52,'COVID-19 Raw Data'!O$4:O$52, "No Data")</f>
        <v>No Data</v>
      </c>
      <c r="H57" s="2"/>
    </row>
    <row r="58">
      <c r="A58" s="3" t="s">
        <v>219</v>
      </c>
      <c r="B58" s="3" t="s">
        <v>135</v>
      </c>
      <c r="C58" s="3" t="s">
        <v>220</v>
      </c>
      <c r="D58" s="14" t="str">
        <f t="array" ref="D58">XLOOKUP($C58,'COVID-19 Raw Data'!$C$4:$C$52,'COVID-19 Raw Data'!D$4:D$52, "No Data")</f>
        <v>No Data</v>
      </c>
      <c r="E58" s="14" t="str">
        <f t="array" ref="E58">XLOOKUP($C58,'COVID-19 Raw Data'!$C$4:$C$52,'COVID-19 Raw Data'!E$4:E$52, "No Data")</f>
        <v>No Data</v>
      </c>
      <c r="F58" s="14" t="str">
        <f t="array" ref="F58">XLOOKUP($C58,'COVID-19 Raw Data'!$C$4:$C$52,'COVID-19 Raw Data'!J$4:J$52, "No Data")</f>
        <v>No Data</v>
      </c>
      <c r="G58" s="14" t="str">
        <f t="array" ref="G58">XLOOKUP($C58,'COVID-19 Raw Data'!$C$4:$C$52,'COVID-19 Raw Data'!O$4:O$52, "No Data")</f>
        <v>No Data</v>
      </c>
      <c r="H58" s="2"/>
    </row>
    <row r="59">
      <c r="A59" s="3" t="s">
        <v>221</v>
      </c>
      <c r="B59" s="3" t="s">
        <v>125</v>
      </c>
      <c r="C59" s="3" t="s">
        <v>222</v>
      </c>
      <c r="D59" s="14" t="str">
        <f t="array" ref="D59">XLOOKUP($C59,'COVID-19 Raw Data'!$C$4:$C$52,'COVID-19 Raw Data'!D$4:D$52, "No Data")</f>
        <v>No Data</v>
      </c>
      <c r="E59" s="14" t="str">
        <f t="array" ref="E59">XLOOKUP($C59,'COVID-19 Raw Data'!$C$4:$C$52,'COVID-19 Raw Data'!E$4:E$52, "No Data")</f>
        <v>No Data</v>
      </c>
      <c r="F59" s="14" t="str">
        <f t="array" ref="F59">XLOOKUP($C59,'COVID-19 Raw Data'!$C$4:$C$52,'COVID-19 Raw Data'!J$4:J$52, "No Data")</f>
        <v>No Data</v>
      </c>
      <c r="G59" s="14" t="str">
        <f t="array" ref="G59">XLOOKUP($C59,'COVID-19 Raw Data'!$C$4:$C$52,'COVID-19 Raw Data'!O$4:O$52, "No Data")</f>
        <v>No Data</v>
      </c>
      <c r="H59" s="2"/>
    </row>
    <row r="60">
      <c r="A60" s="3" t="s">
        <v>223</v>
      </c>
      <c r="B60" s="3" t="s">
        <v>130</v>
      </c>
      <c r="C60" s="3" t="s">
        <v>224</v>
      </c>
      <c r="D60" s="14" t="str">
        <f t="array" ref="D60">XLOOKUP($C60,'COVID-19 Raw Data'!$C$4:$C$52,'COVID-19 Raw Data'!D$4:D$52, "No Data")</f>
        <v>No Data</v>
      </c>
      <c r="E60" s="14" t="str">
        <f t="array" ref="E60">XLOOKUP($C60,'COVID-19 Raw Data'!$C$4:$C$52,'COVID-19 Raw Data'!E$4:E$52, "No Data")</f>
        <v>No Data</v>
      </c>
      <c r="F60" s="14" t="str">
        <f t="array" ref="F60">XLOOKUP($C60,'COVID-19 Raw Data'!$C$4:$C$52,'COVID-19 Raw Data'!J$4:J$52, "No Data")</f>
        <v>No Data</v>
      </c>
      <c r="G60" s="14" t="str">
        <f t="array" ref="G60">XLOOKUP($C60,'COVID-19 Raw Data'!$C$4:$C$52,'COVID-19 Raw Data'!O$4:O$52, "No Data")</f>
        <v>No Data</v>
      </c>
      <c r="H60" s="2"/>
    </row>
    <row r="61">
      <c r="A61" s="3" t="s">
        <v>225</v>
      </c>
      <c r="B61" s="3" t="s">
        <v>125</v>
      </c>
      <c r="C61" s="3" t="s">
        <v>226</v>
      </c>
      <c r="D61" s="14" t="str">
        <f t="array" ref="D61">XLOOKUP($C61,'COVID-19 Raw Data'!$C$4:$C$52,'COVID-19 Raw Data'!D$4:D$52, "No Data")</f>
        <v>No Data</v>
      </c>
      <c r="E61" s="14" t="str">
        <f t="array" ref="E61">XLOOKUP($C61,'COVID-19 Raw Data'!$C$4:$C$52,'COVID-19 Raw Data'!E$4:E$52, "No Data")</f>
        <v>No Data</v>
      </c>
      <c r="F61" s="14" t="str">
        <f t="array" ref="F61">XLOOKUP($C61,'COVID-19 Raw Data'!$C$4:$C$52,'COVID-19 Raw Data'!J$4:J$52, "No Data")</f>
        <v>No Data</v>
      </c>
      <c r="G61" s="14" t="str">
        <f t="array" ref="G61">XLOOKUP($C61,'COVID-19 Raw Data'!$C$4:$C$52,'COVID-19 Raw Data'!O$4:O$52, "No Data")</f>
        <v>No Data</v>
      </c>
      <c r="H61" s="2"/>
    </row>
    <row r="62">
      <c r="A62" s="3" t="s">
        <v>227</v>
      </c>
      <c r="B62" s="3" t="s">
        <v>125</v>
      </c>
      <c r="C62" s="3" t="s">
        <v>228</v>
      </c>
      <c r="D62" s="14" t="str">
        <f t="array" ref="D62">XLOOKUP($C62,'COVID-19 Raw Data'!$C$4:$C$52,'COVID-19 Raw Data'!D$4:D$52, "No Data")</f>
        <v>No Data</v>
      </c>
      <c r="E62" s="14" t="str">
        <f t="array" ref="E62">XLOOKUP($C62,'COVID-19 Raw Data'!$C$4:$C$52,'COVID-19 Raw Data'!E$4:E$52, "No Data")</f>
        <v>No Data</v>
      </c>
      <c r="F62" s="14" t="str">
        <f t="array" ref="F62">XLOOKUP($C62,'COVID-19 Raw Data'!$C$4:$C$52,'COVID-19 Raw Data'!J$4:J$52, "No Data")</f>
        <v>No Data</v>
      </c>
      <c r="G62" s="14" t="str">
        <f t="array" ref="G62">XLOOKUP($C62,'COVID-19 Raw Data'!$C$4:$C$52,'COVID-19 Raw Data'!O$4:O$52, "No Data")</f>
        <v>No Data</v>
      </c>
      <c r="H62" s="2"/>
    </row>
    <row r="63">
      <c r="A63" s="3" t="s">
        <v>47</v>
      </c>
      <c r="B63" s="3" t="s">
        <v>23</v>
      </c>
      <c r="C63" s="3" t="s">
        <v>48</v>
      </c>
      <c r="D63" s="14">
        <f t="array" ref="D63">XLOOKUP($C63,'COVID-19 Raw Data'!$C$4:$C$52,'COVID-19 Raw Data'!D$4:D$52, "No Data")</f>
        <v>241408</v>
      </c>
      <c r="E63" s="14">
        <f t="array" ref="E63">XLOOKUP($C63,'COVID-19 Raw Data'!$C$4:$C$52,'COVID-19 Raw Data'!E$4:E$52, "No Data")</f>
        <v>1932</v>
      </c>
      <c r="F63" s="14">
        <f t="array" ref="F63">XLOOKUP($C63,'COVID-19 Raw Data'!$C$4:$C$52,'COVID-19 Raw Data'!J$4:J$52, "No Data")</f>
        <v>1325188</v>
      </c>
      <c r="G63" s="14">
        <f t="array" ref="G63">XLOOKUP($C63,'COVID-19 Raw Data'!$C$4:$C$52,'COVID-19 Raw Data'!O$4:O$52, "No Data")</f>
        <v>29481.252</v>
      </c>
      <c r="H63" s="2"/>
    </row>
    <row r="64">
      <c r="A64" s="3" t="s">
        <v>229</v>
      </c>
      <c r="B64" s="3" t="s">
        <v>125</v>
      </c>
      <c r="C64" s="3" t="s">
        <v>230</v>
      </c>
      <c r="D64" s="14" t="str">
        <f t="array" ref="D64">XLOOKUP($C64,'COVID-19 Raw Data'!$C$4:$C$52,'COVID-19 Raw Data'!D$4:D$52, "No Data")</f>
        <v>No Data</v>
      </c>
      <c r="E64" s="14" t="str">
        <f t="array" ref="E64">XLOOKUP($C64,'COVID-19 Raw Data'!$C$4:$C$52,'COVID-19 Raw Data'!E$4:E$52, "No Data")</f>
        <v>No Data</v>
      </c>
      <c r="F64" s="14" t="str">
        <f t="array" ref="F64">XLOOKUP($C64,'COVID-19 Raw Data'!$C$4:$C$52,'COVID-19 Raw Data'!J$4:J$52, "No Data")</f>
        <v>No Data</v>
      </c>
      <c r="G64" s="14" t="str">
        <f t="array" ref="G64">XLOOKUP($C64,'COVID-19 Raw Data'!$C$4:$C$52,'COVID-19 Raw Data'!O$4:O$52, "No Data")</f>
        <v>No Data</v>
      </c>
      <c r="H64" s="2"/>
    </row>
    <row r="65">
      <c r="A65" s="3" t="s">
        <v>53</v>
      </c>
      <c r="B65" s="3" t="s">
        <v>23</v>
      </c>
      <c r="C65" s="3" t="s">
        <v>54</v>
      </c>
      <c r="D65" s="14">
        <f t="array" ref="D65">XLOOKUP($C65,'COVID-19 Raw Data'!$C$4:$C$52,'COVID-19 Raw Data'!D$4:D$52, "No Data")</f>
        <v>5764</v>
      </c>
      <c r="E65" s="14">
        <f t="array" ref="E65">XLOOKUP($C65,'COVID-19 Raw Data'!$C$4:$C$52,'COVID-19 Raw Data'!E$4:E$52, "No Data")</f>
        <v>14</v>
      </c>
      <c r="F65" s="14">
        <f t="array" ref="F65">XLOOKUP($C65,'COVID-19 Raw Data'!$C$4:$C$52,'COVID-19 Raw Data'!J$4:J$52, "No Data")</f>
        <v>49053</v>
      </c>
      <c r="G65" s="14" t="str">
        <f t="array" ref="G65">XLOOKUP($C65,'COVID-19 Raw Data'!$C$4:$C$52,'COVID-19 Raw Data'!O$4:O$52, "No Data")</f>
        <v/>
      </c>
      <c r="H65" s="2"/>
    </row>
    <row r="66">
      <c r="A66" s="3" t="s">
        <v>231</v>
      </c>
      <c r="B66" s="3" t="s">
        <v>135</v>
      </c>
      <c r="C66" s="3" t="s">
        <v>232</v>
      </c>
      <c r="D66" s="14" t="str">
        <f t="array" ref="D66">XLOOKUP($C66,'COVID-19 Raw Data'!$C$4:$C$52,'COVID-19 Raw Data'!D$4:D$52, "No Data")</f>
        <v>No Data</v>
      </c>
      <c r="E66" s="14" t="str">
        <f t="array" ref="E66">XLOOKUP($C66,'COVID-19 Raw Data'!$C$4:$C$52,'COVID-19 Raw Data'!E$4:E$52, "No Data")</f>
        <v>No Data</v>
      </c>
      <c r="F66" s="14" t="str">
        <f t="array" ref="F66">XLOOKUP($C66,'COVID-19 Raw Data'!$C$4:$C$52,'COVID-19 Raw Data'!J$4:J$52, "No Data")</f>
        <v>No Data</v>
      </c>
      <c r="G66" s="14" t="str">
        <f t="array" ref="G66">XLOOKUP($C66,'COVID-19 Raw Data'!$C$4:$C$52,'COVID-19 Raw Data'!O$4:O$52, "No Data")</f>
        <v>No Data</v>
      </c>
      <c r="H66" s="2"/>
    </row>
    <row r="67">
      <c r="A67" s="3" t="s">
        <v>233</v>
      </c>
      <c r="B67" s="3" t="s">
        <v>142</v>
      </c>
      <c r="C67" s="3" t="s">
        <v>234</v>
      </c>
      <c r="D67" s="14" t="str">
        <f t="array" ref="D67">XLOOKUP($C67,'COVID-19 Raw Data'!$C$4:$C$52,'COVID-19 Raw Data'!D$4:D$52, "No Data")</f>
        <v>No Data</v>
      </c>
      <c r="E67" s="14" t="str">
        <f t="array" ref="E67">XLOOKUP($C67,'COVID-19 Raw Data'!$C$4:$C$52,'COVID-19 Raw Data'!E$4:E$52, "No Data")</f>
        <v>No Data</v>
      </c>
      <c r="F67" s="14" t="str">
        <f t="array" ref="F67">XLOOKUP($C67,'COVID-19 Raw Data'!$C$4:$C$52,'COVID-19 Raw Data'!J$4:J$52, "No Data")</f>
        <v>No Data</v>
      </c>
      <c r="G67" s="14" t="str">
        <f t="array" ref="G67">XLOOKUP($C67,'COVID-19 Raw Data'!$C$4:$C$52,'COVID-19 Raw Data'!O$4:O$52, "No Data")</f>
        <v>No Data</v>
      </c>
      <c r="H67" s="2"/>
    </row>
    <row r="68">
      <c r="A68" s="3" t="s">
        <v>49</v>
      </c>
      <c r="B68" s="3" t="s">
        <v>23</v>
      </c>
      <c r="C68" s="3" t="s">
        <v>50</v>
      </c>
      <c r="D68" s="14">
        <f t="array" ref="D68">XLOOKUP($C68,'COVID-19 Raw Data'!$C$4:$C$52,'COVID-19 Raw Data'!D$4:D$52, "No Data")</f>
        <v>260292</v>
      </c>
      <c r="E68" s="14">
        <f t="array" ref="E68">XLOOKUP($C68,'COVID-19 Raw Data'!$C$4:$C$52,'COVID-19 Raw Data'!E$4:E$52, "No Data")</f>
        <v>1564</v>
      </c>
      <c r="F68" s="14">
        <f t="array" ref="F68">XLOOKUP($C68,'COVID-19 Raw Data'!$C$4:$C$52,'COVID-19 Raw Data'!J$4:J$52, "No Data")</f>
        <v>5548361</v>
      </c>
      <c r="G68" s="14">
        <f t="array" ref="G68">XLOOKUP($C68,'COVID-19 Raw Data'!$C$4:$C$52,'COVID-19 Raw Data'!O$4:O$52, "No Data")</f>
        <v>40585.721</v>
      </c>
      <c r="H68" s="2"/>
    </row>
    <row r="69">
      <c r="A69" s="3" t="s">
        <v>51</v>
      </c>
      <c r="B69" s="3" t="s">
        <v>23</v>
      </c>
      <c r="C69" s="3" t="s">
        <v>52</v>
      </c>
      <c r="D69" s="14">
        <f t="array" ref="D69">XLOOKUP($C69,'COVID-19 Raw Data'!$C$4:$C$52,'COVID-19 Raw Data'!D$4:D$52, "No Data")</f>
        <v>10412480</v>
      </c>
      <c r="E69" s="14">
        <f t="array" ref="E69">XLOOKUP($C69,'COVID-19 Raw Data'!$C$4:$C$52,'COVID-19 Raw Data'!E$4:E$52, "No Data")</f>
        <v>123805</v>
      </c>
      <c r="F69" s="14">
        <f t="array" ref="F69">XLOOKUP($C69,'COVID-19 Raw Data'!$C$4:$C$52,'COVID-19 Raw Data'!J$4:J$52, "No Data")</f>
        <v>67422000</v>
      </c>
      <c r="G69" s="14">
        <f t="array" ref="G69">XLOOKUP($C69,'COVID-19 Raw Data'!$C$4:$C$52,'COVID-19 Raw Data'!O$4:O$52, "No Data")</f>
        <v>38605.671</v>
      </c>
      <c r="H69" s="2"/>
    </row>
    <row r="70">
      <c r="A70" s="3" t="s">
        <v>235</v>
      </c>
      <c r="B70" s="3" t="s">
        <v>142</v>
      </c>
      <c r="C70" s="3" t="s">
        <v>236</v>
      </c>
      <c r="D70" s="14" t="str">
        <f t="array" ref="D70">XLOOKUP($C70,'COVID-19 Raw Data'!$C$4:$C$52,'COVID-19 Raw Data'!D$4:D$52, "No Data")</f>
        <v>No Data</v>
      </c>
      <c r="E70" s="14" t="str">
        <f t="array" ref="E70">XLOOKUP($C70,'COVID-19 Raw Data'!$C$4:$C$52,'COVID-19 Raw Data'!E$4:E$52, "No Data")</f>
        <v>No Data</v>
      </c>
      <c r="F70" s="14" t="str">
        <f t="array" ref="F70">XLOOKUP($C70,'COVID-19 Raw Data'!$C$4:$C$52,'COVID-19 Raw Data'!J$4:J$52, "No Data")</f>
        <v>No Data</v>
      </c>
      <c r="G70" s="14" t="str">
        <f t="array" ref="G70">XLOOKUP($C70,'COVID-19 Raw Data'!$C$4:$C$52,'COVID-19 Raw Data'!O$4:O$52, "No Data")</f>
        <v>No Data</v>
      </c>
      <c r="H70" s="2"/>
    </row>
    <row r="71">
      <c r="A71" s="3" t="s">
        <v>237</v>
      </c>
      <c r="B71" s="3" t="s">
        <v>125</v>
      </c>
      <c r="C71" s="3" t="s">
        <v>238</v>
      </c>
      <c r="D71" s="14" t="str">
        <f t="array" ref="D71">XLOOKUP($C71,'COVID-19 Raw Data'!$C$4:$C$52,'COVID-19 Raw Data'!D$4:D$52, "No Data")</f>
        <v>No Data</v>
      </c>
      <c r="E71" s="14" t="str">
        <f t="array" ref="E71">XLOOKUP($C71,'COVID-19 Raw Data'!$C$4:$C$52,'COVID-19 Raw Data'!E$4:E$52, "No Data")</f>
        <v>No Data</v>
      </c>
      <c r="F71" s="14" t="str">
        <f t="array" ref="F71">XLOOKUP($C71,'COVID-19 Raw Data'!$C$4:$C$52,'COVID-19 Raw Data'!J$4:J$52, "No Data")</f>
        <v>No Data</v>
      </c>
      <c r="G71" s="14" t="str">
        <f t="array" ref="G71">XLOOKUP($C71,'COVID-19 Raw Data'!$C$4:$C$52,'COVID-19 Raw Data'!O$4:O$52, "No Data")</f>
        <v>No Data</v>
      </c>
      <c r="H71" s="2"/>
    </row>
    <row r="72">
      <c r="A72" s="3" t="s">
        <v>239</v>
      </c>
      <c r="B72" s="3" t="s">
        <v>125</v>
      </c>
      <c r="C72" s="3" t="s">
        <v>240</v>
      </c>
      <c r="D72" s="14" t="str">
        <f t="array" ref="D72">XLOOKUP($C72,'COVID-19 Raw Data'!$C$4:$C$52,'COVID-19 Raw Data'!D$4:D$52, "No Data")</f>
        <v>No Data</v>
      </c>
      <c r="E72" s="14" t="str">
        <f t="array" ref="E72">XLOOKUP($C72,'COVID-19 Raw Data'!$C$4:$C$52,'COVID-19 Raw Data'!E$4:E$52, "No Data")</f>
        <v>No Data</v>
      </c>
      <c r="F72" s="14" t="str">
        <f t="array" ref="F72">XLOOKUP($C72,'COVID-19 Raw Data'!$C$4:$C$52,'COVID-19 Raw Data'!J$4:J$52, "No Data")</f>
        <v>No Data</v>
      </c>
      <c r="G72" s="14" t="str">
        <f t="array" ref="G72">XLOOKUP($C72,'COVID-19 Raw Data'!$C$4:$C$52,'COVID-19 Raw Data'!O$4:O$52, "No Data")</f>
        <v>No Data</v>
      </c>
      <c r="H72" s="2"/>
    </row>
    <row r="73">
      <c r="A73" s="3" t="s">
        <v>241</v>
      </c>
      <c r="B73" s="3" t="s">
        <v>122</v>
      </c>
      <c r="C73" s="3" t="s">
        <v>242</v>
      </c>
      <c r="D73" s="14" t="str">
        <f t="array" ref="D73">XLOOKUP($C73,'COVID-19 Raw Data'!$C$4:$C$52,'COVID-19 Raw Data'!D$4:D$52, "No Data")</f>
        <v>No Data</v>
      </c>
      <c r="E73" s="14" t="str">
        <f t="array" ref="E73">XLOOKUP($C73,'COVID-19 Raw Data'!$C$4:$C$52,'COVID-19 Raw Data'!E$4:E$52, "No Data")</f>
        <v>No Data</v>
      </c>
      <c r="F73" s="14" t="str">
        <f t="array" ref="F73">XLOOKUP($C73,'COVID-19 Raw Data'!$C$4:$C$52,'COVID-19 Raw Data'!J$4:J$52, "No Data")</f>
        <v>No Data</v>
      </c>
      <c r="G73" s="14" t="str">
        <f t="array" ref="G73">XLOOKUP($C73,'COVID-19 Raw Data'!$C$4:$C$52,'COVID-19 Raw Data'!O$4:O$52, "No Data")</f>
        <v>No Data</v>
      </c>
      <c r="H73" s="2"/>
    </row>
    <row r="74">
      <c r="A74" s="3" t="s">
        <v>41</v>
      </c>
      <c r="B74" s="3" t="s">
        <v>23</v>
      </c>
      <c r="C74" s="3" t="s">
        <v>42</v>
      </c>
      <c r="D74" s="14">
        <f t="array" ref="D74">XLOOKUP($C74,'COVID-19 Raw Data'!$C$4:$C$52,'COVID-19 Raw Data'!D$4:D$52, "No Data")</f>
        <v>7193186</v>
      </c>
      <c r="E74" s="14">
        <f t="array" ref="E74">XLOOKUP($C74,'COVID-19 Raw Data'!$C$4:$C$52,'COVID-19 Raw Data'!E$4:E$52, "No Data")</f>
        <v>112111</v>
      </c>
      <c r="F74" s="14">
        <f t="array" ref="F74">XLOOKUP($C74,'COVID-19 Raw Data'!$C$4:$C$52,'COVID-19 Raw Data'!J$4:J$52, "No Data")</f>
        <v>83900471</v>
      </c>
      <c r="G74" s="14">
        <f t="array" ref="G74">XLOOKUP($C74,'COVID-19 Raw Data'!$C$4:$C$52,'COVID-19 Raw Data'!O$4:O$52, "No Data")</f>
        <v>45229.245</v>
      </c>
      <c r="H74" s="2"/>
    </row>
    <row r="75">
      <c r="A75" s="3" t="s">
        <v>243</v>
      </c>
      <c r="B75" s="3" t="s">
        <v>125</v>
      </c>
      <c r="C75" s="3" t="s">
        <v>244</v>
      </c>
      <c r="D75" s="14" t="str">
        <f t="array" ref="D75">XLOOKUP($C75,'COVID-19 Raw Data'!$C$4:$C$52,'COVID-19 Raw Data'!D$4:D$52, "No Data")</f>
        <v>No Data</v>
      </c>
      <c r="E75" s="14" t="str">
        <f t="array" ref="E75">XLOOKUP($C75,'COVID-19 Raw Data'!$C$4:$C$52,'COVID-19 Raw Data'!E$4:E$52, "No Data")</f>
        <v>No Data</v>
      </c>
      <c r="F75" s="14" t="str">
        <f t="array" ref="F75">XLOOKUP($C75,'COVID-19 Raw Data'!$C$4:$C$52,'COVID-19 Raw Data'!J$4:J$52, "No Data")</f>
        <v>No Data</v>
      </c>
      <c r="G75" s="14" t="str">
        <f t="array" ref="G75">XLOOKUP($C75,'COVID-19 Raw Data'!$C$4:$C$52,'COVID-19 Raw Data'!O$4:O$52, "No Data")</f>
        <v>No Data</v>
      </c>
      <c r="H75" s="2"/>
    </row>
    <row r="76">
      <c r="A76" s="3" t="s">
        <v>59</v>
      </c>
      <c r="B76" s="3" t="s">
        <v>23</v>
      </c>
      <c r="C76" s="3" t="s">
        <v>60</v>
      </c>
      <c r="D76" s="14">
        <f t="array" ref="D76">XLOOKUP($C76,'COVID-19 Raw Data'!$C$4:$C$52,'COVID-19 Raw Data'!D$4:D$52, "No Data")</f>
        <v>8701</v>
      </c>
      <c r="E76" s="14">
        <f t="array" ref="E76">XLOOKUP($C76,'COVID-19 Raw Data'!$C$4:$C$52,'COVID-19 Raw Data'!E$4:E$52, "No Data")</f>
        <v>100</v>
      </c>
      <c r="F76" s="14">
        <f t="array" ref="F76">XLOOKUP($C76,'COVID-19 Raw Data'!$C$4:$C$52,'COVID-19 Raw Data'!J$4:J$52, "No Data")</f>
        <v>33691</v>
      </c>
      <c r="G76" s="14" t="str">
        <f t="array" ref="G76">XLOOKUP($C76,'COVID-19 Raw Data'!$C$4:$C$52,'COVID-19 Raw Data'!O$4:O$52, "No Data")</f>
        <v/>
      </c>
      <c r="H76" s="2"/>
    </row>
    <row r="77">
      <c r="A77" s="3" t="s">
        <v>61</v>
      </c>
      <c r="B77" s="3" t="s">
        <v>23</v>
      </c>
      <c r="C77" s="3" t="s">
        <v>62</v>
      </c>
      <c r="D77" s="14">
        <f t="array" ref="D77">XLOOKUP($C77,'COVID-19 Raw Data'!$C$4:$C$52,'COVID-19 Raw Data'!D$4:D$52, "No Data")</f>
        <v>1210853</v>
      </c>
      <c r="E77" s="14">
        <f t="array" ref="E77">XLOOKUP($C77,'COVID-19 Raw Data'!$C$4:$C$52,'COVID-19 Raw Data'!E$4:E$52, "No Data")</f>
        <v>20790</v>
      </c>
      <c r="F77" s="14">
        <f t="array" ref="F77">XLOOKUP($C77,'COVID-19 Raw Data'!$C$4:$C$52,'COVID-19 Raw Data'!J$4:J$52, "No Data")</f>
        <v>10370747</v>
      </c>
      <c r="G77" s="14">
        <f t="array" ref="G77">XLOOKUP($C77,'COVID-19 Raw Data'!$C$4:$C$52,'COVID-19 Raw Data'!O$4:O$52, "No Data")</f>
        <v>24574.382</v>
      </c>
      <c r="H77" s="2"/>
    </row>
    <row r="78">
      <c r="A78" s="3" t="s">
        <v>245</v>
      </c>
      <c r="B78" s="3" t="s">
        <v>130</v>
      </c>
      <c r="C78" s="3" t="s">
        <v>246</v>
      </c>
      <c r="D78" s="14" t="str">
        <f t="array" ref="D78">XLOOKUP($C78,'COVID-19 Raw Data'!$C$4:$C$52,'COVID-19 Raw Data'!D$4:D$52, "No Data")</f>
        <v>No Data</v>
      </c>
      <c r="E78" s="14" t="str">
        <f t="array" ref="E78">XLOOKUP($C78,'COVID-19 Raw Data'!$C$4:$C$52,'COVID-19 Raw Data'!E$4:E$52, "No Data")</f>
        <v>No Data</v>
      </c>
      <c r="F78" s="14" t="str">
        <f t="array" ref="F78">XLOOKUP($C78,'COVID-19 Raw Data'!$C$4:$C$52,'COVID-19 Raw Data'!J$4:J$52, "No Data")</f>
        <v>No Data</v>
      </c>
      <c r="G78" s="14" t="str">
        <f t="array" ref="G78">XLOOKUP($C78,'COVID-19 Raw Data'!$C$4:$C$52,'COVID-19 Raw Data'!O$4:O$52, "No Data")</f>
        <v>No Data</v>
      </c>
      <c r="H78" s="2"/>
    </row>
    <row r="79">
      <c r="A79" s="3" t="s">
        <v>247</v>
      </c>
      <c r="B79" s="3" t="s">
        <v>130</v>
      </c>
      <c r="C79" s="3" t="s">
        <v>248</v>
      </c>
      <c r="D79" s="14" t="str">
        <f t="array" ref="D79">XLOOKUP($C79,'COVID-19 Raw Data'!$C$4:$C$52,'COVID-19 Raw Data'!D$4:D$52, "No Data")</f>
        <v>No Data</v>
      </c>
      <c r="E79" s="14" t="str">
        <f t="array" ref="E79">XLOOKUP($C79,'COVID-19 Raw Data'!$C$4:$C$52,'COVID-19 Raw Data'!E$4:E$52, "No Data")</f>
        <v>No Data</v>
      </c>
      <c r="F79" s="14" t="str">
        <f t="array" ref="F79">XLOOKUP($C79,'COVID-19 Raw Data'!$C$4:$C$52,'COVID-19 Raw Data'!J$4:J$52, "No Data")</f>
        <v>No Data</v>
      </c>
      <c r="G79" s="14" t="str">
        <f t="array" ref="G79">XLOOKUP($C79,'COVID-19 Raw Data'!$C$4:$C$52,'COVID-19 Raw Data'!O$4:O$52, "No Data")</f>
        <v>No Data</v>
      </c>
      <c r="H79" s="2"/>
    </row>
    <row r="80">
      <c r="A80" s="3" t="s">
        <v>249</v>
      </c>
      <c r="B80" s="3" t="s">
        <v>142</v>
      </c>
      <c r="C80" s="3" t="s">
        <v>250</v>
      </c>
      <c r="D80" s="14" t="str">
        <f t="array" ref="D80">XLOOKUP($C80,'COVID-19 Raw Data'!$C$4:$C$52,'COVID-19 Raw Data'!D$4:D$52, "No Data")</f>
        <v>No Data</v>
      </c>
      <c r="E80" s="14" t="str">
        <f t="array" ref="E80">XLOOKUP($C80,'COVID-19 Raw Data'!$C$4:$C$52,'COVID-19 Raw Data'!E$4:E$52, "No Data")</f>
        <v>No Data</v>
      </c>
      <c r="F80" s="14" t="str">
        <f t="array" ref="F80">XLOOKUP($C80,'COVID-19 Raw Data'!$C$4:$C$52,'COVID-19 Raw Data'!J$4:J$52, "No Data")</f>
        <v>No Data</v>
      </c>
      <c r="G80" s="14" t="str">
        <f t="array" ref="G80">XLOOKUP($C80,'COVID-19 Raw Data'!$C$4:$C$52,'COVID-19 Raw Data'!O$4:O$52, "No Data")</f>
        <v>No Data</v>
      </c>
      <c r="H80" s="2"/>
    </row>
    <row r="81">
      <c r="A81" s="3" t="s">
        <v>251</v>
      </c>
      <c r="B81" s="3" t="s">
        <v>130</v>
      </c>
      <c r="C81" s="3" t="s">
        <v>252</v>
      </c>
      <c r="D81" s="14" t="str">
        <f t="array" ref="D81">XLOOKUP($C81,'COVID-19 Raw Data'!$C$4:$C$52,'COVID-19 Raw Data'!D$4:D$52, "No Data")</f>
        <v>No Data</v>
      </c>
      <c r="E81" s="14" t="str">
        <f t="array" ref="E81">XLOOKUP($C81,'COVID-19 Raw Data'!$C$4:$C$52,'COVID-19 Raw Data'!E$4:E$52, "No Data")</f>
        <v>No Data</v>
      </c>
      <c r="F81" s="14" t="str">
        <f t="array" ref="F81">XLOOKUP($C81,'COVID-19 Raw Data'!$C$4:$C$52,'COVID-19 Raw Data'!J$4:J$52, "No Data")</f>
        <v>No Data</v>
      </c>
      <c r="G81" s="14" t="str">
        <f t="array" ref="G81">XLOOKUP($C81,'COVID-19 Raw Data'!$C$4:$C$52,'COVID-19 Raw Data'!O$4:O$52, "No Data")</f>
        <v>No Data</v>
      </c>
      <c r="H81" s="2"/>
    </row>
    <row r="82">
      <c r="A82" s="3" t="s">
        <v>57</v>
      </c>
      <c r="B82" s="3" t="s">
        <v>23</v>
      </c>
      <c r="C82" s="3" t="s">
        <v>58</v>
      </c>
      <c r="D82" s="14" t="str">
        <f t="array" ref="D82">XLOOKUP($C82,'COVID-19 Raw Data'!$C$4:$C$52,'COVID-19 Raw Data'!D$4:D$52, "No Data")</f>
        <v/>
      </c>
      <c r="E82" s="14" t="str">
        <f t="array" ref="E82">XLOOKUP($C82,'COVID-19 Raw Data'!$C$4:$C$52,'COVID-19 Raw Data'!E$4:E$52, "No Data")</f>
        <v/>
      </c>
      <c r="F82" s="14">
        <f t="array" ref="F82">XLOOKUP($C82,'COVID-19 Raw Data'!$C$4:$C$52,'COVID-19 Raw Data'!J$4:J$52, "No Data")</f>
        <v>63385</v>
      </c>
      <c r="G82" s="14" t="str">
        <f t="array" ref="G82">XLOOKUP($C82,'COVID-19 Raw Data'!$C$4:$C$52,'COVID-19 Raw Data'!O$4:O$52, "No Data")</f>
        <v/>
      </c>
      <c r="H82" s="2"/>
    </row>
    <row r="83">
      <c r="A83" s="3" t="s">
        <v>253</v>
      </c>
      <c r="B83" s="3" t="s">
        <v>125</v>
      </c>
      <c r="C83" s="3" t="s">
        <v>254</v>
      </c>
      <c r="D83" s="14" t="str">
        <f t="array" ref="D83">XLOOKUP($C83,'COVID-19 Raw Data'!$C$4:$C$52,'COVID-19 Raw Data'!D$4:D$52, "No Data")</f>
        <v>No Data</v>
      </c>
      <c r="E83" s="14" t="str">
        <f t="array" ref="E83">XLOOKUP($C83,'COVID-19 Raw Data'!$C$4:$C$52,'COVID-19 Raw Data'!E$4:E$52, "No Data")</f>
        <v>No Data</v>
      </c>
      <c r="F83" s="14" t="str">
        <f t="array" ref="F83">XLOOKUP($C83,'COVID-19 Raw Data'!$C$4:$C$52,'COVID-19 Raw Data'!J$4:J$52, "No Data")</f>
        <v>No Data</v>
      </c>
      <c r="G83" s="14" t="str">
        <f t="array" ref="G83">XLOOKUP($C83,'COVID-19 Raw Data'!$C$4:$C$52,'COVID-19 Raw Data'!O$4:O$52, "No Data")</f>
        <v>No Data</v>
      </c>
      <c r="H83" s="2"/>
    </row>
    <row r="84">
      <c r="A84" s="3" t="s">
        <v>255</v>
      </c>
      <c r="B84" s="3" t="s">
        <v>125</v>
      </c>
      <c r="C84" s="3" t="s">
        <v>256</v>
      </c>
      <c r="D84" s="14" t="str">
        <f t="array" ref="D84">XLOOKUP($C84,'COVID-19 Raw Data'!$C$4:$C$52,'COVID-19 Raw Data'!D$4:D$52, "No Data")</f>
        <v>No Data</v>
      </c>
      <c r="E84" s="14" t="str">
        <f t="array" ref="E84">XLOOKUP($C84,'COVID-19 Raw Data'!$C$4:$C$52,'COVID-19 Raw Data'!E$4:E$52, "No Data")</f>
        <v>No Data</v>
      </c>
      <c r="F84" s="14" t="str">
        <f t="array" ref="F84">XLOOKUP($C84,'COVID-19 Raw Data'!$C$4:$C$52,'COVID-19 Raw Data'!J$4:J$52, "No Data")</f>
        <v>No Data</v>
      </c>
      <c r="G84" s="14" t="str">
        <f t="array" ref="G84">XLOOKUP($C84,'COVID-19 Raw Data'!$C$4:$C$52,'COVID-19 Raw Data'!O$4:O$52, "No Data")</f>
        <v>No Data</v>
      </c>
      <c r="H84" s="2"/>
    </row>
    <row r="85">
      <c r="A85" s="3" t="s">
        <v>257</v>
      </c>
      <c r="B85" s="3" t="s">
        <v>135</v>
      </c>
      <c r="C85" s="3" t="s">
        <v>258</v>
      </c>
      <c r="D85" s="14" t="str">
        <f t="array" ref="D85">XLOOKUP($C85,'COVID-19 Raw Data'!$C$4:$C$52,'COVID-19 Raw Data'!D$4:D$52, "No Data")</f>
        <v>No Data</v>
      </c>
      <c r="E85" s="14" t="str">
        <f t="array" ref="E85">XLOOKUP($C85,'COVID-19 Raw Data'!$C$4:$C$52,'COVID-19 Raw Data'!E$4:E$52, "No Data")</f>
        <v>No Data</v>
      </c>
      <c r="F85" s="14" t="str">
        <f t="array" ref="F85">XLOOKUP($C85,'COVID-19 Raw Data'!$C$4:$C$52,'COVID-19 Raw Data'!J$4:J$52, "No Data")</f>
        <v>No Data</v>
      </c>
      <c r="G85" s="14" t="str">
        <f t="array" ref="G85">XLOOKUP($C85,'COVID-19 Raw Data'!$C$4:$C$52,'COVID-19 Raw Data'!O$4:O$52, "No Data")</f>
        <v>No Data</v>
      </c>
      <c r="H85" s="2"/>
    </row>
    <row r="86">
      <c r="A86" s="3" t="s">
        <v>259</v>
      </c>
      <c r="B86" s="3" t="s">
        <v>130</v>
      </c>
      <c r="C86" s="3" t="s">
        <v>260</v>
      </c>
      <c r="D86" s="14" t="str">
        <f t="array" ref="D86">XLOOKUP($C86,'COVID-19 Raw Data'!$C$4:$C$52,'COVID-19 Raw Data'!D$4:D$52, "No Data")</f>
        <v>No Data</v>
      </c>
      <c r="E86" s="14" t="str">
        <f t="array" ref="E86">XLOOKUP($C86,'COVID-19 Raw Data'!$C$4:$C$52,'COVID-19 Raw Data'!E$4:E$52, "No Data")</f>
        <v>No Data</v>
      </c>
      <c r="F86" s="14" t="str">
        <f t="array" ref="F86">XLOOKUP($C86,'COVID-19 Raw Data'!$C$4:$C$52,'COVID-19 Raw Data'!J$4:J$52, "No Data")</f>
        <v>No Data</v>
      </c>
      <c r="G86" s="14" t="str">
        <f t="array" ref="G86">XLOOKUP($C86,'COVID-19 Raw Data'!$C$4:$C$52,'COVID-19 Raw Data'!O$4:O$52, "No Data")</f>
        <v>No Data</v>
      </c>
      <c r="H86" s="2"/>
    </row>
    <row r="87">
      <c r="A87" s="3" t="s">
        <v>261</v>
      </c>
      <c r="B87" s="3" t="s">
        <v>130</v>
      </c>
      <c r="C87" s="3" t="s">
        <v>262</v>
      </c>
      <c r="D87" s="14" t="str">
        <f t="array" ref="D87">XLOOKUP($C87,'COVID-19 Raw Data'!$C$4:$C$52,'COVID-19 Raw Data'!D$4:D$52, "No Data")</f>
        <v>No Data</v>
      </c>
      <c r="E87" s="14" t="str">
        <f t="array" ref="E87">XLOOKUP($C87,'COVID-19 Raw Data'!$C$4:$C$52,'COVID-19 Raw Data'!E$4:E$52, "No Data")</f>
        <v>No Data</v>
      </c>
      <c r="F87" s="14" t="str">
        <f t="array" ref="F87">XLOOKUP($C87,'COVID-19 Raw Data'!$C$4:$C$52,'COVID-19 Raw Data'!J$4:J$52, "No Data")</f>
        <v>No Data</v>
      </c>
      <c r="G87" s="14" t="str">
        <f t="array" ref="G87">XLOOKUP($C87,'COVID-19 Raw Data'!$C$4:$C$52,'COVID-19 Raw Data'!O$4:O$52, "No Data")</f>
        <v>No Data</v>
      </c>
      <c r="H87" s="2"/>
    </row>
    <row r="88">
      <c r="A88" s="3" t="s">
        <v>263</v>
      </c>
      <c r="B88" s="3" t="s">
        <v>122</v>
      </c>
      <c r="C88" s="3" t="s">
        <v>264</v>
      </c>
      <c r="D88" s="14" t="str">
        <f t="array" ref="D88">XLOOKUP($C88,'COVID-19 Raw Data'!$C$4:$C$52,'COVID-19 Raw Data'!D$4:D$52, "No Data")</f>
        <v>No Data</v>
      </c>
      <c r="E88" s="14" t="str">
        <f t="array" ref="E88">XLOOKUP($C88,'COVID-19 Raw Data'!$C$4:$C$52,'COVID-19 Raw Data'!E$4:E$52, "No Data")</f>
        <v>No Data</v>
      </c>
      <c r="F88" s="14" t="str">
        <f t="array" ref="F88">XLOOKUP($C88,'COVID-19 Raw Data'!$C$4:$C$52,'COVID-19 Raw Data'!J$4:J$52, "No Data")</f>
        <v>No Data</v>
      </c>
      <c r="G88" s="14" t="str">
        <f t="array" ref="G88">XLOOKUP($C88,'COVID-19 Raw Data'!$C$4:$C$52,'COVID-19 Raw Data'!O$4:O$52, "No Data")</f>
        <v>No Data</v>
      </c>
      <c r="H88" s="2"/>
    </row>
    <row r="89">
      <c r="A89" s="3" t="s">
        <v>65</v>
      </c>
      <c r="B89" s="3" t="s">
        <v>23</v>
      </c>
      <c r="C89" s="3" t="s">
        <v>66</v>
      </c>
      <c r="D89" s="14">
        <f t="array" ref="D89">XLOOKUP($C89,'COVID-19 Raw Data'!$C$4:$C$52,'COVID-19 Raw Data'!D$4:D$52, "No Data")</f>
        <v>1256415</v>
      </c>
      <c r="E89" s="14">
        <f t="array" ref="E89">XLOOKUP($C89,'COVID-19 Raw Data'!$C$4:$C$52,'COVID-19 Raw Data'!E$4:E$52, "No Data")</f>
        <v>39186</v>
      </c>
      <c r="F89" s="14">
        <f t="array" ref="F89">XLOOKUP($C89,'COVID-19 Raw Data'!$C$4:$C$52,'COVID-19 Raw Data'!J$4:J$52, "No Data")</f>
        <v>9634162</v>
      </c>
      <c r="G89" s="14">
        <f t="array" ref="G89">XLOOKUP($C89,'COVID-19 Raw Data'!$C$4:$C$52,'COVID-19 Raw Data'!O$4:O$52, "No Data")</f>
        <v>26777.561</v>
      </c>
      <c r="H89" s="2"/>
    </row>
    <row r="90">
      <c r="A90" s="3" t="s">
        <v>71</v>
      </c>
      <c r="B90" s="3" t="s">
        <v>23</v>
      </c>
      <c r="C90" s="3" t="s">
        <v>72</v>
      </c>
      <c r="D90" s="14">
        <f t="array" ref="D90">XLOOKUP($C90,'COVID-19 Raw Data'!$C$4:$C$52,'COVID-19 Raw Data'!D$4:D$52, "No Data")</f>
        <v>27059</v>
      </c>
      <c r="E90" s="14">
        <f t="array" ref="E90">XLOOKUP($C90,'COVID-19 Raw Data'!$C$4:$C$52,'COVID-19 Raw Data'!E$4:E$52, "No Data")</f>
        <v>37</v>
      </c>
      <c r="F90" s="14">
        <f t="array" ref="F90">XLOOKUP($C90,'COVID-19 Raw Data'!$C$4:$C$52,'COVID-19 Raw Data'!J$4:J$52, "No Data")</f>
        <v>368792</v>
      </c>
      <c r="G90" s="14">
        <f t="array" ref="G90">XLOOKUP($C90,'COVID-19 Raw Data'!$C$4:$C$52,'COVID-19 Raw Data'!O$4:O$52, "No Data")</f>
        <v>46482.958</v>
      </c>
      <c r="H90" s="2"/>
    </row>
    <row r="91">
      <c r="A91" s="3" t="s">
        <v>265</v>
      </c>
      <c r="B91" s="3" t="s">
        <v>122</v>
      </c>
      <c r="C91" s="3" t="s">
        <v>266</v>
      </c>
      <c r="D91" s="14" t="str">
        <f t="array" ref="D91">XLOOKUP($C91,'COVID-19 Raw Data'!$C$4:$C$52,'COVID-19 Raw Data'!D$4:D$52, "No Data")</f>
        <v>No Data</v>
      </c>
      <c r="E91" s="14" t="str">
        <f t="array" ref="E91">XLOOKUP($C91,'COVID-19 Raw Data'!$C$4:$C$52,'COVID-19 Raw Data'!E$4:E$52, "No Data")</f>
        <v>No Data</v>
      </c>
      <c r="F91" s="14" t="str">
        <f t="array" ref="F91">XLOOKUP($C91,'COVID-19 Raw Data'!$C$4:$C$52,'COVID-19 Raw Data'!J$4:J$52, "No Data")</f>
        <v>No Data</v>
      </c>
      <c r="G91" s="14" t="str">
        <f t="array" ref="G91">XLOOKUP($C91,'COVID-19 Raw Data'!$C$4:$C$52,'COVID-19 Raw Data'!O$4:O$52, "No Data")</f>
        <v>No Data</v>
      </c>
      <c r="H91" s="2"/>
    </row>
    <row r="92">
      <c r="A92" s="3" t="s">
        <v>267</v>
      </c>
      <c r="B92" s="3" t="s">
        <v>122</v>
      </c>
      <c r="C92" s="3" t="s">
        <v>268</v>
      </c>
      <c r="D92" s="14" t="str">
        <f t="array" ref="D92">XLOOKUP($C92,'COVID-19 Raw Data'!$C$4:$C$52,'COVID-19 Raw Data'!D$4:D$52, "No Data")</f>
        <v>No Data</v>
      </c>
      <c r="E92" s="14" t="str">
        <f t="array" ref="E92">XLOOKUP($C92,'COVID-19 Raw Data'!$C$4:$C$52,'COVID-19 Raw Data'!E$4:E$52, "No Data")</f>
        <v>No Data</v>
      </c>
      <c r="F92" s="14" t="str">
        <f t="array" ref="F92">XLOOKUP($C92,'COVID-19 Raw Data'!$C$4:$C$52,'COVID-19 Raw Data'!J$4:J$52, "No Data")</f>
        <v>No Data</v>
      </c>
      <c r="G92" s="14" t="str">
        <f t="array" ref="G92">XLOOKUP($C92,'COVID-19 Raw Data'!$C$4:$C$52,'COVID-19 Raw Data'!O$4:O$52, "No Data")</f>
        <v>No Data</v>
      </c>
      <c r="H92" s="2"/>
    </row>
    <row r="93">
      <c r="A93" s="3" t="s">
        <v>269</v>
      </c>
      <c r="B93" s="3" t="s">
        <v>122</v>
      </c>
      <c r="C93" s="3" t="s">
        <v>270</v>
      </c>
      <c r="D93" s="14" t="str">
        <f t="array" ref="D93">XLOOKUP($C93,'COVID-19 Raw Data'!$C$4:$C$52,'COVID-19 Raw Data'!D$4:D$52, "No Data")</f>
        <v>No Data</v>
      </c>
      <c r="E93" s="14" t="str">
        <f t="array" ref="E93">XLOOKUP($C93,'COVID-19 Raw Data'!$C$4:$C$52,'COVID-19 Raw Data'!E$4:E$52, "No Data")</f>
        <v>No Data</v>
      </c>
      <c r="F93" s="14" t="str">
        <f t="array" ref="F93">XLOOKUP($C93,'COVID-19 Raw Data'!$C$4:$C$52,'COVID-19 Raw Data'!J$4:J$52, "No Data")</f>
        <v>No Data</v>
      </c>
      <c r="G93" s="14" t="str">
        <f t="array" ref="G93">XLOOKUP($C93,'COVID-19 Raw Data'!$C$4:$C$52,'COVID-19 Raw Data'!O$4:O$52, "No Data")</f>
        <v>No Data</v>
      </c>
      <c r="H93" s="2"/>
    </row>
    <row r="94">
      <c r="A94" s="3" t="s">
        <v>271</v>
      </c>
      <c r="B94" s="3" t="s">
        <v>122</v>
      </c>
      <c r="C94" s="3" t="s">
        <v>272</v>
      </c>
      <c r="D94" s="14" t="str">
        <f t="array" ref="D94">XLOOKUP($C94,'COVID-19 Raw Data'!$C$4:$C$52,'COVID-19 Raw Data'!D$4:D$52, "No Data")</f>
        <v>No Data</v>
      </c>
      <c r="E94" s="14" t="str">
        <f t="array" ref="E94">XLOOKUP($C94,'COVID-19 Raw Data'!$C$4:$C$52,'COVID-19 Raw Data'!E$4:E$52, "No Data")</f>
        <v>No Data</v>
      </c>
      <c r="F94" s="14" t="str">
        <f t="array" ref="F94">XLOOKUP($C94,'COVID-19 Raw Data'!$C$4:$C$52,'COVID-19 Raw Data'!J$4:J$52, "No Data")</f>
        <v>No Data</v>
      </c>
      <c r="G94" s="14" t="str">
        <f t="array" ref="G94">XLOOKUP($C94,'COVID-19 Raw Data'!$C$4:$C$52,'COVID-19 Raw Data'!O$4:O$52, "No Data")</f>
        <v>No Data</v>
      </c>
      <c r="H94" s="2"/>
    </row>
    <row r="95">
      <c r="A95" s="3" t="s">
        <v>69</v>
      </c>
      <c r="B95" s="3" t="s">
        <v>23</v>
      </c>
      <c r="C95" s="3" t="s">
        <v>70</v>
      </c>
      <c r="D95" s="14">
        <f t="array" ref="D95">XLOOKUP($C95,'COVID-19 Raw Data'!$C$4:$C$52,'COVID-19 Raw Data'!D$4:D$52, "No Data")</f>
        <v>788559</v>
      </c>
      <c r="E95" s="14">
        <f t="array" ref="E95">XLOOKUP($C95,'COVID-19 Raw Data'!$C$4:$C$52,'COVID-19 Raw Data'!E$4:E$52, "No Data")</f>
        <v>5912</v>
      </c>
      <c r="F95" s="14">
        <f t="array" ref="F95">XLOOKUP($C95,'COVID-19 Raw Data'!$C$4:$C$52,'COVID-19 Raw Data'!J$4:J$52, "No Data")</f>
        <v>4982904</v>
      </c>
      <c r="G95" s="14">
        <f t="array" ref="G95">XLOOKUP($C95,'COVID-19 Raw Data'!$C$4:$C$52,'COVID-19 Raw Data'!O$4:O$52, "No Data")</f>
        <v>67335.293</v>
      </c>
      <c r="H95" s="2"/>
    </row>
    <row r="96">
      <c r="A96" s="3" t="s">
        <v>67</v>
      </c>
      <c r="B96" s="3" t="s">
        <v>23</v>
      </c>
      <c r="C96" s="3" t="s">
        <v>68</v>
      </c>
      <c r="D96" s="14">
        <f t="array" ref="D96">XLOOKUP($C96,'COVID-19 Raw Data'!$C$4:$C$52,'COVID-19 Raw Data'!D$4:D$52, "No Data")</f>
        <v>13641</v>
      </c>
      <c r="E96" s="14">
        <f t="array" ref="E96">XLOOKUP($C96,'COVID-19 Raw Data'!$C$4:$C$52,'COVID-19 Raw Data'!E$4:E$52, "No Data")</f>
        <v>67</v>
      </c>
      <c r="F96" s="14">
        <f t="array" ref="F96">XLOOKUP($C96,'COVID-19 Raw Data'!$C$4:$C$52,'COVID-19 Raw Data'!J$4:J$52, "No Data")</f>
        <v>85410</v>
      </c>
      <c r="G96" s="14" t="str">
        <f t="array" ref="G96">XLOOKUP($C96,'COVID-19 Raw Data'!$C$4:$C$52,'COVID-19 Raw Data'!O$4:O$52, "No Data")</f>
        <v/>
      </c>
      <c r="H96" s="2"/>
    </row>
    <row r="97">
      <c r="A97" s="3" t="s">
        <v>273</v>
      </c>
      <c r="B97" s="3" t="s">
        <v>122</v>
      </c>
      <c r="C97" s="3" t="s">
        <v>274</v>
      </c>
      <c r="D97" s="14" t="str">
        <f t="array" ref="D97">XLOOKUP($C97,'COVID-19 Raw Data'!$C$4:$C$52,'COVID-19 Raw Data'!D$4:D$52, "No Data")</f>
        <v>No Data</v>
      </c>
      <c r="E97" s="14" t="str">
        <f t="array" ref="E97">XLOOKUP($C97,'COVID-19 Raw Data'!$C$4:$C$52,'COVID-19 Raw Data'!E$4:E$52, "No Data")</f>
        <v>No Data</v>
      </c>
      <c r="F97" s="14" t="str">
        <f t="array" ref="F97">XLOOKUP($C97,'COVID-19 Raw Data'!$C$4:$C$52,'COVID-19 Raw Data'!J$4:J$52, "No Data")</f>
        <v>No Data</v>
      </c>
      <c r="G97" s="14" t="str">
        <f t="array" ref="G97">XLOOKUP($C97,'COVID-19 Raw Data'!$C$4:$C$52,'COVID-19 Raw Data'!O$4:O$52, "No Data")</f>
        <v>No Data</v>
      </c>
      <c r="H97" s="2"/>
    </row>
    <row r="98">
      <c r="A98" s="3" t="s">
        <v>73</v>
      </c>
      <c r="B98" s="3" t="s">
        <v>23</v>
      </c>
      <c r="C98" s="3" t="s">
        <v>74</v>
      </c>
      <c r="D98" s="14">
        <f t="array" ref="D98">XLOOKUP($C98,'COVID-19 Raw Data'!$C$4:$C$52,'COVID-19 Raw Data'!D$4:D$52, "No Data")</f>
        <v>6125683</v>
      </c>
      <c r="E98" s="14">
        <f t="array" ref="E98">XLOOKUP($C98,'COVID-19 Raw Data'!$C$4:$C$52,'COVID-19 Raw Data'!E$4:E$52, "No Data")</f>
        <v>137402</v>
      </c>
      <c r="F98" s="14">
        <f t="array" ref="F98">XLOOKUP($C98,'COVID-19 Raw Data'!$C$4:$C$52,'COVID-19 Raw Data'!J$4:J$52, "No Data")</f>
        <v>60367471</v>
      </c>
      <c r="G98" s="14">
        <f t="array" ref="G98">XLOOKUP($C98,'COVID-19 Raw Data'!$C$4:$C$52,'COVID-19 Raw Data'!O$4:O$52, "No Data")</f>
        <v>35220.084</v>
      </c>
      <c r="H98" s="2"/>
    </row>
    <row r="99">
      <c r="A99" s="3" t="s">
        <v>275</v>
      </c>
      <c r="B99" s="3" t="s">
        <v>130</v>
      </c>
      <c r="C99" s="3" t="s">
        <v>276</v>
      </c>
      <c r="D99" s="14" t="str">
        <f t="array" ref="D99">XLOOKUP($C99,'COVID-19 Raw Data'!$C$4:$C$52,'COVID-19 Raw Data'!D$4:D$52, "No Data")</f>
        <v>No Data</v>
      </c>
      <c r="E99" s="14" t="str">
        <f t="array" ref="E99">XLOOKUP($C99,'COVID-19 Raw Data'!$C$4:$C$52,'COVID-19 Raw Data'!E$4:E$52, "No Data")</f>
        <v>No Data</v>
      </c>
      <c r="F99" s="14" t="str">
        <f t="array" ref="F99">XLOOKUP($C99,'COVID-19 Raw Data'!$C$4:$C$52,'COVID-19 Raw Data'!J$4:J$52, "No Data")</f>
        <v>No Data</v>
      </c>
      <c r="G99" s="14" t="str">
        <f t="array" ref="G99">XLOOKUP($C99,'COVID-19 Raw Data'!$C$4:$C$52,'COVID-19 Raw Data'!O$4:O$52, "No Data")</f>
        <v>No Data</v>
      </c>
      <c r="H99" s="2"/>
    </row>
    <row r="100">
      <c r="A100" s="3" t="s">
        <v>277</v>
      </c>
      <c r="B100" s="3" t="s">
        <v>122</v>
      </c>
      <c r="C100" s="3" t="s">
        <v>278</v>
      </c>
      <c r="D100" s="14" t="str">
        <f t="array" ref="D100">XLOOKUP($C100,'COVID-19 Raw Data'!$C$4:$C$52,'COVID-19 Raw Data'!D$4:D$52, "No Data")</f>
        <v>No Data</v>
      </c>
      <c r="E100" s="14" t="str">
        <f t="array" ref="E100">XLOOKUP($C100,'COVID-19 Raw Data'!$C$4:$C$52,'COVID-19 Raw Data'!E$4:E$52, "No Data")</f>
        <v>No Data</v>
      </c>
      <c r="F100" s="14" t="str">
        <f t="array" ref="F100">XLOOKUP($C100,'COVID-19 Raw Data'!$C$4:$C$52,'COVID-19 Raw Data'!J$4:J$52, "No Data")</f>
        <v>No Data</v>
      </c>
      <c r="G100" s="14" t="str">
        <f t="array" ref="G100">XLOOKUP($C100,'COVID-19 Raw Data'!$C$4:$C$52,'COVID-19 Raw Data'!O$4:O$52, "No Data")</f>
        <v>No Data</v>
      </c>
      <c r="H100" s="2"/>
    </row>
    <row r="101">
      <c r="A101" s="3" t="s">
        <v>75</v>
      </c>
      <c r="B101" s="3" t="s">
        <v>23</v>
      </c>
      <c r="C101" s="3" t="s">
        <v>76</v>
      </c>
      <c r="D101" s="14" t="str">
        <f t="array" ref="D101">XLOOKUP($C101,'COVID-19 Raw Data'!$C$4:$C$52,'COVID-19 Raw Data'!D$4:D$52, "No Data")</f>
        <v/>
      </c>
      <c r="E101" s="14" t="str">
        <f t="array" ref="E101">XLOOKUP($C101,'COVID-19 Raw Data'!$C$4:$C$52,'COVID-19 Raw Data'!E$4:E$52, "No Data")</f>
        <v/>
      </c>
      <c r="F101" s="14">
        <f t="array" ref="F101">XLOOKUP($C101,'COVID-19 Raw Data'!$C$4:$C$52,'COVID-19 Raw Data'!J$4:J$52, "No Data")</f>
        <v>101073</v>
      </c>
      <c r="G101" s="14" t="str">
        <f t="array" ref="G101">XLOOKUP($C101,'COVID-19 Raw Data'!$C$4:$C$52,'COVID-19 Raw Data'!O$4:O$52, "No Data")</f>
        <v/>
      </c>
      <c r="H101" s="2"/>
    </row>
    <row r="102">
      <c r="A102" s="3" t="s">
        <v>279</v>
      </c>
      <c r="B102" s="3" t="s">
        <v>122</v>
      </c>
      <c r="C102" s="3" t="s">
        <v>280</v>
      </c>
      <c r="D102" s="14" t="str">
        <f t="array" ref="D102">XLOOKUP($C102,'COVID-19 Raw Data'!$C$4:$C$52,'COVID-19 Raw Data'!D$4:D$52, "No Data")</f>
        <v>No Data</v>
      </c>
      <c r="E102" s="14" t="str">
        <f t="array" ref="E102">XLOOKUP($C102,'COVID-19 Raw Data'!$C$4:$C$52,'COVID-19 Raw Data'!E$4:E$52, "No Data")</f>
        <v>No Data</v>
      </c>
      <c r="F102" s="14" t="str">
        <f t="array" ref="F102">XLOOKUP($C102,'COVID-19 Raw Data'!$C$4:$C$52,'COVID-19 Raw Data'!J$4:J$52, "No Data")</f>
        <v>No Data</v>
      </c>
      <c r="G102" s="14" t="str">
        <f t="array" ref="G102">XLOOKUP($C102,'COVID-19 Raw Data'!$C$4:$C$52,'COVID-19 Raw Data'!O$4:O$52, "No Data")</f>
        <v>No Data</v>
      </c>
      <c r="H102" s="2"/>
    </row>
    <row r="103">
      <c r="A103" s="3" t="s">
        <v>281</v>
      </c>
      <c r="B103" s="3" t="s">
        <v>122</v>
      </c>
      <c r="C103" s="3" t="s">
        <v>282</v>
      </c>
      <c r="D103" s="14" t="str">
        <f t="array" ref="D103">XLOOKUP($C103,'COVID-19 Raw Data'!$C$4:$C$52,'COVID-19 Raw Data'!D$4:D$52, "No Data")</f>
        <v>No Data</v>
      </c>
      <c r="E103" s="14" t="str">
        <f t="array" ref="E103">XLOOKUP($C103,'COVID-19 Raw Data'!$C$4:$C$52,'COVID-19 Raw Data'!E$4:E$52, "No Data")</f>
        <v>No Data</v>
      </c>
      <c r="F103" s="14" t="str">
        <f t="array" ref="F103">XLOOKUP($C103,'COVID-19 Raw Data'!$C$4:$C$52,'COVID-19 Raw Data'!J$4:J$52, "No Data")</f>
        <v>No Data</v>
      </c>
      <c r="G103" s="14" t="str">
        <f t="array" ref="G103">XLOOKUP($C103,'COVID-19 Raw Data'!$C$4:$C$52,'COVID-19 Raw Data'!O$4:O$52, "No Data")</f>
        <v>No Data</v>
      </c>
      <c r="H103" s="2"/>
    </row>
    <row r="104">
      <c r="A104" s="3" t="s">
        <v>283</v>
      </c>
      <c r="B104" s="3" t="s">
        <v>125</v>
      </c>
      <c r="C104" s="3" t="s">
        <v>284</v>
      </c>
      <c r="D104" s="14" t="str">
        <f t="array" ref="D104">XLOOKUP($C104,'COVID-19 Raw Data'!$C$4:$C$52,'COVID-19 Raw Data'!D$4:D$52, "No Data")</f>
        <v>No Data</v>
      </c>
      <c r="E104" s="14" t="str">
        <f t="array" ref="E104">XLOOKUP($C104,'COVID-19 Raw Data'!$C$4:$C$52,'COVID-19 Raw Data'!E$4:E$52, "No Data")</f>
        <v>No Data</v>
      </c>
      <c r="F104" s="14" t="str">
        <f t="array" ref="F104">XLOOKUP($C104,'COVID-19 Raw Data'!$C$4:$C$52,'COVID-19 Raw Data'!J$4:J$52, "No Data")</f>
        <v>No Data</v>
      </c>
      <c r="G104" s="14" t="str">
        <f t="array" ref="G104">XLOOKUP($C104,'COVID-19 Raw Data'!$C$4:$C$52,'COVID-19 Raw Data'!O$4:O$52, "No Data")</f>
        <v>No Data</v>
      </c>
      <c r="H104" s="2"/>
    </row>
    <row r="105">
      <c r="A105" s="3" t="s">
        <v>285</v>
      </c>
      <c r="B105" s="3" t="s">
        <v>23</v>
      </c>
      <c r="C105" s="3" t="s">
        <v>286</v>
      </c>
      <c r="D105" s="14" t="str">
        <f t="array" ref="D105">XLOOKUP($C105,'COVID-19 Raw Data'!$C$4:$C$52,'COVID-19 Raw Data'!D$4:D$52, "No Data")</f>
        <v>No Data</v>
      </c>
      <c r="E105" s="14" t="str">
        <f t="array" ref="E105">XLOOKUP($C105,'COVID-19 Raw Data'!$C$4:$C$52,'COVID-19 Raw Data'!E$4:E$52, "No Data")</f>
        <v>No Data</v>
      </c>
      <c r="F105" s="14" t="str">
        <f t="array" ref="F105">XLOOKUP($C105,'COVID-19 Raw Data'!$C$4:$C$52,'COVID-19 Raw Data'!J$4:J$52, "No Data")</f>
        <v>No Data</v>
      </c>
      <c r="G105" s="14" t="str">
        <f t="array" ref="G105">XLOOKUP($C105,'COVID-19 Raw Data'!$C$4:$C$52,'COVID-19 Raw Data'!O$4:O$52, "No Data")</f>
        <v>No Data</v>
      </c>
      <c r="H105" s="2"/>
    </row>
    <row r="106">
      <c r="A106" s="3" t="s">
        <v>287</v>
      </c>
      <c r="B106" s="3" t="s">
        <v>122</v>
      </c>
      <c r="C106" s="3" t="s">
        <v>288</v>
      </c>
      <c r="D106" s="14" t="str">
        <f t="array" ref="D106">XLOOKUP($C106,'COVID-19 Raw Data'!$C$4:$C$52,'COVID-19 Raw Data'!D$4:D$52, "No Data")</f>
        <v>No Data</v>
      </c>
      <c r="E106" s="14" t="str">
        <f t="array" ref="E106">XLOOKUP($C106,'COVID-19 Raw Data'!$C$4:$C$52,'COVID-19 Raw Data'!E$4:E$52, "No Data")</f>
        <v>No Data</v>
      </c>
      <c r="F106" s="14" t="str">
        <f t="array" ref="F106">XLOOKUP($C106,'COVID-19 Raw Data'!$C$4:$C$52,'COVID-19 Raw Data'!J$4:J$52, "No Data")</f>
        <v>No Data</v>
      </c>
      <c r="G106" s="14" t="str">
        <f t="array" ref="G106">XLOOKUP($C106,'COVID-19 Raw Data'!$C$4:$C$52,'COVID-19 Raw Data'!O$4:O$52, "No Data")</f>
        <v>No Data</v>
      </c>
      <c r="H106" s="2"/>
    </row>
    <row r="107">
      <c r="A107" s="3" t="s">
        <v>289</v>
      </c>
      <c r="B107" s="3" t="s">
        <v>122</v>
      </c>
      <c r="C107" s="3" t="s">
        <v>290</v>
      </c>
      <c r="D107" s="14" t="str">
        <f t="array" ref="D107">XLOOKUP($C107,'COVID-19 Raw Data'!$C$4:$C$52,'COVID-19 Raw Data'!D$4:D$52, "No Data")</f>
        <v>No Data</v>
      </c>
      <c r="E107" s="14" t="str">
        <f t="array" ref="E107">XLOOKUP($C107,'COVID-19 Raw Data'!$C$4:$C$52,'COVID-19 Raw Data'!E$4:E$52, "No Data")</f>
        <v>No Data</v>
      </c>
      <c r="F107" s="14" t="str">
        <f t="array" ref="F107">XLOOKUP($C107,'COVID-19 Raw Data'!$C$4:$C$52,'COVID-19 Raw Data'!J$4:J$52, "No Data")</f>
        <v>No Data</v>
      </c>
      <c r="G107" s="14" t="str">
        <f t="array" ref="G107">XLOOKUP($C107,'COVID-19 Raw Data'!$C$4:$C$52,'COVID-19 Raw Data'!O$4:O$52, "No Data")</f>
        <v>No Data</v>
      </c>
      <c r="H107" s="2"/>
    </row>
    <row r="108">
      <c r="A108" s="3" t="s">
        <v>291</v>
      </c>
      <c r="B108" s="3" t="s">
        <v>122</v>
      </c>
      <c r="C108" s="3" t="s">
        <v>292</v>
      </c>
      <c r="D108" s="14" t="str">
        <f t="array" ref="D108">XLOOKUP($C108,'COVID-19 Raw Data'!$C$4:$C$52,'COVID-19 Raw Data'!D$4:D$52, "No Data")</f>
        <v>No Data</v>
      </c>
      <c r="E108" s="14" t="str">
        <f t="array" ref="E108">XLOOKUP($C108,'COVID-19 Raw Data'!$C$4:$C$52,'COVID-19 Raw Data'!E$4:E$52, "No Data")</f>
        <v>No Data</v>
      </c>
      <c r="F108" s="14" t="str">
        <f t="array" ref="F108">XLOOKUP($C108,'COVID-19 Raw Data'!$C$4:$C$52,'COVID-19 Raw Data'!J$4:J$52, "No Data")</f>
        <v>No Data</v>
      </c>
      <c r="G108" s="14" t="str">
        <f t="array" ref="G108">XLOOKUP($C108,'COVID-19 Raw Data'!$C$4:$C$52,'COVID-19 Raw Data'!O$4:O$52, "No Data")</f>
        <v>No Data</v>
      </c>
      <c r="H108" s="2"/>
    </row>
    <row r="109">
      <c r="A109" s="3" t="s">
        <v>83</v>
      </c>
      <c r="B109" s="3" t="s">
        <v>23</v>
      </c>
      <c r="C109" s="3" t="s">
        <v>84</v>
      </c>
      <c r="D109" s="14">
        <f t="array" ref="D109">XLOOKUP($C109,'COVID-19 Raw Data'!$C$4:$C$52,'COVID-19 Raw Data'!D$4:D$52, "No Data")</f>
        <v>276674</v>
      </c>
      <c r="E109" s="14">
        <f t="array" ref="E109">XLOOKUP($C109,'COVID-19 Raw Data'!$C$4:$C$52,'COVID-19 Raw Data'!E$4:E$52, "No Data")</f>
        <v>4570</v>
      </c>
      <c r="F109" s="14">
        <f t="array" ref="F109">XLOOKUP($C109,'COVID-19 Raw Data'!$C$4:$C$52,'COVID-19 Raw Data'!J$4:J$52, "No Data")</f>
        <v>1866934</v>
      </c>
      <c r="G109" s="14">
        <f t="array" ref="G109">XLOOKUP($C109,'COVID-19 Raw Data'!$C$4:$C$52,'COVID-19 Raw Data'!O$4:O$52, "No Data")</f>
        <v>25063.846</v>
      </c>
      <c r="H109" s="2"/>
    </row>
    <row r="110">
      <c r="A110" s="3" t="s">
        <v>293</v>
      </c>
      <c r="B110" s="3" t="s">
        <v>122</v>
      </c>
      <c r="C110" s="3" t="s">
        <v>294</v>
      </c>
      <c r="D110" s="14" t="str">
        <f t="array" ref="D110">XLOOKUP($C110,'COVID-19 Raw Data'!$C$4:$C$52,'COVID-19 Raw Data'!D$4:D$52, "No Data")</f>
        <v>No Data</v>
      </c>
      <c r="E110" s="14" t="str">
        <f t="array" ref="E110">XLOOKUP($C110,'COVID-19 Raw Data'!$C$4:$C$52,'COVID-19 Raw Data'!E$4:E$52, "No Data")</f>
        <v>No Data</v>
      </c>
      <c r="F110" s="14" t="str">
        <f t="array" ref="F110">XLOOKUP($C110,'COVID-19 Raw Data'!$C$4:$C$52,'COVID-19 Raw Data'!J$4:J$52, "No Data")</f>
        <v>No Data</v>
      </c>
      <c r="G110" s="14" t="str">
        <f t="array" ref="G110">XLOOKUP($C110,'COVID-19 Raw Data'!$C$4:$C$52,'COVID-19 Raw Data'!O$4:O$52, "No Data")</f>
        <v>No Data</v>
      </c>
      <c r="H110" s="2"/>
    </row>
    <row r="111">
      <c r="A111" s="3" t="s">
        <v>295</v>
      </c>
      <c r="B111" s="3" t="s">
        <v>125</v>
      </c>
      <c r="C111" s="3" t="s">
        <v>296</v>
      </c>
      <c r="D111" s="14" t="str">
        <f t="array" ref="D111">XLOOKUP($C111,'COVID-19 Raw Data'!$C$4:$C$52,'COVID-19 Raw Data'!D$4:D$52, "No Data")</f>
        <v>No Data</v>
      </c>
      <c r="E111" s="14" t="str">
        <f t="array" ref="E111">XLOOKUP($C111,'COVID-19 Raw Data'!$C$4:$C$52,'COVID-19 Raw Data'!E$4:E$52, "No Data")</f>
        <v>No Data</v>
      </c>
      <c r="F111" s="14" t="str">
        <f t="array" ref="F111">XLOOKUP($C111,'COVID-19 Raw Data'!$C$4:$C$52,'COVID-19 Raw Data'!J$4:J$52, "No Data")</f>
        <v>No Data</v>
      </c>
      <c r="G111" s="14" t="str">
        <f t="array" ref="G111">XLOOKUP($C111,'COVID-19 Raw Data'!$C$4:$C$52,'COVID-19 Raw Data'!O$4:O$52, "No Data")</f>
        <v>No Data</v>
      </c>
      <c r="H111" s="2"/>
    </row>
    <row r="112">
      <c r="A112" s="3" t="s">
        <v>297</v>
      </c>
      <c r="B112" s="3" t="s">
        <v>125</v>
      </c>
      <c r="C112" s="3" t="s">
        <v>298</v>
      </c>
      <c r="D112" s="14" t="str">
        <f t="array" ref="D112">XLOOKUP($C112,'COVID-19 Raw Data'!$C$4:$C$52,'COVID-19 Raw Data'!D$4:D$52, "No Data")</f>
        <v>No Data</v>
      </c>
      <c r="E112" s="14" t="str">
        <f t="array" ref="E112">XLOOKUP($C112,'COVID-19 Raw Data'!$C$4:$C$52,'COVID-19 Raw Data'!E$4:E$52, "No Data")</f>
        <v>No Data</v>
      </c>
      <c r="F112" s="14" t="str">
        <f t="array" ref="F112">XLOOKUP($C112,'COVID-19 Raw Data'!$C$4:$C$52,'COVID-19 Raw Data'!J$4:J$52, "No Data")</f>
        <v>No Data</v>
      </c>
      <c r="G112" s="14" t="str">
        <f t="array" ref="G112">XLOOKUP($C112,'COVID-19 Raw Data'!$C$4:$C$52,'COVID-19 Raw Data'!O$4:O$52, "No Data")</f>
        <v>No Data</v>
      </c>
      <c r="H112" s="2"/>
    </row>
    <row r="113">
      <c r="A113" s="3" t="s">
        <v>299</v>
      </c>
      <c r="B113" s="3" t="s">
        <v>125</v>
      </c>
      <c r="C113" s="3" t="s">
        <v>300</v>
      </c>
      <c r="D113" s="14" t="str">
        <f t="array" ref="D113">XLOOKUP($C113,'COVID-19 Raw Data'!$C$4:$C$52,'COVID-19 Raw Data'!D$4:D$52, "No Data")</f>
        <v>No Data</v>
      </c>
      <c r="E113" s="14" t="str">
        <f t="array" ref="E113">XLOOKUP($C113,'COVID-19 Raw Data'!$C$4:$C$52,'COVID-19 Raw Data'!E$4:E$52, "No Data")</f>
        <v>No Data</v>
      </c>
      <c r="F113" s="14" t="str">
        <f t="array" ref="F113">XLOOKUP($C113,'COVID-19 Raw Data'!$C$4:$C$52,'COVID-19 Raw Data'!J$4:J$52, "No Data")</f>
        <v>No Data</v>
      </c>
      <c r="G113" s="14" t="str">
        <f t="array" ref="G113">XLOOKUP($C113,'COVID-19 Raw Data'!$C$4:$C$52,'COVID-19 Raw Data'!O$4:O$52, "No Data")</f>
        <v>No Data</v>
      </c>
      <c r="H113" s="2"/>
    </row>
    <row r="114">
      <c r="A114" s="3" t="s">
        <v>77</v>
      </c>
      <c r="B114" s="3" t="s">
        <v>23</v>
      </c>
      <c r="C114" s="3" t="s">
        <v>78</v>
      </c>
      <c r="D114" s="14">
        <f t="array" ref="D114">XLOOKUP($C114,'COVID-19 Raw Data'!$C$4:$C$52,'COVID-19 Raw Data'!D$4:D$52, "No Data")</f>
        <v>6131</v>
      </c>
      <c r="E114" s="14">
        <f t="array" ref="E114">XLOOKUP($C114,'COVID-19 Raw Data'!$C$4:$C$52,'COVID-19 Raw Data'!E$4:E$52, "No Data")</f>
        <v>69</v>
      </c>
      <c r="F114" s="14">
        <f t="array" ref="F114">XLOOKUP($C114,'COVID-19 Raw Data'!$C$4:$C$52,'COVID-19 Raw Data'!J$4:J$52, "No Data")</f>
        <v>38254</v>
      </c>
      <c r="G114" s="14" t="str">
        <f t="array" ref="G114">XLOOKUP($C114,'COVID-19 Raw Data'!$C$4:$C$52,'COVID-19 Raw Data'!O$4:O$52, "No Data")</f>
        <v/>
      </c>
      <c r="H114" s="2"/>
    </row>
    <row r="115">
      <c r="A115" s="3" t="s">
        <v>79</v>
      </c>
      <c r="B115" s="3" t="s">
        <v>23</v>
      </c>
      <c r="C115" s="3" t="s">
        <v>80</v>
      </c>
      <c r="D115" s="14">
        <f t="array" ref="D115">XLOOKUP($C115,'COVID-19 Raw Data'!$C$4:$C$52,'COVID-19 Raw Data'!D$4:D$52, "No Data")</f>
        <v>519597</v>
      </c>
      <c r="E115" s="14">
        <f t="array" ref="E115">XLOOKUP($C115,'COVID-19 Raw Data'!$C$4:$C$52,'COVID-19 Raw Data'!E$4:E$52, "No Data")</f>
        <v>7387</v>
      </c>
      <c r="F115" s="14">
        <f t="array" ref="F115">XLOOKUP($C115,'COVID-19 Raw Data'!$C$4:$C$52,'COVID-19 Raw Data'!J$4:J$52, "No Data")</f>
        <v>2689862</v>
      </c>
      <c r="G115" s="14">
        <f t="array" ref="G115">XLOOKUP($C115,'COVID-19 Raw Data'!$C$4:$C$52,'COVID-19 Raw Data'!O$4:O$52, "No Data")</f>
        <v>29524.265</v>
      </c>
      <c r="H115" s="2"/>
    </row>
    <row r="116">
      <c r="A116" s="3" t="s">
        <v>81</v>
      </c>
      <c r="B116" s="3" t="s">
        <v>23</v>
      </c>
      <c r="C116" s="3" t="s">
        <v>82</v>
      </c>
      <c r="D116" s="14">
        <f t="array" ref="D116">XLOOKUP($C116,'COVID-19 Raw Data'!$C$4:$C$52,'COVID-19 Raw Data'!D$4:D$52, "No Data")</f>
        <v>103766</v>
      </c>
      <c r="E116" s="14">
        <f t="array" ref="E116">XLOOKUP($C116,'COVID-19 Raw Data'!$C$4:$C$52,'COVID-19 Raw Data'!E$4:E$52, "No Data")</f>
        <v>915</v>
      </c>
      <c r="F116" s="14">
        <f t="array" ref="F116">XLOOKUP($C116,'COVID-19 Raw Data'!$C$4:$C$52,'COVID-19 Raw Data'!J$4:J$52, "No Data")</f>
        <v>634814</v>
      </c>
      <c r="G116" s="14">
        <f t="array" ref="G116">XLOOKUP($C116,'COVID-19 Raw Data'!$C$4:$C$52,'COVID-19 Raw Data'!O$4:O$52, "No Data")</f>
        <v>94277.965</v>
      </c>
      <c r="H116" s="2"/>
    </row>
    <row r="117">
      <c r="A117" s="3" t="s">
        <v>89</v>
      </c>
      <c r="B117" s="3" t="s">
        <v>23</v>
      </c>
      <c r="C117" s="3" t="s">
        <v>301</v>
      </c>
      <c r="D117" s="14" t="str">
        <f t="array" ref="D117">XLOOKUP($C117,'COVID-19 Raw Data'!$C$4:$C$52,'COVID-19 Raw Data'!D$4:D$52, "No Data")</f>
        <v>No Data</v>
      </c>
      <c r="E117" s="14" t="str">
        <f t="array" ref="E117">XLOOKUP($C117,'COVID-19 Raw Data'!$C$4:$C$52,'COVID-19 Raw Data'!E$4:E$52, "No Data")</f>
        <v>No Data</v>
      </c>
      <c r="F117" s="14" t="str">
        <f t="array" ref="F117">XLOOKUP($C117,'COVID-19 Raw Data'!$C$4:$C$52,'COVID-19 Raw Data'!J$4:J$52, "No Data")</f>
        <v>No Data</v>
      </c>
      <c r="G117" s="14" t="str">
        <f t="array" ref="G117">XLOOKUP($C117,'COVID-19 Raw Data'!$C$4:$C$52,'COVID-19 Raw Data'!O$4:O$52, "No Data")</f>
        <v>No Data</v>
      </c>
      <c r="H117" s="2"/>
    </row>
    <row r="118">
      <c r="A118" s="3" t="s">
        <v>302</v>
      </c>
      <c r="B118" s="3" t="s">
        <v>125</v>
      </c>
      <c r="C118" s="3" t="s">
        <v>303</v>
      </c>
      <c r="D118" s="14" t="str">
        <f t="array" ref="D118">XLOOKUP($C118,'COVID-19 Raw Data'!$C$4:$C$52,'COVID-19 Raw Data'!D$4:D$52, "No Data")</f>
        <v>No Data</v>
      </c>
      <c r="E118" s="14" t="str">
        <f t="array" ref="E118">XLOOKUP($C118,'COVID-19 Raw Data'!$C$4:$C$52,'COVID-19 Raw Data'!E$4:E$52, "No Data")</f>
        <v>No Data</v>
      </c>
      <c r="F118" s="14" t="str">
        <f t="array" ref="F118">XLOOKUP($C118,'COVID-19 Raw Data'!$C$4:$C$52,'COVID-19 Raw Data'!J$4:J$52, "No Data")</f>
        <v>No Data</v>
      </c>
      <c r="G118" s="14" t="str">
        <f t="array" ref="G118">XLOOKUP($C118,'COVID-19 Raw Data'!$C$4:$C$52,'COVID-19 Raw Data'!O$4:O$52, "No Data")</f>
        <v>No Data</v>
      </c>
      <c r="H118" s="2"/>
    </row>
    <row r="119">
      <c r="A119" s="3" t="s">
        <v>304</v>
      </c>
      <c r="B119" s="3" t="s">
        <v>125</v>
      </c>
      <c r="C119" s="3" t="s">
        <v>305</v>
      </c>
      <c r="D119" s="14" t="str">
        <f t="array" ref="D119">XLOOKUP($C119,'COVID-19 Raw Data'!$C$4:$C$52,'COVID-19 Raw Data'!D$4:D$52, "No Data")</f>
        <v>No Data</v>
      </c>
      <c r="E119" s="14" t="str">
        <f t="array" ref="E119">XLOOKUP($C119,'COVID-19 Raw Data'!$C$4:$C$52,'COVID-19 Raw Data'!E$4:E$52, "No Data")</f>
        <v>No Data</v>
      </c>
      <c r="F119" s="14" t="str">
        <f t="array" ref="F119">XLOOKUP($C119,'COVID-19 Raw Data'!$C$4:$C$52,'COVID-19 Raw Data'!J$4:J$52, "No Data")</f>
        <v>No Data</v>
      </c>
      <c r="G119" s="14" t="str">
        <f t="array" ref="G119">XLOOKUP($C119,'COVID-19 Raw Data'!$C$4:$C$52,'COVID-19 Raw Data'!O$4:O$52, "No Data")</f>
        <v>No Data</v>
      </c>
      <c r="H119" s="2"/>
    </row>
    <row r="120">
      <c r="A120" s="3" t="s">
        <v>306</v>
      </c>
      <c r="B120" s="3" t="s">
        <v>122</v>
      </c>
      <c r="C120" s="3" t="s">
        <v>307</v>
      </c>
      <c r="D120" s="14" t="str">
        <f t="array" ref="D120">XLOOKUP($C120,'COVID-19 Raw Data'!$C$4:$C$52,'COVID-19 Raw Data'!D$4:D$52, "No Data")</f>
        <v>No Data</v>
      </c>
      <c r="E120" s="14" t="str">
        <f t="array" ref="E120">XLOOKUP($C120,'COVID-19 Raw Data'!$C$4:$C$52,'COVID-19 Raw Data'!E$4:E$52, "No Data")</f>
        <v>No Data</v>
      </c>
      <c r="F120" s="14" t="str">
        <f t="array" ref="F120">XLOOKUP($C120,'COVID-19 Raw Data'!$C$4:$C$52,'COVID-19 Raw Data'!J$4:J$52, "No Data")</f>
        <v>No Data</v>
      </c>
      <c r="G120" s="14" t="str">
        <f t="array" ref="G120">XLOOKUP($C120,'COVID-19 Raw Data'!$C$4:$C$52,'COVID-19 Raw Data'!O$4:O$52, "No Data")</f>
        <v>No Data</v>
      </c>
      <c r="H120" s="2"/>
    </row>
    <row r="121">
      <c r="A121" s="3" t="s">
        <v>308</v>
      </c>
      <c r="B121" s="3" t="s">
        <v>122</v>
      </c>
      <c r="C121" s="3" t="s">
        <v>309</v>
      </c>
      <c r="D121" s="14" t="str">
        <f t="array" ref="D121">XLOOKUP($C121,'COVID-19 Raw Data'!$C$4:$C$52,'COVID-19 Raw Data'!D$4:D$52, "No Data")</f>
        <v>No Data</v>
      </c>
      <c r="E121" s="14" t="str">
        <f t="array" ref="E121">XLOOKUP($C121,'COVID-19 Raw Data'!$C$4:$C$52,'COVID-19 Raw Data'!E$4:E$52, "No Data")</f>
        <v>No Data</v>
      </c>
      <c r="F121" s="14" t="str">
        <f t="array" ref="F121">XLOOKUP($C121,'COVID-19 Raw Data'!$C$4:$C$52,'COVID-19 Raw Data'!J$4:J$52, "No Data")</f>
        <v>No Data</v>
      </c>
      <c r="G121" s="14" t="str">
        <f t="array" ref="G121">XLOOKUP($C121,'COVID-19 Raw Data'!$C$4:$C$52,'COVID-19 Raw Data'!O$4:O$52, "No Data")</f>
        <v>No Data</v>
      </c>
      <c r="H121" s="2"/>
    </row>
    <row r="122">
      <c r="A122" s="3" t="s">
        <v>310</v>
      </c>
      <c r="B122" s="3" t="s">
        <v>125</v>
      </c>
      <c r="C122" s="3" t="s">
        <v>311</v>
      </c>
      <c r="D122" s="14" t="str">
        <f t="array" ref="D122">XLOOKUP($C122,'COVID-19 Raw Data'!$C$4:$C$52,'COVID-19 Raw Data'!D$4:D$52, "No Data")</f>
        <v>No Data</v>
      </c>
      <c r="E122" s="14" t="str">
        <f t="array" ref="E122">XLOOKUP($C122,'COVID-19 Raw Data'!$C$4:$C$52,'COVID-19 Raw Data'!E$4:E$52, "No Data")</f>
        <v>No Data</v>
      </c>
      <c r="F122" s="14" t="str">
        <f t="array" ref="F122">XLOOKUP($C122,'COVID-19 Raw Data'!$C$4:$C$52,'COVID-19 Raw Data'!J$4:J$52, "No Data")</f>
        <v>No Data</v>
      </c>
      <c r="G122" s="14" t="str">
        <f t="array" ref="G122">XLOOKUP($C122,'COVID-19 Raw Data'!$C$4:$C$52,'COVID-19 Raw Data'!O$4:O$52, "No Data")</f>
        <v>No Data</v>
      </c>
      <c r="H122" s="2"/>
    </row>
    <row r="123">
      <c r="A123" s="3" t="s">
        <v>91</v>
      </c>
      <c r="B123" s="3" t="s">
        <v>23</v>
      </c>
      <c r="C123" s="3" t="s">
        <v>92</v>
      </c>
      <c r="D123" s="14">
        <f t="array" ref="D123">XLOOKUP($C123,'COVID-19 Raw Data'!$C$4:$C$52,'COVID-19 Raw Data'!D$4:D$52, "No Data")</f>
        <v>52473</v>
      </c>
      <c r="E123" s="14">
        <f t="array" ref="E123">XLOOKUP($C123,'COVID-19 Raw Data'!$C$4:$C$52,'COVID-19 Raw Data'!E$4:E$52, "No Data")</f>
        <v>476</v>
      </c>
      <c r="F123" s="14">
        <f t="array" ref="F123">XLOOKUP($C123,'COVID-19 Raw Data'!$C$4:$C$52,'COVID-19 Raw Data'!J$4:J$52, "No Data")</f>
        <v>516100</v>
      </c>
      <c r="G123" s="14">
        <f t="array" ref="G123">XLOOKUP($C123,'COVID-19 Raw Data'!$C$4:$C$52,'COVID-19 Raw Data'!O$4:O$52, "No Data")</f>
        <v>36513.323</v>
      </c>
      <c r="H123" s="2"/>
    </row>
    <row r="124">
      <c r="A124" s="3" t="s">
        <v>312</v>
      </c>
      <c r="B124" s="3" t="s">
        <v>125</v>
      </c>
      <c r="C124" s="3" t="s">
        <v>313</v>
      </c>
      <c r="D124" s="14" t="str">
        <f t="array" ref="D124">XLOOKUP($C124,'COVID-19 Raw Data'!$C$4:$C$52,'COVID-19 Raw Data'!D$4:D$52, "No Data")</f>
        <v>No Data</v>
      </c>
      <c r="E124" s="14" t="str">
        <f t="array" ref="E124">XLOOKUP($C124,'COVID-19 Raw Data'!$C$4:$C$52,'COVID-19 Raw Data'!E$4:E$52, "No Data")</f>
        <v>No Data</v>
      </c>
      <c r="F124" s="14" t="str">
        <f t="array" ref="F124">XLOOKUP($C124,'COVID-19 Raw Data'!$C$4:$C$52,'COVID-19 Raw Data'!J$4:J$52, "No Data")</f>
        <v>No Data</v>
      </c>
      <c r="G124" s="14" t="str">
        <f t="array" ref="G124">XLOOKUP($C124,'COVID-19 Raw Data'!$C$4:$C$52,'COVID-19 Raw Data'!O$4:O$52, "No Data")</f>
        <v>No Data</v>
      </c>
      <c r="H124" s="2"/>
    </row>
    <row r="125">
      <c r="A125" s="3" t="s">
        <v>314</v>
      </c>
      <c r="B125" s="3" t="s">
        <v>125</v>
      </c>
      <c r="C125" s="3" t="s">
        <v>315</v>
      </c>
      <c r="D125" s="14" t="str">
        <f t="array" ref="D125">XLOOKUP($C125,'COVID-19 Raw Data'!$C$4:$C$52,'COVID-19 Raw Data'!D$4:D$52, "No Data")</f>
        <v>No Data</v>
      </c>
      <c r="E125" s="14" t="str">
        <f t="array" ref="E125">XLOOKUP($C125,'COVID-19 Raw Data'!$C$4:$C$52,'COVID-19 Raw Data'!E$4:E$52, "No Data")</f>
        <v>No Data</v>
      </c>
      <c r="F125" s="14" t="str">
        <f t="array" ref="F125">XLOOKUP($C125,'COVID-19 Raw Data'!$C$4:$C$52,'COVID-19 Raw Data'!J$4:J$52, "No Data")</f>
        <v>No Data</v>
      </c>
      <c r="G125" s="14" t="str">
        <f t="array" ref="G125">XLOOKUP($C125,'COVID-19 Raw Data'!$C$4:$C$52,'COVID-19 Raw Data'!O$4:O$52, "No Data")</f>
        <v>No Data</v>
      </c>
      <c r="H125" s="2"/>
    </row>
    <row r="126">
      <c r="A126" s="3" t="s">
        <v>316</v>
      </c>
      <c r="B126" s="3" t="s">
        <v>130</v>
      </c>
      <c r="C126" s="3" t="s">
        <v>317</v>
      </c>
      <c r="D126" s="14" t="str">
        <f t="array" ref="D126">XLOOKUP($C126,'COVID-19 Raw Data'!$C$4:$C$52,'COVID-19 Raw Data'!D$4:D$52, "No Data")</f>
        <v>No Data</v>
      </c>
      <c r="E126" s="14" t="str">
        <f t="array" ref="E126">XLOOKUP($C126,'COVID-19 Raw Data'!$C$4:$C$52,'COVID-19 Raw Data'!E$4:E$52, "No Data")</f>
        <v>No Data</v>
      </c>
      <c r="F126" s="14" t="str">
        <f t="array" ref="F126">XLOOKUP($C126,'COVID-19 Raw Data'!$C$4:$C$52,'COVID-19 Raw Data'!J$4:J$52, "No Data")</f>
        <v>No Data</v>
      </c>
      <c r="G126" s="14" t="str">
        <f t="array" ref="G126">XLOOKUP($C126,'COVID-19 Raw Data'!$C$4:$C$52,'COVID-19 Raw Data'!O$4:O$52, "No Data")</f>
        <v>No Data</v>
      </c>
      <c r="H126" s="2"/>
    </row>
    <row r="127">
      <c r="A127" s="3" t="s">
        <v>87</v>
      </c>
      <c r="B127" s="3" t="s">
        <v>23</v>
      </c>
      <c r="C127" s="3" t="s">
        <v>88</v>
      </c>
      <c r="D127" s="14">
        <f t="array" ref="D127">XLOOKUP($C127,'COVID-19 Raw Data'!$C$4:$C$52,'COVID-19 Raw Data'!D$4:D$52, "No Data")</f>
        <v>376155</v>
      </c>
      <c r="E127" s="14">
        <f t="array" ref="E127">XLOOKUP($C127,'COVID-19 Raw Data'!$C$4:$C$52,'COVID-19 Raw Data'!E$4:E$52, "No Data")</f>
        <v>9690</v>
      </c>
      <c r="F127" s="14">
        <f t="array" ref="F127">XLOOKUP($C127,'COVID-19 Raw Data'!$C$4:$C$52,'COVID-19 Raw Data'!J$4:J$52, "No Data")</f>
        <v>4024025</v>
      </c>
      <c r="G127" s="14">
        <f t="array" ref="G127">XLOOKUP($C127,'COVID-19 Raw Data'!$C$4:$C$52,'COVID-19 Raw Data'!O$4:O$52, "No Data")</f>
        <v>5189.972</v>
      </c>
      <c r="H127" s="2"/>
    </row>
    <row r="128">
      <c r="A128" s="3" t="s">
        <v>85</v>
      </c>
      <c r="B128" s="3" t="s">
        <v>23</v>
      </c>
      <c r="C128" s="3" t="s">
        <v>86</v>
      </c>
      <c r="D128" s="14">
        <f t="array" ref="D128">XLOOKUP($C128,'COVID-19 Raw Data'!$C$4:$C$52,'COVID-19 Raw Data'!D$4:D$52, "No Data")</f>
        <v>4985</v>
      </c>
      <c r="E128" s="14">
        <f t="array" ref="E128">XLOOKUP($C128,'COVID-19 Raw Data'!$C$4:$C$52,'COVID-19 Raw Data'!E$4:E$52, "No Data")</f>
        <v>38</v>
      </c>
      <c r="F128" s="14">
        <f t="array" ref="F128">XLOOKUP($C128,'COVID-19 Raw Data'!$C$4:$C$52,'COVID-19 Raw Data'!J$4:J$52, "No Data")</f>
        <v>39520</v>
      </c>
      <c r="G128" s="14" t="str">
        <f t="array" ref="G128">XLOOKUP($C128,'COVID-19 Raw Data'!$C$4:$C$52,'COVID-19 Raw Data'!O$4:O$52, "No Data")</f>
        <v/>
      </c>
      <c r="H128" s="2"/>
    </row>
    <row r="129">
      <c r="A129" s="3" t="s">
        <v>318</v>
      </c>
      <c r="B129" s="3" t="s">
        <v>122</v>
      </c>
      <c r="C129" s="3" t="s">
        <v>319</v>
      </c>
      <c r="D129" s="14" t="str">
        <f t="array" ref="D129">XLOOKUP($C129,'COVID-19 Raw Data'!$C$4:$C$52,'COVID-19 Raw Data'!D$4:D$52, "No Data")</f>
        <v>No Data</v>
      </c>
      <c r="E129" s="14" t="str">
        <f t="array" ref="E129">XLOOKUP($C129,'COVID-19 Raw Data'!$C$4:$C$52,'COVID-19 Raw Data'!E$4:E$52, "No Data")</f>
        <v>No Data</v>
      </c>
      <c r="F129" s="14" t="str">
        <f t="array" ref="F129">XLOOKUP($C129,'COVID-19 Raw Data'!$C$4:$C$52,'COVID-19 Raw Data'!J$4:J$52, "No Data")</f>
        <v>No Data</v>
      </c>
      <c r="G129" s="14" t="str">
        <f t="array" ref="G129">XLOOKUP($C129,'COVID-19 Raw Data'!$C$4:$C$52,'COVID-19 Raw Data'!O$4:O$52, "No Data")</f>
        <v>No Data</v>
      </c>
      <c r="H129" s="2"/>
    </row>
    <row r="130">
      <c r="A130" s="3" t="s">
        <v>93</v>
      </c>
      <c r="B130" s="3" t="s">
        <v>23</v>
      </c>
      <c r="C130" s="3" t="s">
        <v>94</v>
      </c>
      <c r="D130" s="14">
        <f t="array" ref="D130">XLOOKUP($C130,'COVID-19 Raw Data'!$C$4:$C$52,'COVID-19 Raw Data'!D$4:D$52, "No Data")</f>
        <v>170034</v>
      </c>
      <c r="E130" s="14">
        <f t="array" ref="E130">XLOOKUP($C130,'COVID-19 Raw Data'!$C$4:$C$52,'COVID-19 Raw Data'!E$4:E$52, "No Data")</f>
        <v>2411</v>
      </c>
      <c r="F130" s="14">
        <f t="array" ref="F130">XLOOKUP($C130,'COVID-19 Raw Data'!$C$4:$C$52,'COVID-19 Raw Data'!J$4:J$52, "No Data")</f>
        <v>628051</v>
      </c>
      <c r="G130" s="14">
        <f t="array" ref="G130">XLOOKUP($C130,'COVID-19 Raw Data'!$C$4:$C$52,'COVID-19 Raw Data'!O$4:O$52, "No Data")</f>
        <v>16409.288</v>
      </c>
      <c r="H130" s="2"/>
    </row>
    <row r="131">
      <c r="A131" s="3" t="s">
        <v>320</v>
      </c>
      <c r="B131" s="3" t="s">
        <v>130</v>
      </c>
      <c r="C131" s="3" t="s">
        <v>321</v>
      </c>
      <c r="D131" s="14" t="str">
        <f t="array" ref="D131">XLOOKUP($C131,'COVID-19 Raw Data'!$C$4:$C$52,'COVID-19 Raw Data'!D$4:D$52, "No Data")</f>
        <v>No Data</v>
      </c>
      <c r="E131" s="14" t="str">
        <f t="array" ref="E131">XLOOKUP($C131,'COVID-19 Raw Data'!$C$4:$C$52,'COVID-19 Raw Data'!E$4:E$52, "No Data")</f>
        <v>No Data</v>
      </c>
      <c r="F131" s="14" t="str">
        <f t="array" ref="F131">XLOOKUP($C131,'COVID-19 Raw Data'!$C$4:$C$52,'COVID-19 Raw Data'!J$4:J$52, "No Data")</f>
        <v>No Data</v>
      </c>
      <c r="G131" s="14" t="str">
        <f t="array" ref="G131">XLOOKUP($C131,'COVID-19 Raw Data'!$C$4:$C$52,'COVID-19 Raw Data'!O$4:O$52, "No Data")</f>
        <v>No Data</v>
      </c>
      <c r="H131" s="2"/>
    </row>
    <row r="132">
      <c r="A132" s="3" t="s">
        <v>322</v>
      </c>
      <c r="B132" s="3" t="s">
        <v>125</v>
      </c>
      <c r="C132" s="3" t="s">
        <v>323</v>
      </c>
      <c r="D132" s="14" t="str">
        <f t="array" ref="D132">XLOOKUP($C132,'COVID-19 Raw Data'!$C$4:$C$52,'COVID-19 Raw Data'!D$4:D$52, "No Data")</f>
        <v>No Data</v>
      </c>
      <c r="E132" s="14" t="str">
        <f t="array" ref="E132">XLOOKUP($C132,'COVID-19 Raw Data'!$C$4:$C$52,'COVID-19 Raw Data'!E$4:E$52, "No Data")</f>
        <v>No Data</v>
      </c>
      <c r="F132" s="14" t="str">
        <f t="array" ref="F132">XLOOKUP($C132,'COVID-19 Raw Data'!$C$4:$C$52,'COVID-19 Raw Data'!J$4:J$52, "No Data")</f>
        <v>No Data</v>
      </c>
      <c r="G132" s="14" t="str">
        <f t="array" ref="G132">XLOOKUP($C132,'COVID-19 Raw Data'!$C$4:$C$52,'COVID-19 Raw Data'!O$4:O$52, "No Data")</f>
        <v>No Data</v>
      </c>
      <c r="H132" s="2"/>
    </row>
    <row r="133">
      <c r="A133" s="3" t="s">
        <v>324</v>
      </c>
      <c r="B133" s="3" t="s">
        <v>125</v>
      </c>
      <c r="C133" s="3" t="s">
        <v>325</v>
      </c>
      <c r="D133" s="14" t="str">
        <f t="array" ref="D133">XLOOKUP($C133,'COVID-19 Raw Data'!$C$4:$C$52,'COVID-19 Raw Data'!D$4:D$52, "No Data")</f>
        <v>No Data</v>
      </c>
      <c r="E133" s="14" t="str">
        <f t="array" ref="E133">XLOOKUP($C133,'COVID-19 Raw Data'!$C$4:$C$52,'COVID-19 Raw Data'!E$4:E$52, "No Data")</f>
        <v>No Data</v>
      </c>
      <c r="F133" s="14" t="str">
        <f t="array" ref="F133">XLOOKUP($C133,'COVID-19 Raw Data'!$C$4:$C$52,'COVID-19 Raw Data'!J$4:J$52, "No Data")</f>
        <v>No Data</v>
      </c>
      <c r="G133" s="14" t="str">
        <f t="array" ref="G133">XLOOKUP($C133,'COVID-19 Raw Data'!$C$4:$C$52,'COVID-19 Raw Data'!O$4:O$52, "No Data")</f>
        <v>No Data</v>
      </c>
      <c r="H133" s="2"/>
    </row>
    <row r="134">
      <c r="A134" s="3" t="s">
        <v>326</v>
      </c>
      <c r="B134" s="3" t="s">
        <v>122</v>
      </c>
      <c r="C134" s="3" t="s">
        <v>327</v>
      </c>
      <c r="D134" s="14" t="str">
        <f t="array" ref="D134">XLOOKUP($C134,'COVID-19 Raw Data'!$C$4:$C$52,'COVID-19 Raw Data'!D$4:D$52, "No Data")</f>
        <v>No Data</v>
      </c>
      <c r="E134" s="14" t="str">
        <f t="array" ref="E134">XLOOKUP($C134,'COVID-19 Raw Data'!$C$4:$C$52,'COVID-19 Raw Data'!E$4:E$52, "No Data")</f>
        <v>No Data</v>
      </c>
      <c r="F134" s="14" t="str">
        <f t="array" ref="F134">XLOOKUP($C134,'COVID-19 Raw Data'!$C$4:$C$52,'COVID-19 Raw Data'!J$4:J$52, "No Data")</f>
        <v>No Data</v>
      </c>
      <c r="G134" s="14" t="str">
        <f t="array" ref="G134">XLOOKUP($C134,'COVID-19 Raw Data'!$C$4:$C$52,'COVID-19 Raw Data'!O$4:O$52, "No Data")</f>
        <v>No Data</v>
      </c>
      <c r="H134" s="2"/>
    </row>
    <row r="135">
      <c r="A135" s="3" t="s">
        <v>328</v>
      </c>
      <c r="B135" s="3" t="s">
        <v>125</v>
      </c>
      <c r="C135" s="3" t="s">
        <v>329</v>
      </c>
      <c r="D135" s="14" t="str">
        <f t="array" ref="D135">XLOOKUP($C135,'COVID-19 Raw Data'!$C$4:$C$52,'COVID-19 Raw Data'!D$4:D$52, "No Data")</f>
        <v>No Data</v>
      </c>
      <c r="E135" s="14" t="str">
        <f t="array" ref="E135">XLOOKUP($C135,'COVID-19 Raw Data'!$C$4:$C$52,'COVID-19 Raw Data'!E$4:E$52, "No Data")</f>
        <v>No Data</v>
      </c>
      <c r="F135" s="14" t="str">
        <f t="array" ref="F135">XLOOKUP($C135,'COVID-19 Raw Data'!$C$4:$C$52,'COVID-19 Raw Data'!J$4:J$52, "No Data")</f>
        <v>No Data</v>
      </c>
      <c r="G135" s="14" t="str">
        <f t="array" ref="G135">XLOOKUP($C135,'COVID-19 Raw Data'!$C$4:$C$52,'COVID-19 Raw Data'!O$4:O$52, "No Data")</f>
        <v>No Data</v>
      </c>
      <c r="H135" s="2"/>
    </row>
    <row r="136">
      <c r="A136" s="3" t="s">
        <v>330</v>
      </c>
      <c r="B136" s="3" t="s">
        <v>122</v>
      </c>
      <c r="C136" s="3" t="s">
        <v>331</v>
      </c>
      <c r="D136" s="14" t="str">
        <f t="array" ref="D136">XLOOKUP($C136,'COVID-19 Raw Data'!$C$4:$C$52,'COVID-19 Raw Data'!D$4:D$52, "No Data")</f>
        <v>No Data</v>
      </c>
      <c r="E136" s="14" t="str">
        <f t="array" ref="E136">XLOOKUP($C136,'COVID-19 Raw Data'!$C$4:$C$52,'COVID-19 Raw Data'!E$4:E$52, "No Data")</f>
        <v>No Data</v>
      </c>
      <c r="F136" s="14" t="str">
        <f t="array" ref="F136">XLOOKUP($C136,'COVID-19 Raw Data'!$C$4:$C$52,'COVID-19 Raw Data'!J$4:J$52, "No Data")</f>
        <v>No Data</v>
      </c>
      <c r="G136" s="14" t="str">
        <f t="array" ref="G136">XLOOKUP($C136,'COVID-19 Raw Data'!$C$4:$C$52,'COVID-19 Raw Data'!O$4:O$52, "No Data")</f>
        <v>No Data</v>
      </c>
      <c r="H136" s="2"/>
    </row>
    <row r="137">
      <c r="A137" s="3" t="s">
        <v>95</v>
      </c>
      <c r="B137" s="3" t="s">
        <v>23</v>
      </c>
      <c r="C137" s="3" t="s">
        <v>96</v>
      </c>
      <c r="D137" s="14">
        <f t="array" ref="D137">XLOOKUP($C137,'COVID-19 Raw Data'!$C$4:$C$52,'COVID-19 Raw Data'!D$4:D$52, "No Data")</f>
        <v>3137942</v>
      </c>
      <c r="E137" s="14">
        <f t="array" ref="E137">XLOOKUP($C137,'COVID-19 Raw Data'!$C$4:$C$52,'COVID-19 Raw Data'!E$4:E$52, "No Data")</f>
        <v>20999</v>
      </c>
      <c r="F137" s="14">
        <f t="array" ref="F137">XLOOKUP($C137,'COVID-19 Raw Data'!$C$4:$C$52,'COVID-19 Raw Data'!J$4:J$52, "No Data")</f>
        <v>17173094</v>
      </c>
      <c r="G137" s="14">
        <f t="array" ref="G137">XLOOKUP($C137,'COVID-19 Raw Data'!$C$4:$C$52,'COVID-19 Raw Data'!O$4:O$52, "No Data")</f>
        <v>48472.545</v>
      </c>
      <c r="H137" s="2"/>
    </row>
    <row r="138">
      <c r="A138" s="3" t="s">
        <v>332</v>
      </c>
      <c r="B138" s="3" t="s">
        <v>142</v>
      </c>
      <c r="C138" s="3" t="s">
        <v>333</v>
      </c>
      <c r="D138" s="14" t="str">
        <f t="array" ref="D138">XLOOKUP($C138,'COVID-19 Raw Data'!$C$4:$C$52,'COVID-19 Raw Data'!D$4:D$52, "No Data")</f>
        <v>No Data</v>
      </c>
      <c r="E138" s="14" t="str">
        <f t="array" ref="E138">XLOOKUP($C138,'COVID-19 Raw Data'!$C$4:$C$52,'COVID-19 Raw Data'!E$4:E$52, "No Data")</f>
        <v>No Data</v>
      </c>
      <c r="F138" s="14" t="str">
        <f t="array" ref="F138">XLOOKUP($C138,'COVID-19 Raw Data'!$C$4:$C$52,'COVID-19 Raw Data'!J$4:J$52, "No Data")</f>
        <v>No Data</v>
      </c>
      <c r="G138" s="14" t="str">
        <f t="array" ref="G138">XLOOKUP($C138,'COVID-19 Raw Data'!$C$4:$C$52,'COVID-19 Raw Data'!O$4:O$52, "No Data")</f>
        <v>No Data</v>
      </c>
      <c r="H138" s="2"/>
    </row>
    <row r="139">
      <c r="A139" s="3" t="s">
        <v>334</v>
      </c>
      <c r="B139" s="3" t="s">
        <v>142</v>
      </c>
      <c r="C139" s="3" t="s">
        <v>335</v>
      </c>
      <c r="D139" s="14" t="str">
        <f t="array" ref="D139">XLOOKUP($C139,'COVID-19 Raw Data'!$C$4:$C$52,'COVID-19 Raw Data'!D$4:D$52, "No Data")</f>
        <v>No Data</v>
      </c>
      <c r="E139" s="14" t="str">
        <f t="array" ref="E139">XLOOKUP($C139,'COVID-19 Raw Data'!$C$4:$C$52,'COVID-19 Raw Data'!E$4:E$52, "No Data")</f>
        <v>No Data</v>
      </c>
      <c r="F139" s="14" t="str">
        <f t="array" ref="F139">XLOOKUP($C139,'COVID-19 Raw Data'!$C$4:$C$52,'COVID-19 Raw Data'!J$4:J$52, "No Data")</f>
        <v>No Data</v>
      </c>
      <c r="G139" s="14" t="str">
        <f t="array" ref="G139">XLOOKUP($C139,'COVID-19 Raw Data'!$C$4:$C$52,'COVID-19 Raw Data'!O$4:O$52, "No Data")</f>
        <v>No Data</v>
      </c>
      <c r="H139" s="2"/>
    </row>
    <row r="140">
      <c r="A140" s="3" t="s">
        <v>336</v>
      </c>
      <c r="B140" s="3" t="s">
        <v>130</v>
      </c>
      <c r="C140" s="3" t="s">
        <v>337</v>
      </c>
      <c r="D140" s="14" t="str">
        <f t="array" ref="D140">XLOOKUP($C140,'COVID-19 Raw Data'!$C$4:$C$52,'COVID-19 Raw Data'!D$4:D$52, "No Data")</f>
        <v>No Data</v>
      </c>
      <c r="E140" s="14" t="str">
        <f t="array" ref="E140">XLOOKUP($C140,'COVID-19 Raw Data'!$C$4:$C$52,'COVID-19 Raw Data'!E$4:E$52, "No Data")</f>
        <v>No Data</v>
      </c>
      <c r="F140" s="14" t="str">
        <f t="array" ref="F140">XLOOKUP($C140,'COVID-19 Raw Data'!$C$4:$C$52,'COVID-19 Raw Data'!J$4:J$52, "No Data")</f>
        <v>No Data</v>
      </c>
      <c r="G140" s="14" t="str">
        <f t="array" ref="G140">XLOOKUP($C140,'COVID-19 Raw Data'!$C$4:$C$52,'COVID-19 Raw Data'!O$4:O$52, "No Data")</f>
        <v>No Data</v>
      </c>
      <c r="H140" s="2"/>
    </row>
    <row r="141">
      <c r="A141" s="3" t="s">
        <v>338</v>
      </c>
      <c r="B141" s="3" t="s">
        <v>125</v>
      </c>
      <c r="C141" s="3" t="s">
        <v>339</v>
      </c>
      <c r="D141" s="14" t="str">
        <f t="array" ref="D141">XLOOKUP($C141,'COVID-19 Raw Data'!$C$4:$C$52,'COVID-19 Raw Data'!D$4:D$52, "No Data")</f>
        <v>No Data</v>
      </c>
      <c r="E141" s="14" t="str">
        <f t="array" ref="E141">XLOOKUP($C141,'COVID-19 Raw Data'!$C$4:$C$52,'COVID-19 Raw Data'!E$4:E$52, "No Data")</f>
        <v>No Data</v>
      </c>
      <c r="F141" s="14" t="str">
        <f t="array" ref="F141">XLOOKUP($C141,'COVID-19 Raw Data'!$C$4:$C$52,'COVID-19 Raw Data'!J$4:J$52, "No Data")</f>
        <v>No Data</v>
      </c>
      <c r="G141" s="14" t="str">
        <f t="array" ref="G141">XLOOKUP($C141,'COVID-19 Raw Data'!$C$4:$C$52,'COVID-19 Raw Data'!O$4:O$52, "No Data")</f>
        <v>No Data</v>
      </c>
      <c r="H141" s="2"/>
    </row>
    <row r="142">
      <c r="A142" s="3" t="s">
        <v>340</v>
      </c>
      <c r="B142" s="3" t="s">
        <v>125</v>
      </c>
      <c r="C142" s="3" t="s">
        <v>341</v>
      </c>
      <c r="D142" s="14" t="str">
        <f t="array" ref="D142">XLOOKUP($C142,'COVID-19 Raw Data'!$C$4:$C$52,'COVID-19 Raw Data'!D$4:D$52, "No Data")</f>
        <v>No Data</v>
      </c>
      <c r="E142" s="14" t="str">
        <f t="array" ref="E142">XLOOKUP($C142,'COVID-19 Raw Data'!$C$4:$C$52,'COVID-19 Raw Data'!E$4:E$52, "No Data")</f>
        <v>No Data</v>
      </c>
      <c r="F142" s="14" t="str">
        <f t="array" ref="F142">XLOOKUP($C142,'COVID-19 Raw Data'!$C$4:$C$52,'COVID-19 Raw Data'!J$4:J$52, "No Data")</f>
        <v>No Data</v>
      </c>
      <c r="G142" s="14" t="str">
        <f t="array" ref="G142">XLOOKUP($C142,'COVID-19 Raw Data'!$C$4:$C$52,'COVID-19 Raw Data'!O$4:O$52, "No Data")</f>
        <v>No Data</v>
      </c>
      <c r="H142" s="2"/>
    </row>
    <row r="143">
      <c r="A143" s="3" t="s">
        <v>342</v>
      </c>
      <c r="B143" s="3" t="s">
        <v>142</v>
      </c>
      <c r="C143" s="3" t="s">
        <v>343</v>
      </c>
      <c r="D143" s="14" t="str">
        <f t="array" ref="D143">XLOOKUP($C143,'COVID-19 Raw Data'!$C$4:$C$52,'COVID-19 Raw Data'!D$4:D$52, "No Data")</f>
        <v>No Data</v>
      </c>
      <c r="E143" s="14" t="str">
        <f t="array" ref="E143">XLOOKUP($C143,'COVID-19 Raw Data'!$C$4:$C$52,'COVID-19 Raw Data'!E$4:E$52, "No Data")</f>
        <v>No Data</v>
      </c>
      <c r="F143" s="14" t="str">
        <f t="array" ref="F143">XLOOKUP($C143,'COVID-19 Raw Data'!$C$4:$C$52,'COVID-19 Raw Data'!J$4:J$52, "No Data")</f>
        <v>No Data</v>
      </c>
      <c r="G143" s="14" t="str">
        <f t="array" ref="G143">XLOOKUP($C143,'COVID-19 Raw Data'!$C$4:$C$52,'COVID-19 Raw Data'!O$4:O$52, "No Data")</f>
        <v>No Data</v>
      </c>
      <c r="H143" s="2"/>
    </row>
    <row r="144">
      <c r="A144" s="3" t="s">
        <v>97</v>
      </c>
      <c r="B144" s="3" t="s">
        <v>23</v>
      </c>
      <c r="C144" s="3" t="s">
        <v>98</v>
      </c>
      <c r="D144" s="14">
        <f t="array" ref="D144">XLOOKUP($C144,'COVID-19 Raw Data'!$C$4:$C$52,'COVID-19 Raw Data'!D$4:D$52, "No Data")</f>
        <v>394259</v>
      </c>
      <c r="E144" s="14">
        <f t="array" ref="E144">XLOOKUP($C144,'COVID-19 Raw Data'!$C$4:$C$52,'COVID-19 Raw Data'!E$4:E$52, "No Data")</f>
        <v>1305</v>
      </c>
      <c r="F144" s="14">
        <f t="array" ref="F144">XLOOKUP($C144,'COVID-19 Raw Data'!$C$4:$C$52,'COVID-19 Raw Data'!J$4:J$52, "No Data")</f>
        <v>5465629</v>
      </c>
      <c r="G144" s="14">
        <f t="array" ref="G144">XLOOKUP($C144,'COVID-19 Raw Data'!$C$4:$C$52,'COVID-19 Raw Data'!O$4:O$52, "No Data")</f>
        <v>64800.057</v>
      </c>
      <c r="H144" s="2"/>
    </row>
    <row r="145">
      <c r="A145" s="3" t="s">
        <v>344</v>
      </c>
      <c r="B145" s="3" t="s">
        <v>122</v>
      </c>
      <c r="C145" s="3" t="s">
        <v>345</v>
      </c>
      <c r="D145" s="14" t="str">
        <f t="array" ref="D145">XLOOKUP($C145,'COVID-19 Raw Data'!$C$4:$C$52,'COVID-19 Raw Data'!D$4:D$52, "No Data")</f>
        <v>No Data</v>
      </c>
      <c r="E145" s="14" t="str">
        <f t="array" ref="E145">XLOOKUP($C145,'COVID-19 Raw Data'!$C$4:$C$52,'COVID-19 Raw Data'!E$4:E$52, "No Data")</f>
        <v>No Data</v>
      </c>
      <c r="F145" s="14" t="str">
        <f t="array" ref="F145">XLOOKUP($C145,'COVID-19 Raw Data'!$C$4:$C$52,'COVID-19 Raw Data'!J$4:J$52, "No Data")</f>
        <v>No Data</v>
      </c>
      <c r="G145" s="14" t="str">
        <f t="array" ref="G145">XLOOKUP($C145,'COVID-19 Raw Data'!$C$4:$C$52,'COVID-19 Raw Data'!O$4:O$52, "No Data")</f>
        <v>No Data</v>
      </c>
      <c r="H145" s="2"/>
    </row>
    <row r="146">
      <c r="A146" s="3" t="s">
        <v>346</v>
      </c>
      <c r="B146" s="3" t="s">
        <v>122</v>
      </c>
      <c r="C146" s="3" t="s">
        <v>347</v>
      </c>
      <c r="D146" s="14" t="str">
        <f t="array" ref="D146">XLOOKUP($C146,'COVID-19 Raw Data'!$C$4:$C$52,'COVID-19 Raw Data'!D$4:D$52, "No Data")</f>
        <v>No Data</v>
      </c>
      <c r="E146" s="14" t="str">
        <f t="array" ref="E146">XLOOKUP($C146,'COVID-19 Raw Data'!$C$4:$C$52,'COVID-19 Raw Data'!E$4:E$52, "No Data")</f>
        <v>No Data</v>
      </c>
      <c r="F146" s="14" t="str">
        <f t="array" ref="F146">XLOOKUP($C146,'COVID-19 Raw Data'!$C$4:$C$52,'COVID-19 Raw Data'!J$4:J$52, "No Data")</f>
        <v>No Data</v>
      </c>
      <c r="G146" s="14" t="str">
        <f t="array" ref="G146">XLOOKUP($C146,'COVID-19 Raw Data'!$C$4:$C$52,'COVID-19 Raw Data'!O$4:O$52, "No Data")</f>
        <v>No Data</v>
      </c>
      <c r="H146" s="2"/>
    </row>
    <row r="147">
      <c r="A147" s="3" t="s">
        <v>348</v>
      </c>
      <c r="B147" s="3" t="s">
        <v>122</v>
      </c>
      <c r="C147" s="3" t="s">
        <v>349</v>
      </c>
      <c r="D147" s="14" t="str">
        <f t="array" ref="D147">XLOOKUP($C147,'COVID-19 Raw Data'!$C$4:$C$52,'COVID-19 Raw Data'!D$4:D$52, "No Data")</f>
        <v>No Data</v>
      </c>
      <c r="E147" s="14" t="str">
        <f t="array" ref="E147">XLOOKUP($C147,'COVID-19 Raw Data'!$C$4:$C$52,'COVID-19 Raw Data'!E$4:E$52, "No Data")</f>
        <v>No Data</v>
      </c>
      <c r="F147" s="14" t="str">
        <f t="array" ref="F147">XLOOKUP($C147,'COVID-19 Raw Data'!$C$4:$C$52,'COVID-19 Raw Data'!J$4:J$52, "No Data")</f>
        <v>No Data</v>
      </c>
      <c r="G147" s="14" t="str">
        <f t="array" ref="G147">XLOOKUP($C147,'COVID-19 Raw Data'!$C$4:$C$52,'COVID-19 Raw Data'!O$4:O$52, "No Data")</f>
        <v>No Data</v>
      </c>
      <c r="H147" s="2"/>
    </row>
    <row r="148">
      <c r="A148" s="3" t="s">
        <v>350</v>
      </c>
      <c r="B148" s="3" t="s">
        <v>130</v>
      </c>
      <c r="C148" s="3" t="s">
        <v>351</v>
      </c>
      <c r="D148" s="14" t="str">
        <f t="array" ref="D148">XLOOKUP($C148,'COVID-19 Raw Data'!$C$4:$C$52,'COVID-19 Raw Data'!D$4:D$52, "No Data")</f>
        <v>No Data</v>
      </c>
      <c r="E148" s="14" t="str">
        <f t="array" ref="E148">XLOOKUP($C148,'COVID-19 Raw Data'!$C$4:$C$52,'COVID-19 Raw Data'!E$4:E$52, "No Data")</f>
        <v>No Data</v>
      </c>
      <c r="F148" s="14" t="str">
        <f t="array" ref="F148">XLOOKUP($C148,'COVID-19 Raw Data'!$C$4:$C$52,'COVID-19 Raw Data'!J$4:J$52, "No Data")</f>
        <v>No Data</v>
      </c>
      <c r="G148" s="14" t="str">
        <f t="array" ref="G148">XLOOKUP($C148,'COVID-19 Raw Data'!$C$4:$C$52,'COVID-19 Raw Data'!O$4:O$52, "No Data")</f>
        <v>No Data</v>
      </c>
      <c r="H148" s="2"/>
    </row>
    <row r="149">
      <c r="A149" s="3" t="s">
        <v>352</v>
      </c>
      <c r="B149" s="3" t="s">
        <v>142</v>
      </c>
      <c r="C149" s="3" t="s">
        <v>353</v>
      </c>
      <c r="D149" s="14" t="str">
        <f t="array" ref="D149">XLOOKUP($C149,'COVID-19 Raw Data'!$C$4:$C$52,'COVID-19 Raw Data'!D$4:D$52, "No Data")</f>
        <v>No Data</v>
      </c>
      <c r="E149" s="14" t="str">
        <f t="array" ref="E149">XLOOKUP($C149,'COVID-19 Raw Data'!$C$4:$C$52,'COVID-19 Raw Data'!E$4:E$52, "No Data")</f>
        <v>No Data</v>
      </c>
      <c r="F149" s="14" t="str">
        <f t="array" ref="F149">XLOOKUP($C149,'COVID-19 Raw Data'!$C$4:$C$52,'COVID-19 Raw Data'!J$4:J$52, "No Data")</f>
        <v>No Data</v>
      </c>
      <c r="G149" s="14" t="str">
        <f t="array" ref="G149">XLOOKUP($C149,'COVID-19 Raw Data'!$C$4:$C$52,'COVID-19 Raw Data'!O$4:O$52, "No Data")</f>
        <v>No Data</v>
      </c>
      <c r="H149" s="2"/>
    </row>
    <row r="150">
      <c r="A150" s="3" t="s">
        <v>354</v>
      </c>
      <c r="B150" s="3" t="s">
        <v>135</v>
      </c>
      <c r="C150" s="3" t="s">
        <v>355</v>
      </c>
      <c r="D150" s="14" t="str">
        <f t="array" ref="D150">XLOOKUP($C150,'COVID-19 Raw Data'!$C$4:$C$52,'COVID-19 Raw Data'!D$4:D$52, "No Data")</f>
        <v>No Data</v>
      </c>
      <c r="E150" s="14" t="str">
        <f t="array" ref="E150">XLOOKUP($C150,'COVID-19 Raw Data'!$C$4:$C$52,'COVID-19 Raw Data'!E$4:E$52, "No Data")</f>
        <v>No Data</v>
      </c>
      <c r="F150" s="14" t="str">
        <f t="array" ref="F150">XLOOKUP($C150,'COVID-19 Raw Data'!$C$4:$C$52,'COVID-19 Raw Data'!J$4:J$52, "No Data")</f>
        <v>No Data</v>
      </c>
      <c r="G150" s="14" t="str">
        <f t="array" ref="G150">XLOOKUP($C150,'COVID-19 Raw Data'!$C$4:$C$52,'COVID-19 Raw Data'!O$4:O$52, "No Data")</f>
        <v>No Data</v>
      </c>
      <c r="H150" s="2"/>
    </row>
    <row r="151">
      <c r="A151" s="3" t="s">
        <v>356</v>
      </c>
      <c r="B151" s="3" t="s">
        <v>135</v>
      </c>
      <c r="C151" s="3" t="s">
        <v>357</v>
      </c>
      <c r="D151" s="14" t="str">
        <f t="array" ref="D151">XLOOKUP($C151,'COVID-19 Raw Data'!$C$4:$C$52,'COVID-19 Raw Data'!D$4:D$52, "No Data")</f>
        <v>No Data</v>
      </c>
      <c r="E151" s="14" t="str">
        <f t="array" ref="E151">XLOOKUP($C151,'COVID-19 Raw Data'!$C$4:$C$52,'COVID-19 Raw Data'!E$4:E$52, "No Data")</f>
        <v>No Data</v>
      </c>
      <c r="F151" s="14" t="str">
        <f t="array" ref="F151">XLOOKUP($C151,'COVID-19 Raw Data'!$C$4:$C$52,'COVID-19 Raw Data'!J$4:J$52, "No Data")</f>
        <v>No Data</v>
      </c>
      <c r="G151" s="14" t="str">
        <f t="array" ref="G151">XLOOKUP($C151,'COVID-19 Raw Data'!$C$4:$C$52,'COVID-19 Raw Data'!O$4:O$52, "No Data")</f>
        <v>No Data</v>
      </c>
      <c r="H151" s="2"/>
    </row>
    <row r="152">
      <c r="A152" s="3" t="s">
        <v>358</v>
      </c>
      <c r="B152" s="3" t="s">
        <v>122</v>
      </c>
      <c r="C152" s="3" t="s">
        <v>359</v>
      </c>
      <c r="D152" s="14" t="str">
        <f t="array" ref="D152">XLOOKUP($C152,'COVID-19 Raw Data'!$C$4:$C$52,'COVID-19 Raw Data'!D$4:D$52, "No Data")</f>
        <v>No Data</v>
      </c>
      <c r="E152" s="14" t="str">
        <f t="array" ref="E152">XLOOKUP($C152,'COVID-19 Raw Data'!$C$4:$C$52,'COVID-19 Raw Data'!E$4:E$52, "No Data")</f>
        <v>No Data</v>
      </c>
      <c r="F152" s="14" t="str">
        <f t="array" ref="F152">XLOOKUP($C152,'COVID-19 Raw Data'!$C$4:$C$52,'COVID-19 Raw Data'!J$4:J$52, "No Data")</f>
        <v>No Data</v>
      </c>
      <c r="G152" s="14" t="str">
        <f t="array" ref="G152">XLOOKUP($C152,'COVID-19 Raw Data'!$C$4:$C$52,'COVID-19 Raw Data'!O$4:O$52, "No Data")</f>
        <v>No Data</v>
      </c>
      <c r="H152" s="2"/>
    </row>
    <row r="153">
      <c r="A153" s="3" t="s">
        <v>99</v>
      </c>
      <c r="B153" s="3" t="s">
        <v>23</v>
      </c>
      <c r="C153" s="3" t="s">
        <v>100</v>
      </c>
      <c r="D153" s="14">
        <f t="array" ref="D153">XLOOKUP($C153,'COVID-19 Raw Data'!$C$4:$C$52,'COVID-19 Raw Data'!D$4:D$52, "No Data")</f>
        <v>4108215</v>
      </c>
      <c r="E153" s="14">
        <f t="array" ref="E153">XLOOKUP($C153,'COVID-19 Raw Data'!$C$4:$C$52,'COVID-19 Raw Data'!E$4:E$52, "No Data")</f>
        <v>97054</v>
      </c>
      <c r="F153" s="14">
        <f t="array" ref="F153">XLOOKUP($C153,'COVID-19 Raw Data'!$C$4:$C$52,'COVID-19 Raw Data'!J$4:J$52, "No Data")</f>
        <v>37797000</v>
      </c>
      <c r="G153" s="14">
        <f t="array" ref="G153">XLOOKUP($C153,'COVID-19 Raw Data'!$C$4:$C$52,'COVID-19 Raw Data'!O$4:O$52, "No Data")</f>
        <v>27216.445</v>
      </c>
      <c r="H153" s="2"/>
    </row>
    <row r="154">
      <c r="A154" s="3" t="s">
        <v>101</v>
      </c>
      <c r="B154" s="3" t="s">
        <v>23</v>
      </c>
      <c r="C154" s="3" t="s">
        <v>102</v>
      </c>
      <c r="D154" s="14">
        <f t="array" ref="D154">XLOOKUP($C154,'COVID-19 Raw Data'!$C$4:$C$52,'COVID-19 Raw Data'!D$4:D$52, "No Data")</f>
        <v>1389646</v>
      </c>
      <c r="E154" s="14">
        <f t="array" ref="E154">XLOOKUP($C154,'COVID-19 Raw Data'!$C$4:$C$52,'COVID-19 Raw Data'!E$4:E$52, "No Data")</f>
        <v>18955</v>
      </c>
      <c r="F154" s="14">
        <f t="array" ref="F154">XLOOKUP($C154,'COVID-19 Raw Data'!$C$4:$C$52,'COVID-19 Raw Data'!J$4:J$52, "No Data")</f>
        <v>10167923</v>
      </c>
      <c r="G154" s="14">
        <f t="array" ref="G154">XLOOKUP($C154,'COVID-19 Raw Data'!$C$4:$C$52,'COVID-19 Raw Data'!O$4:O$52, "No Data")</f>
        <v>27936.896</v>
      </c>
      <c r="H154" s="2"/>
    </row>
    <row r="155">
      <c r="A155" s="3" t="s">
        <v>360</v>
      </c>
      <c r="B155" s="3" t="s">
        <v>130</v>
      </c>
      <c r="C155" s="3" t="s">
        <v>361</v>
      </c>
      <c r="D155" s="14" t="str">
        <f t="array" ref="D155">XLOOKUP($C155,'COVID-19 Raw Data'!$C$4:$C$52,'COVID-19 Raw Data'!D$4:D$52, "No Data")</f>
        <v>No Data</v>
      </c>
      <c r="E155" s="14" t="str">
        <f t="array" ref="E155">XLOOKUP($C155,'COVID-19 Raw Data'!$C$4:$C$52,'COVID-19 Raw Data'!E$4:E$52, "No Data")</f>
        <v>No Data</v>
      </c>
      <c r="F155" s="14" t="str">
        <f t="array" ref="F155">XLOOKUP($C155,'COVID-19 Raw Data'!$C$4:$C$52,'COVID-19 Raw Data'!J$4:J$52, "No Data")</f>
        <v>No Data</v>
      </c>
      <c r="G155" s="14" t="str">
        <f t="array" ref="G155">XLOOKUP($C155,'COVID-19 Raw Data'!$C$4:$C$52,'COVID-19 Raw Data'!O$4:O$52, "No Data")</f>
        <v>No Data</v>
      </c>
      <c r="H155" s="2"/>
    </row>
    <row r="156">
      <c r="A156" s="3" t="s">
        <v>362</v>
      </c>
      <c r="B156" s="3" t="s">
        <v>122</v>
      </c>
      <c r="C156" s="3" t="s">
        <v>363</v>
      </c>
      <c r="D156" s="14" t="str">
        <f t="array" ref="D156">XLOOKUP($C156,'COVID-19 Raw Data'!$C$4:$C$52,'COVID-19 Raw Data'!D$4:D$52, "No Data")</f>
        <v>No Data</v>
      </c>
      <c r="E156" s="14" t="str">
        <f t="array" ref="E156">XLOOKUP($C156,'COVID-19 Raw Data'!$C$4:$C$52,'COVID-19 Raw Data'!E$4:E$52, "No Data")</f>
        <v>No Data</v>
      </c>
      <c r="F156" s="14" t="str">
        <f t="array" ref="F156">XLOOKUP($C156,'COVID-19 Raw Data'!$C$4:$C$52,'COVID-19 Raw Data'!J$4:J$52, "No Data")</f>
        <v>No Data</v>
      </c>
      <c r="G156" s="14" t="str">
        <f t="array" ref="G156">XLOOKUP($C156,'COVID-19 Raw Data'!$C$4:$C$52,'COVID-19 Raw Data'!O$4:O$52, "No Data")</f>
        <v>No Data</v>
      </c>
      <c r="H156" s="2"/>
    </row>
    <row r="157">
      <c r="A157" s="3" t="s">
        <v>103</v>
      </c>
      <c r="B157" s="3" t="s">
        <v>23</v>
      </c>
      <c r="C157" s="3" t="s">
        <v>104</v>
      </c>
      <c r="D157" s="14">
        <f t="array" ref="D157">XLOOKUP($C157,'COVID-19 Raw Data'!$C$4:$C$52,'COVID-19 Raw Data'!D$4:D$52, "No Data")</f>
        <v>1808891</v>
      </c>
      <c r="E157" s="14">
        <f t="array" ref="E157">XLOOKUP($C157,'COVID-19 Raw Data'!$C$4:$C$52,'COVID-19 Raw Data'!E$4:E$52, "No Data")</f>
        <v>58752</v>
      </c>
      <c r="F157" s="14">
        <f t="array" ref="F157">XLOOKUP($C157,'COVID-19 Raw Data'!$C$4:$C$52,'COVID-19 Raw Data'!J$4:J$52, "No Data")</f>
        <v>19127772</v>
      </c>
      <c r="G157" s="14">
        <f t="array" ref="G157">XLOOKUP($C157,'COVID-19 Raw Data'!$C$4:$C$52,'COVID-19 Raw Data'!O$4:O$52, "No Data")</f>
        <v>23313.199</v>
      </c>
      <c r="H157" s="2"/>
    </row>
    <row r="158">
      <c r="A158" s="3" t="s">
        <v>105</v>
      </c>
      <c r="B158" s="3" t="s">
        <v>23</v>
      </c>
      <c r="C158" s="3" t="s">
        <v>106</v>
      </c>
      <c r="D158" s="14">
        <f t="array" ref="D158">XLOOKUP($C158,'COVID-19 Raw Data'!$C$4:$C$52,'COVID-19 Raw Data'!D$4:D$52, "No Data")</f>
        <v>10320405</v>
      </c>
      <c r="E158" s="14">
        <f t="array" ref="E158">XLOOKUP($C158,'COVID-19 Raw Data'!$C$4:$C$52,'COVID-19 Raw Data'!E$4:E$52, "No Data")</f>
        <v>302671</v>
      </c>
      <c r="F158" s="14">
        <f t="array" ref="F158">XLOOKUP($C158,'COVID-19 Raw Data'!$C$4:$C$52,'COVID-19 Raw Data'!J$4:J$52, "No Data")</f>
        <v>145912022</v>
      </c>
      <c r="G158" s="14">
        <f t="array" ref="G158">XLOOKUP($C158,'COVID-19 Raw Data'!$C$4:$C$52,'COVID-19 Raw Data'!O$4:O$52, "No Data")</f>
        <v>24765.954</v>
      </c>
      <c r="H158" s="2"/>
    </row>
    <row r="159">
      <c r="A159" s="3" t="s">
        <v>364</v>
      </c>
      <c r="B159" s="3" t="s">
        <v>125</v>
      </c>
      <c r="C159" s="3" t="s">
        <v>365</v>
      </c>
      <c r="D159" s="14" t="str">
        <f t="array" ref="D159">XLOOKUP($C159,'COVID-19 Raw Data'!$C$4:$C$52,'COVID-19 Raw Data'!D$4:D$52, "No Data")</f>
        <v>No Data</v>
      </c>
      <c r="E159" s="14" t="str">
        <f t="array" ref="E159">XLOOKUP($C159,'COVID-19 Raw Data'!$C$4:$C$52,'COVID-19 Raw Data'!E$4:E$52, "No Data")</f>
        <v>No Data</v>
      </c>
      <c r="F159" s="14" t="str">
        <f t="array" ref="F159">XLOOKUP($C159,'COVID-19 Raw Data'!$C$4:$C$52,'COVID-19 Raw Data'!J$4:J$52, "No Data")</f>
        <v>No Data</v>
      </c>
      <c r="G159" s="14" t="str">
        <f t="array" ref="G159">XLOOKUP($C159,'COVID-19 Raw Data'!$C$4:$C$52,'COVID-19 Raw Data'!O$4:O$52, "No Data")</f>
        <v>No Data</v>
      </c>
      <c r="H159" s="2"/>
    </row>
    <row r="160">
      <c r="A160" s="3" t="s">
        <v>366</v>
      </c>
      <c r="B160" s="3" t="s">
        <v>130</v>
      </c>
      <c r="C160" s="3" t="s">
        <v>367</v>
      </c>
      <c r="D160" s="14" t="str">
        <f t="array" ref="D160">XLOOKUP($C160,'COVID-19 Raw Data'!$C$4:$C$52,'COVID-19 Raw Data'!D$4:D$52, "No Data")</f>
        <v>No Data</v>
      </c>
      <c r="E160" s="14" t="str">
        <f t="array" ref="E160">XLOOKUP($C160,'COVID-19 Raw Data'!$C$4:$C$52,'COVID-19 Raw Data'!E$4:E$52, "No Data")</f>
        <v>No Data</v>
      </c>
      <c r="F160" s="14" t="str">
        <f t="array" ref="F160">XLOOKUP($C160,'COVID-19 Raw Data'!$C$4:$C$52,'COVID-19 Raw Data'!J$4:J$52, "No Data")</f>
        <v>No Data</v>
      </c>
      <c r="G160" s="14" t="str">
        <f t="array" ref="G160">XLOOKUP($C160,'COVID-19 Raw Data'!$C$4:$C$52,'COVID-19 Raw Data'!O$4:O$52, "No Data")</f>
        <v>No Data</v>
      </c>
      <c r="H160" s="2"/>
    </row>
    <row r="161">
      <c r="A161" s="3" t="s">
        <v>368</v>
      </c>
      <c r="B161" s="3" t="s">
        <v>130</v>
      </c>
      <c r="C161" s="3" t="s">
        <v>369</v>
      </c>
      <c r="D161" s="14" t="str">
        <f t="array" ref="D161">XLOOKUP($C161,'COVID-19 Raw Data'!$C$4:$C$52,'COVID-19 Raw Data'!D$4:D$52, "No Data")</f>
        <v>No Data</v>
      </c>
      <c r="E161" s="14" t="str">
        <f t="array" ref="E161">XLOOKUP($C161,'COVID-19 Raw Data'!$C$4:$C$52,'COVID-19 Raw Data'!E$4:E$52, "No Data")</f>
        <v>No Data</v>
      </c>
      <c r="F161" s="14" t="str">
        <f t="array" ref="F161">XLOOKUP($C161,'COVID-19 Raw Data'!$C$4:$C$52,'COVID-19 Raw Data'!J$4:J$52, "No Data")</f>
        <v>No Data</v>
      </c>
      <c r="G161" s="14" t="str">
        <f t="array" ref="G161">XLOOKUP($C161,'COVID-19 Raw Data'!$C$4:$C$52,'COVID-19 Raw Data'!O$4:O$52, "No Data")</f>
        <v>No Data</v>
      </c>
      <c r="H161" s="2"/>
    </row>
    <row r="162">
      <c r="A162" s="3" t="s">
        <v>370</v>
      </c>
      <c r="B162" s="3" t="s">
        <v>130</v>
      </c>
      <c r="C162" s="3" t="s">
        <v>371</v>
      </c>
      <c r="D162" s="14" t="str">
        <f t="array" ref="D162">XLOOKUP($C162,'COVID-19 Raw Data'!$C$4:$C$52,'COVID-19 Raw Data'!D$4:D$52, "No Data")</f>
        <v>No Data</v>
      </c>
      <c r="E162" s="14" t="str">
        <f t="array" ref="E162">XLOOKUP($C162,'COVID-19 Raw Data'!$C$4:$C$52,'COVID-19 Raw Data'!E$4:E$52, "No Data")</f>
        <v>No Data</v>
      </c>
      <c r="F162" s="14" t="str">
        <f t="array" ref="F162">XLOOKUP($C162,'COVID-19 Raw Data'!$C$4:$C$52,'COVID-19 Raw Data'!J$4:J$52, "No Data")</f>
        <v>No Data</v>
      </c>
      <c r="G162" s="14" t="str">
        <f t="array" ref="G162">XLOOKUP($C162,'COVID-19 Raw Data'!$C$4:$C$52,'COVID-19 Raw Data'!O$4:O$52, "No Data")</f>
        <v>No Data</v>
      </c>
      <c r="H162" s="2"/>
    </row>
    <row r="163">
      <c r="A163" s="3" t="s">
        <v>107</v>
      </c>
      <c r="B163" s="3" t="s">
        <v>23</v>
      </c>
      <c r="C163" s="3" t="s">
        <v>108</v>
      </c>
      <c r="D163" s="14">
        <f t="array" ref="D163">XLOOKUP($C163,'COVID-19 Raw Data'!$C$4:$C$52,'COVID-19 Raw Data'!D$4:D$52, "No Data")</f>
        <v>8202</v>
      </c>
      <c r="E163" s="14">
        <f t="array" ref="E163">XLOOKUP($C163,'COVID-19 Raw Data'!$C$4:$C$52,'COVID-19 Raw Data'!E$4:E$52, "No Data")</f>
        <v>100</v>
      </c>
      <c r="F163" s="14">
        <f t="array" ref="F163">XLOOKUP($C163,'COVID-19 Raw Data'!$C$4:$C$52,'COVID-19 Raw Data'!J$4:J$52, "No Data")</f>
        <v>34010</v>
      </c>
      <c r="G163" s="14">
        <f t="array" ref="G163">XLOOKUP($C163,'COVID-19 Raw Data'!$C$4:$C$52,'COVID-19 Raw Data'!O$4:O$52, "No Data")</f>
        <v>56861.47</v>
      </c>
      <c r="H163" s="2"/>
    </row>
    <row r="164">
      <c r="A164" s="3" t="s">
        <v>372</v>
      </c>
      <c r="B164" s="3" t="s">
        <v>125</v>
      </c>
      <c r="C164" s="3" t="s">
        <v>373</v>
      </c>
      <c r="D164" s="14" t="str">
        <f t="array" ref="D164">XLOOKUP($C164,'COVID-19 Raw Data'!$C$4:$C$52,'COVID-19 Raw Data'!D$4:D$52, "No Data")</f>
        <v>No Data</v>
      </c>
      <c r="E164" s="14" t="str">
        <f t="array" ref="E164">XLOOKUP($C164,'COVID-19 Raw Data'!$C$4:$C$52,'COVID-19 Raw Data'!E$4:E$52, "No Data")</f>
        <v>No Data</v>
      </c>
      <c r="F164" s="14" t="str">
        <f t="array" ref="F164">XLOOKUP($C164,'COVID-19 Raw Data'!$C$4:$C$52,'COVID-19 Raw Data'!J$4:J$52, "No Data")</f>
        <v>No Data</v>
      </c>
      <c r="G164" s="14" t="str">
        <f t="array" ref="G164">XLOOKUP($C164,'COVID-19 Raw Data'!$C$4:$C$52,'COVID-19 Raw Data'!O$4:O$52, "No Data")</f>
        <v>No Data</v>
      </c>
      <c r="H164" s="2"/>
    </row>
    <row r="165">
      <c r="A165" s="3" t="s">
        <v>374</v>
      </c>
      <c r="B165" s="3" t="s">
        <v>122</v>
      </c>
      <c r="C165" s="3" t="s">
        <v>375</v>
      </c>
      <c r="D165" s="14" t="str">
        <f t="array" ref="D165">XLOOKUP($C165,'COVID-19 Raw Data'!$C$4:$C$52,'COVID-19 Raw Data'!D$4:D$52, "No Data")</f>
        <v>No Data</v>
      </c>
      <c r="E165" s="14" t="str">
        <f t="array" ref="E165">XLOOKUP($C165,'COVID-19 Raw Data'!$C$4:$C$52,'COVID-19 Raw Data'!E$4:E$52, "No Data")</f>
        <v>No Data</v>
      </c>
      <c r="F165" s="14" t="str">
        <f t="array" ref="F165">XLOOKUP($C165,'COVID-19 Raw Data'!$C$4:$C$52,'COVID-19 Raw Data'!J$4:J$52, "No Data")</f>
        <v>No Data</v>
      </c>
      <c r="G165" s="14" t="str">
        <f t="array" ref="G165">XLOOKUP($C165,'COVID-19 Raw Data'!$C$4:$C$52,'COVID-19 Raw Data'!O$4:O$52, "No Data")</f>
        <v>No Data</v>
      </c>
      <c r="H165" s="2"/>
    </row>
    <row r="166">
      <c r="A166" s="3" t="s">
        <v>376</v>
      </c>
      <c r="B166" s="3" t="s">
        <v>125</v>
      </c>
      <c r="C166" s="3" t="s">
        <v>377</v>
      </c>
      <c r="D166" s="14" t="str">
        <f t="array" ref="D166">XLOOKUP($C166,'COVID-19 Raw Data'!$C$4:$C$52,'COVID-19 Raw Data'!D$4:D$52, "No Data")</f>
        <v>No Data</v>
      </c>
      <c r="E166" s="14" t="str">
        <f t="array" ref="E166">XLOOKUP($C166,'COVID-19 Raw Data'!$C$4:$C$52,'COVID-19 Raw Data'!E$4:E$52, "No Data")</f>
        <v>No Data</v>
      </c>
      <c r="F166" s="14" t="str">
        <f t="array" ref="F166">XLOOKUP($C166,'COVID-19 Raw Data'!$C$4:$C$52,'COVID-19 Raw Data'!J$4:J$52, "No Data")</f>
        <v>No Data</v>
      </c>
      <c r="G166" s="14" t="str">
        <f t="array" ref="G166">XLOOKUP($C166,'COVID-19 Raw Data'!$C$4:$C$52,'COVID-19 Raw Data'!O$4:O$52, "No Data")</f>
        <v>No Data</v>
      </c>
      <c r="H166" s="2"/>
    </row>
    <row r="167">
      <c r="A167" s="3" t="s">
        <v>109</v>
      </c>
      <c r="B167" s="3" t="s">
        <v>23</v>
      </c>
      <c r="C167" s="3" t="s">
        <v>110</v>
      </c>
      <c r="D167" s="14">
        <f t="array" ref="D167">XLOOKUP($C167,'COVID-19 Raw Data'!$C$4:$C$52,'COVID-19 Raw Data'!D$4:D$52, "No Data")</f>
        <v>1299339</v>
      </c>
      <c r="E167" s="14">
        <f t="array" ref="E167">XLOOKUP($C167,'COVID-19 Raw Data'!$C$4:$C$52,'COVID-19 Raw Data'!E$4:E$52, "No Data")</f>
        <v>12714</v>
      </c>
      <c r="F167" s="14">
        <f t="array" ref="F167">XLOOKUP($C167,'COVID-19 Raw Data'!$C$4:$C$52,'COVID-19 Raw Data'!J$4:J$52, "No Data")</f>
        <v>6871547</v>
      </c>
      <c r="G167" s="14">
        <f t="array" ref="G167">XLOOKUP($C167,'COVID-19 Raw Data'!$C$4:$C$52,'COVID-19 Raw Data'!O$4:O$52, "No Data")</f>
        <v>14048.881</v>
      </c>
      <c r="H167" s="2"/>
    </row>
    <row r="168">
      <c r="A168" s="3" t="s">
        <v>378</v>
      </c>
      <c r="B168" s="3" t="s">
        <v>125</v>
      </c>
      <c r="C168" s="3" t="s">
        <v>379</v>
      </c>
      <c r="D168" s="14" t="str">
        <f t="array" ref="D168">XLOOKUP($C168,'COVID-19 Raw Data'!$C$4:$C$52,'COVID-19 Raw Data'!D$4:D$52, "No Data")</f>
        <v>No Data</v>
      </c>
      <c r="E168" s="14" t="str">
        <f t="array" ref="E168">XLOOKUP($C168,'COVID-19 Raw Data'!$C$4:$C$52,'COVID-19 Raw Data'!E$4:E$52, "No Data")</f>
        <v>No Data</v>
      </c>
      <c r="F168" s="14" t="str">
        <f t="array" ref="F168">XLOOKUP($C168,'COVID-19 Raw Data'!$C$4:$C$52,'COVID-19 Raw Data'!J$4:J$52, "No Data")</f>
        <v>No Data</v>
      </c>
      <c r="G168" s="14" t="str">
        <f t="array" ref="G168">XLOOKUP($C168,'COVID-19 Raw Data'!$C$4:$C$52,'COVID-19 Raw Data'!O$4:O$52, "No Data")</f>
        <v>No Data</v>
      </c>
      <c r="H168" s="2"/>
    </row>
    <row r="169">
      <c r="A169" s="3" t="s">
        <v>380</v>
      </c>
      <c r="B169" s="3" t="s">
        <v>125</v>
      </c>
      <c r="C169" s="3" t="s">
        <v>381</v>
      </c>
      <c r="D169" s="14" t="str">
        <f t="array" ref="D169">XLOOKUP($C169,'COVID-19 Raw Data'!$C$4:$C$52,'COVID-19 Raw Data'!D$4:D$52, "No Data")</f>
        <v>No Data</v>
      </c>
      <c r="E169" s="14" t="str">
        <f t="array" ref="E169">XLOOKUP($C169,'COVID-19 Raw Data'!$C$4:$C$52,'COVID-19 Raw Data'!E$4:E$52, "No Data")</f>
        <v>No Data</v>
      </c>
      <c r="F169" s="14" t="str">
        <f t="array" ref="F169">XLOOKUP($C169,'COVID-19 Raw Data'!$C$4:$C$52,'COVID-19 Raw Data'!J$4:J$52, "No Data")</f>
        <v>No Data</v>
      </c>
      <c r="G169" s="14" t="str">
        <f t="array" ref="G169">XLOOKUP($C169,'COVID-19 Raw Data'!$C$4:$C$52,'COVID-19 Raw Data'!O$4:O$52, "No Data")</f>
        <v>No Data</v>
      </c>
      <c r="H169" s="2"/>
    </row>
    <row r="170">
      <c r="A170" s="3" t="s">
        <v>382</v>
      </c>
      <c r="B170" s="3" t="s">
        <v>122</v>
      </c>
      <c r="C170" s="3" t="s">
        <v>383</v>
      </c>
      <c r="D170" s="14" t="str">
        <f t="array" ref="D170">XLOOKUP($C170,'COVID-19 Raw Data'!$C$4:$C$52,'COVID-19 Raw Data'!D$4:D$52, "No Data")</f>
        <v>No Data</v>
      </c>
      <c r="E170" s="14" t="str">
        <f t="array" ref="E170">XLOOKUP($C170,'COVID-19 Raw Data'!$C$4:$C$52,'COVID-19 Raw Data'!E$4:E$52, "No Data")</f>
        <v>No Data</v>
      </c>
      <c r="F170" s="14" t="str">
        <f t="array" ref="F170">XLOOKUP($C170,'COVID-19 Raw Data'!$C$4:$C$52,'COVID-19 Raw Data'!J$4:J$52, "No Data")</f>
        <v>No Data</v>
      </c>
      <c r="G170" s="14" t="str">
        <f t="array" ref="G170">XLOOKUP($C170,'COVID-19 Raw Data'!$C$4:$C$52,'COVID-19 Raw Data'!O$4:O$52, "No Data")</f>
        <v>No Data</v>
      </c>
      <c r="H170" s="2"/>
    </row>
    <row r="171">
      <c r="A171" s="3" t="s">
        <v>384</v>
      </c>
      <c r="B171" s="3" t="s">
        <v>130</v>
      </c>
      <c r="C171" s="3" t="s">
        <v>385</v>
      </c>
      <c r="D171" s="14" t="str">
        <f t="array" ref="D171">XLOOKUP($C171,'COVID-19 Raw Data'!$C$4:$C$52,'COVID-19 Raw Data'!D$4:D$52, "No Data")</f>
        <v>No Data</v>
      </c>
      <c r="E171" s="14" t="str">
        <f t="array" ref="E171">XLOOKUP($C171,'COVID-19 Raw Data'!$C$4:$C$52,'COVID-19 Raw Data'!E$4:E$52, "No Data")</f>
        <v>No Data</v>
      </c>
      <c r="F171" s="14" t="str">
        <f t="array" ref="F171">XLOOKUP($C171,'COVID-19 Raw Data'!$C$4:$C$52,'COVID-19 Raw Data'!J$4:J$52, "No Data")</f>
        <v>No Data</v>
      </c>
      <c r="G171" s="14" t="str">
        <f t="array" ref="G171">XLOOKUP($C171,'COVID-19 Raw Data'!$C$4:$C$52,'COVID-19 Raw Data'!O$4:O$52, "No Data")</f>
        <v>No Data</v>
      </c>
      <c r="H171" s="2"/>
    </row>
    <row r="172">
      <c r="A172" s="3" t="s">
        <v>111</v>
      </c>
      <c r="B172" s="3" t="s">
        <v>23</v>
      </c>
      <c r="C172" s="3" t="s">
        <v>112</v>
      </c>
      <c r="D172" s="14">
        <f t="array" ref="D172">XLOOKUP($C172,'COVID-19 Raw Data'!$C$4:$C$52,'COVID-19 Raw Data'!D$4:D$52, "No Data")</f>
        <v>1371082</v>
      </c>
      <c r="E172" s="14">
        <f t="array" ref="E172">XLOOKUP($C172,'COVID-19 Raw Data'!$C$4:$C$52,'COVID-19 Raw Data'!E$4:E$52, "No Data")</f>
        <v>16635</v>
      </c>
      <c r="F172" s="14">
        <f t="array" ref="F172">XLOOKUP($C172,'COVID-19 Raw Data'!$C$4:$C$52,'COVID-19 Raw Data'!J$4:J$52, "No Data")</f>
        <v>5449270</v>
      </c>
      <c r="G172" s="14">
        <f t="array" ref="G172">XLOOKUP($C172,'COVID-19 Raw Data'!$C$4:$C$52,'COVID-19 Raw Data'!O$4:O$52, "No Data")</f>
        <v>30155.152</v>
      </c>
      <c r="H172" s="2"/>
    </row>
    <row r="173">
      <c r="A173" s="3" t="s">
        <v>113</v>
      </c>
      <c r="B173" s="3" t="s">
        <v>23</v>
      </c>
      <c r="C173" s="3" t="s">
        <v>114</v>
      </c>
      <c r="D173" s="14">
        <f t="array" ref="D173">XLOOKUP($C173,'COVID-19 Raw Data'!$C$4:$C$52,'COVID-19 Raw Data'!D$4:D$52, "No Data")</f>
        <v>464048</v>
      </c>
      <c r="E173" s="14">
        <f t="array" ref="E173">XLOOKUP($C173,'COVID-19 Raw Data'!$C$4:$C$52,'COVID-19 Raw Data'!E$4:E$52, "No Data")</f>
        <v>5589</v>
      </c>
      <c r="F173" s="14">
        <f t="array" ref="F173">XLOOKUP($C173,'COVID-19 Raw Data'!$C$4:$C$52,'COVID-19 Raw Data'!J$4:J$52, "No Data")</f>
        <v>2078723</v>
      </c>
      <c r="G173" s="14">
        <f t="array" ref="G173">XLOOKUP($C173,'COVID-19 Raw Data'!$C$4:$C$52,'COVID-19 Raw Data'!O$4:O$52, "No Data")</f>
        <v>31400.84</v>
      </c>
      <c r="H173" s="2"/>
    </row>
    <row r="174">
      <c r="A174" s="3" t="s">
        <v>386</v>
      </c>
      <c r="B174" s="3" t="s">
        <v>125</v>
      </c>
      <c r="C174" s="3" t="s">
        <v>387</v>
      </c>
      <c r="D174" s="14" t="str">
        <f t="array" ref="D174">XLOOKUP($C174,'COVID-19 Raw Data'!$C$4:$C$52,'COVID-19 Raw Data'!D$4:D$52, "No Data")</f>
        <v>No Data</v>
      </c>
      <c r="E174" s="14" t="str">
        <f t="array" ref="E174">XLOOKUP($C174,'COVID-19 Raw Data'!$C$4:$C$52,'COVID-19 Raw Data'!E$4:E$52, "No Data")</f>
        <v>No Data</v>
      </c>
      <c r="F174" s="14" t="str">
        <f t="array" ref="F174">XLOOKUP($C174,'COVID-19 Raw Data'!$C$4:$C$52,'COVID-19 Raw Data'!J$4:J$52, "No Data")</f>
        <v>No Data</v>
      </c>
      <c r="G174" s="14" t="str">
        <f t="array" ref="G174">XLOOKUP($C174,'COVID-19 Raw Data'!$C$4:$C$52,'COVID-19 Raw Data'!O$4:O$52, "No Data")</f>
        <v>No Data</v>
      </c>
      <c r="H174" s="2"/>
    </row>
    <row r="175">
      <c r="A175" s="3" t="s">
        <v>388</v>
      </c>
      <c r="B175" s="3" t="s">
        <v>125</v>
      </c>
      <c r="C175" s="3" t="s">
        <v>389</v>
      </c>
      <c r="D175" s="14" t="str">
        <f t="array" ref="D175">XLOOKUP($C175,'COVID-19 Raw Data'!$C$4:$C$52,'COVID-19 Raw Data'!D$4:D$52, "No Data")</f>
        <v>No Data</v>
      </c>
      <c r="E175" s="14" t="str">
        <f t="array" ref="E175">XLOOKUP($C175,'COVID-19 Raw Data'!$C$4:$C$52,'COVID-19 Raw Data'!E$4:E$52, "No Data")</f>
        <v>No Data</v>
      </c>
      <c r="F175" s="14" t="str">
        <f t="array" ref="F175">XLOOKUP($C175,'COVID-19 Raw Data'!$C$4:$C$52,'COVID-19 Raw Data'!J$4:J$52, "No Data")</f>
        <v>No Data</v>
      </c>
      <c r="G175" s="14" t="str">
        <f t="array" ref="G175">XLOOKUP($C175,'COVID-19 Raw Data'!$C$4:$C$52,'COVID-19 Raw Data'!O$4:O$52, "No Data")</f>
        <v>No Data</v>
      </c>
      <c r="H175" s="2"/>
    </row>
    <row r="176">
      <c r="A176" s="3" t="s">
        <v>390</v>
      </c>
      <c r="B176" s="3" t="s">
        <v>122</v>
      </c>
      <c r="C176" s="3" t="s">
        <v>391</v>
      </c>
      <c r="D176" s="14" t="str">
        <f t="array" ref="D176">XLOOKUP($C176,'COVID-19 Raw Data'!$C$4:$C$52,'COVID-19 Raw Data'!D$4:D$52, "No Data")</f>
        <v>No Data</v>
      </c>
      <c r="E176" s="14" t="str">
        <f t="array" ref="E176">XLOOKUP($C176,'COVID-19 Raw Data'!$C$4:$C$52,'COVID-19 Raw Data'!E$4:E$52, "No Data")</f>
        <v>No Data</v>
      </c>
      <c r="F176" s="14" t="str">
        <f t="array" ref="F176">XLOOKUP($C176,'COVID-19 Raw Data'!$C$4:$C$52,'COVID-19 Raw Data'!J$4:J$52, "No Data")</f>
        <v>No Data</v>
      </c>
      <c r="G176" s="14" t="str">
        <f t="array" ref="G176">XLOOKUP($C176,'COVID-19 Raw Data'!$C$4:$C$52,'COVID-19 Raw Data'!O$4:O$52, "No Data")</f>
        <v>No Data</v>
      </c>
      <c r="H176" s="2"/>
    </row>
    <row r="177">
      <c r="A177" s="3" t="s">
        <v>392</v>
      </c>
      <c r="B177" s="3" t="s">
        <v>125</v>
      </c>
      <c r="C177" s="3" t="s">
        <v>393</v>
      </c>
      <c r="D177" s="14" t="str">
        <f t="array" ref="D177">XLOOKUP($C177,'COVID-19 Raw Data'!$C$4:$C$52,'COVID-19 Raw Data'!D$4:D$52, "No Data")</f>
        <v>No Data</v>
      </c>
      <c r="E177" s="14" t="str">
        <f t="array" ref="E177">XLOOKUP($C177,'COVID-19 Raw Data'!$C$4:$C$52,'COVID-19 Raw Data'!E$4:E$52, "No Data")</f>
        <v>No Data</v>
      </c>
      <c r="F177" s="14" t="str">
        <f t="array" ref="F177">XLOOKUP($C177,'COVID-19 Raw Data'!$C$4:$C$52,'COVID-19 Raw Data'!J$4:J$52, "No Data")</f>
        <v>No Data</v>
      </c>
      <c r="G177" s="14" t="str">
        <f t="array" ref="G177">XLOOKUP($C177,'COVID-19 Raw Data'!$C$4:$C$52,'COVID-19 Raw Data'!O$4:O$52, "No Data")</f>
        <v>No Data</v>
      </c>
      <c r="H177" s="2"/>
    </row>
    <row r="178">
      <c r="A178" s="3" t="s">
        <v>45</v>
      </c>
      <c r="B178" s="3" t="s">
        <v>23</v>
      </c>
      <c r="C178" s="3" t="s">
        <v>46</v>
      </c>
      <c r="D178" s="14">
        <f t="array" ref="D178">XLOOKUP($C178,'COVID-19 Raw Data'!$C$4:$C$52,'COVID-19 Raw Data'!D$4:D$52, "No Data")</f>
        <v>6294745</v>
      </c>
      <c r="E178" s="14">
        <f t="array" ref="E178">XLOOKUP($C178,'COVID-19 Raw Data'!$C$4:$C$52,'COVID-19 Raw Data'!E$4:E$52, "No Data")</f>
        <v>89405</v>
      </c>
      <c r="F178" s="14">
        <f t="array" ref="F178">XLOOKUP($C178,'COVID-19 Raw Data'!$C$4:$C$52,'COVID-19 Raw Data'!J$4:J$52, "No Data")</f>
        <v>46745211</v>
      </c>
      <c r="G178" s="14">
        <f t="array" ref="G178">XLOOKUP($C178,'COVID-19 Raw Data'!$C$4:$C$52,'COVID-19 Raw Data'!O$4:O$52, "No Data")</f>
        <v>34272.36</v>
      </c>
      <c r="H178" s="2"/>
    </row>
    <row r="179">
      <c r="A179" s="3" t="s">
        <v>394</v>
      </c>
      <c r="B179" s="3" t="s">
        <v>122</v>
      </c>
      <c r="C179" s="3" t="s">
        <v>395</v>
      </c>
      <c r="D179" s="14" t="str">
        <f t="array" ref="D179">XLOOKUP($C179,'COVID-19 Raw Data'!$C$4:$C$52,'COVID-19 Raw Data'!D$4:D$52, "No Data")</f>
        <v>No Data</v>
      </c>
      <c r="E179" s="14" t="str">
        <f t="array" ref="E179">XLOOKUP($C179,'COVID-19 Raw Data'!$C$4:$C$52,'COVID-19 Raw Data'!E$4:E$52, "No Data")</f>
        <v>No Data</v>
      </c>
      <c r="F179" s="14" t="str">
        <f t="array" ref="F179">XLOOKUP($C179,'COVID-19 Raw Data'!$C$4:$C$52,'COVID-19 Raw Data'!J$4:J$52, "No Data")</f>
        <v>No Data</v>
      </c>
      <c r="G179" s="14" t="str">
        <f t="array" ref="G179">XLOOKUP($C179,'COVID-19 Raw Data'!$C$4:$C$52,'COVID-19 Raw Data'!O$4:O$52, "No Data")</f>
        <v>No Data</v>
      </c>
      <c r="H179" s="2"/>
    </row>
    <row r="180">
      <c r="A180" s="3" t="s">
        <v>396</v>
      </c>
      <c r="B180" s="3" t="s">
        <v>125</v>
      </c>
      <c r="C180" s="3" t="s">
        <v>397</v>
      </c>
      <c r="D180" s="14" t="str">
        <f t="array" ref="D180">XLOOKUP($C180,'COVID-19 Raw Data'!$C$4:$C$52,'COVID-19 Raw Data'!D$4:D$52, "No Data")</f>
        <v>No Data</v>
      </c>
      <c r="E180" s="14" t="str">
        <f t="array" ref="E180">XLOOKUP($C180,'COVID-19 Raw Data'!$C$4:$C$52,'COVID-19 Raw Data'!E$4:E$52, "No Data")</f>
        <v>No Data</v>
      </c>
      <c r="F180" s="14" t="str">
        <f t="array" ref="F180">XLOOKUP($C180,'COVID-19 Raw Data'!$C$4:$C$52,'COVID-19 Raw Data'!J$4:J$52, "No Data")</f>
        <v>No Data</v>
      </c>
      <c r="G180" s="14" t="str">
        <f t="array" ref="G180">XLOOKUP($C180,'COVID-19 Raw Data'!$C$4:$C$52,'COVID-19 Raw Data'!O$4:O$52, "No Data")</f>
        <v>No Data</v>
      </c>
      <c r="H180" s="2"/>
    </row>
    <row r="181">
      <c r="A181" s="3" t="s">
        <v>398</v>
      </c>
      <c r="B181" s="3" t="s">
        <v>135</v>
      </c>
      <c r="C181" s="3" t="s">
        <v>399</v>
      </c>
      <c r="D181" s="14" t="str">
        <f t="array" ref="D181">XLOOKUP($C181,'COVID-19 Raw Data'!$C$4:$C$52,'COVID-19 Raw Data'!D$4:D$52, "No Data")</f>
        <v>No Data</v>
      </c>
      <c r="E181" s="14" t="str">
        <f t="array" ref="E181">XLOOKUP($C181,'COVID-19 Raw Data'!$C$4:$C$52,'COVID-19 Raw Data'!E$4:E$52, "No Data")</f>
        <v>No Data</v>
      </c>
      <c r="F181" s="14" t="str">
        <f t="array" ref="F181">XLOOKUP($C181,'COVID-19 Raw Data'!$C$4:$C$52,'COVID-19 Raw Data'!J$4:J$52, "No Data")</f>
        <v>No Data</v>
      </c>
      <c r="G181" s="14" t="str">
        <f t="array" ref="G181">XLOOKUP($C181,'COVID-19 Raw Data'!$C$4:$C$52,'COVID-19 Raw Data'!O$4:O$52, "No Data")</f>
        <v>No Data</v>
      </c>
      <c r="H181" s="2"/>
    </row>
    <row r="182">
      <c r="A182" s="3" t="s">
        <v>400</v>
      </c>
      <c r="B182" s="3" t="s">
        <v>125</v>
      </c>
      <c r="C182" s="3" t="s">
        <v>401</v>
      </c>
      <c r="D182" s="14" t="str">
        <f t="array" ref="D182">XLOOKUP($C182,'COVID-19 Raw Data'!$C$4:$C$52,'COVID-19 Raw Data'!D$4:D$52, "No Data")</f>
        <v>No Data</v>
      </c>
      <c r="E182" s="14" t="str">
        <f t="array" ref="E182">XLOOKUP($C182,'COVID-19 Raw Data'!$C$4:$C$52,'COVID-19 Raw Data'!E$4:E$52, "No Data")</f>
        <v>No Data</v>
      </c>
      <c r="F182" s="14" t="str">
        <f t="array" ref="F182">XLOOKUP($C182,'COVID-19 Raw Data'!$C$4:$C$52,'COVID-19 Raw Data'!J$4:J$52, "No Data")</f>
        <v>No Data</v>
      </c>
      <c r="G182" s="14" t="str">
        <f t="array" ref="G182">XLOOKUP($C182,'COVID-19 Raw Data'!$C$4:$C$52,'COVID-19 Raw Data'!O$4:O$52, "No Data")</f>
        <v>No Data</v>
      </c>
      <c r="H182" s="2"/>
    </row>
    <row r="183">
      <c r="A183" s="3" t="s">
        <v>115</v>
      </c>
      <c r="B183" s="3" t="s">
        <v>23</v>
      </c>
      <c r="C183" s="3" t="s">
        <v>116</v>
      </c>
      <c r="D183" s="14">
        <f t="array" ref="D183">XLOOKUP($C183,'COVID-19 Raw Data'!$C$4:$C$52,'COVID-19 Raw Data'!D$4:D$52, "No Data")</f>
        <v>1314784</v>
      </c>
      <c r="E183" s="14">
        <f t="array" ref="E183">XLOOKUP($C183,'COVID-19 Raw Data'!$C$4:$C$52,'COVID-19 Raw Data'!E$4:E$52, "No Data")</f>
        <v>15310</v>
      </c>
      <c r="F183" s="14">
        <f t="array" ref="F183">XLOOKUP($C183,'COVID-19 Raw Data'!$C$4:$C$52,'COVID-19 Raw Data'!J$4:J$52, "No Data")</f>
        <v>10160159</v>
      </c>
      <c r="G183" s="14">
        <f t="array" ref="G183">XLOOKUP($C183,'COVID-19 Raw Data'!$C$4:$C$52,'COVID-19 Raw Data'!O$4:O$52, "No Data")</f>
        <v>46949.283</v>
      </c>
      <c r="H183" s="2"/>
    </row>
    <row r="184">
      <c r="A184" s="3" t="s">
        <v>37</v>
      </c>
      <c r="B184" s="3" t="s">
        <v>23</v>
      </c>
      <c r="C184" s="3" t="s">
        <v>38</v>
      </c>
      <c r="D184" s="14">
        <f t="array" ref="D184">XLOOKUP($C184,'COVID-19 Raw Data'!$C$4:$C$52,'COVID-19 Raw Data'!D$4:D$52, "No Data")</f>
        <v>1332615</v>
      </c>
      <c r="E184" s="14">
        <f t="array" ref="E184">XLOOKUP($C184,'COVID-19 Raw Data'!$C$4:$C$52,'COVID-19 Raw Data'!E$4:E$52, "No Data")</f>
        <v>12217</v>
      </c>
      <c r="F184" s="14">
        <f t="array" ref="F184">XLOOKUP($C184,'COVID-19 Raw Data'!$C$4:$C$52,'COVID-19 Raw Data'!J$4:J$52, "No Data")</f>
        <v>8715494</v>
      </c>
      <c r="G184" s="14">
        <f t="array" ref="G184">XLOOKUP($C184,'COVID-19 Raw Data'!$C$4:$C$52,'COVID-19 Raw Data'!O$4:O$52, "No Data")</f>
        <v>57410.166</v>
      </c>
      <c r="H184" s="2"/>
    </row>
    <row r="185">
      <c r="A185" s="3" t="s">
        <v>402</v>
      </c>
      <c r="B185" s="3" t="s">
        <v>122</v>
      </c>
      <c r="C185" s="3" t="s">
        <v>403</v>
      </c>
      <c r="D185" s="14" t="str">
        <f t="array" ref="D185">XLOOKUP($C185,'COVID-19 Raw Data'!$C$4:$C$52,'COVID-19 Raw Data'!D$4:D$52, "No Data")</f>
        <v>No Data</v>
      </c>
      <c r="E185" s="14" t="str">
        <f t="array" ref="E185">XLOOKUP($C185,'COVID-19 Raw Data'!$C$4:$C$52,'COVID-19 Raw Data'!E$4:E$52, "No Data")</f>
        <v>No Data</v>
      </c>
      <c r="F185" s="14" t="str">
        <f t="array" ref="F185">XLOOKUP($C185,'COVID-19 Raw Data'!$C$4:$C$52,'COVID-19 Raw Data'!J$4:J$52, "No Data")</f>
        <v>No Data</v>
      </c>
      <c r="G185" s="14" t="str">
        <f t="array" ref="G185">XLOOKUP($C185,'COVID-19 Raw Data'!$C$4:$C$52,'COVID-19 Raw Data'!O$4:O$52, "No Data")</f>
        <v>No Data</v>
      </c>
      <c r="H185" s="2"/>
    </row>
    <row r="186">
      <c r="A186" s="3" t="s">
        <v>404</v>
      </c>
      <c r="B186" s="3" t="s">
        <v>122</v>
      </c>
      <c r="C186" s="3" t="s">
        <v>405</v>
      </c>
      <c r="D186" s="14" t="str">
        <f t="array" ref="D186">XLOOKUP($C186,'COVID-19 Raw Data'!$C$4:$C$52,'COVID-19 Raw Data'!D$4:D$52, "No Data")</f>
        <v>No Data</v>
      </c>
      <c r="E186" s="14" t="str">
        <f t="array" ref="E186">XLOOKUP($C186,'COVID-19 Raw Data'!$C$4:$C$52,'COVID-19 Raw Data'!E$4:E$52, "No Data")</f>
        <v>No Data</v>
      </c>
      <c r="F186" s="14" t="str">
        <f t="array" ref="F186">XLOOKUP($C186,'COVID-19 Raw Data'!$C$4:$C$52,'COVID-19 Raw Data'!J$4:J$52, "No Data")</f>
        <v>No Data</v>
      </c>
      <c r="G186" s="14" t="str">
        <f t="array" ref="G186">XLOOKUP($C186,'COVID-19 Raw Data'!$C$4:$C$52,'COVID-19 Raw Data'!O$4:O$52, "No Data")</f>
        <v>No Data</v>
      </c>
      <c r="H186" s="2"/>
    </row>
    <row r="187">
      <c r="A187" s="3" t="s">
        <v>406</v>
      </c>
      <c r="B187" s="3" t="s">
        <v>122</v>
      </c>
      <c r="C187" s="3" t="s">
        <v>407</v>
      </c>
      <c r="D187" s="14" t="str">
        <f t="array" ref="D187">XLOOKUP($C187,'COVID-19 Raw Data'!$C$4:$C$52,'COVID-19 Raw Data'!D$4:D$52, "No Data")</f>
        <v>No Data</v>
      </c>
      <c r="E187" s="14" t="str">
        <f t="array" ref="E187">XLOOKUP($C187,'COVID-19 Raw Data'!$C$4:$C$52,'COVID-19 Raw Data'!E$4:E$52, "No Data")</f>
        <v>No Data</v>
      </c>
      <c r="F187" s="14" t="str">
        <f t="array" ref="F187">XLOOKUP($C187,'COVID-19 Raw Data'!$C$4:$C$52,'COVID-19 Raw Data'!J$4:J$52, "No Data")</f>
        <v>No Data</v>
      </c>
      <c r="G187" s="14" t="str">
        <f t="array" ref="G187">XLOOKUP($C187,'COVID-19 Raw Data'!$C$4:$C$52,'COVID-19 Raw Data'!O$4:O$52, "No Data")</f>
        <v>No Data</v>
      </c>
      <c r="H187" s="2"/>
    </row>
    <row r="188">
      <c r="A188" s="3" t="s">
        <v>408</v>
      </c>
      <c r="B188" s="3" t="s">
        <v>125</v>
      </c>
      <c r="C188" s="3" t="s">
        <v>409</v>
      </c>
      <c r="D188" s="14" t="str">
        <f t="array" ref="D188">XLOOKUP($C188,'COVID-19 Raw Data'!$C$4:$C$52,'COVID-19 Raw Data'!D$4:D$52, "No Data")</f>
        <v>No Data</v>
      </c>
      <c r="E188" s="14" t="str">
        <f t="array" ref="E188">XLOOKUP($C188,'COVID-19 Raw Data'!$C$4:$C$52,'COVID-19 Raw Data'!E$4:E$52, "No Data")</f>
        <v>No Data</v>
      </c>
      <c r="F188" s="14" t="str">
        <f t="array" ref="F188">XLOOKUP($C188,'COVID-19 Raw Data'!$C$4:$C$52,'COVID-19 Raw Data'!J$4:J$52, "No Data")</f>
        <v>No Data</v>
      </c>
      <c r="G188" s="14" t="str">
        <f t="array" ref="G188">XLOOKUP($C188,'COVID-19 Raw Data'!$C$4:$C$52,'COVID-19 Raw Data'!O$4:O$52, "No Data")</f>
        <v>No Data</v>
      </c>
      <c r="H188" s="2"/>
    </row>
    <row r="189">
      <c r="A189" s="3" t="s">
        <v>410</v>
      </c>
      <c r="B189" s="3" t="s">
        <v>122</v>
      </c>
      <c r="C189" s="3" t="s">
        <v>411</v>
      </c>
      <c r="D189" s="14" t="str">
        <f t="array" ref="D189">XLOOKUP($C189,'COVID-19 Raw Data'!$C$4:$C$52,'COVID-19 Raw Data'!D$4:D$52, "No Data")</f>
        <v>No Data</v>
      </c>
      <c r="E189" s="14" t="str">
        <f t="array" ref="E189">XLOOKUP($C189,'COVID-19 Raw Data'!$C$4:$C$52,'COVID-19 Raw Data'!E$4:E$52, "No Data")</f>
        <v>No Data</v>
      </c>
      <c r="F189" s="14" t="str">
        <f t="array" ref="F189">XLOOKUP($C189,'COVID-19 Raw Data'!$C$4:$C$52,'COVID-19 Raw Data'!J$4:J$52, "No Data")</f>
        <v>No Data</v>
      </c>
      <c r="G189" s="14" t="str">
        <f t="array" ref="G189">XLOOKUP($C189,'COVID-19 Raw Data'!$C$4:$C$52,'COVID-19 Raw Data'!O$4:O$52, "No Data")</f>
        <v>No Data</v>
      </c>
      <c r="H189" s="2"/>
    </row>
    <row r="190">
      <c r="A190" s="3" t="s">
        <v>412</v>
      </c>
      <c r="B190" s="3" t="s">
        <v>122</v>
      </c>
      <c r="C190" s="3" t="s">
        <v>413</v>
      </c>
      <c r="D190" s="14" t="str">
        <f t="array" ref="D190">XLOOKUP($C190,'COVID-19 Raw Data'!$C$4:$C$52,'COVID-19 Raw Data'!D$4:D$52, "No Data")</f>
        <v>No Data</v>
      </c>
      <c r="E190" s="14" t="str">
        <f t="array" ref="E190">XLOOKUP($C190,'COVID-19 Raw Data'!$C$4:$C$52,'COVID-19 Raw Data'!E$4:E$52, "No Data")</f>
        <v>No Data</v>
      </c>
      <c r="F190" s="14" t="str">
        <f t="array" ref="F190">XLOOKUP($C190,'COVID-19 Raw Data'!$C$4:$C$52,'COVID-19 Raw Data'!J$4:J$52, "No Data")</f>
        <v>No Data</v>
      </c>
      <c r="G190" s="14" t="str">
        <f t="array" ref="G190">XLOOKUP($C190,'COVID-19 Raw Data'!$C$4:$C$52,'COVID-19 Raw Data'!O$4:O$52, "No Data")</f>
        <v>No Data</v>
      </c>
      <c r="H190" s="2"/>
    </row>
    <row r="191">
      <c r="A191" s="3" t="s">
        <v>414</v>
      </c>
      <c r="B191" s="3" t="s">
        <v>125</v>
      </c>
      <c r="C191" s="3" t="s">
        <v>415</v>
      </c>
      <c r="D191" s="14" t="str">
        <f t="array" ref="D191">XLOOKUP($C191,'COVID-19 Raw Data'!$C$4:$C$52,'COVID-19 Raw Data'!D$4:D$52, "No Data")</f>
        <v>No Data</v>
      </c>
      <c r="E191" s="14" t="str">
        <f t="array" ref="E191">XLOOKUP($C191,'COVID-19 Raw Data'!$C$4:$C$52,'COVID-19 Raw Data'!E$4:E$52, "No Data")</f>
        <v>No Data</v>
      </c>
      <c r="F191" s="14" t="str">
        <f t="array" ref="F191">XLOOKUP($C191,'COVID-19 Raw Data'!$C$4:$C$52,'COVID-19 Raw Data'!J$4:J$52, "No Data")</f>
        <v>No Data</v>
      </c>
      <c r="G191" s="14" t="str">
        <f t="array" ref="G191">XLOOKUP($C191,'COVID-19 Raw Data'!$C$4:$C$52,'COVID-19 Raw Data'!O$4:O$52, "No Data")</f>
        <v>No Data</v>
      </c>
      <c r="H191" s="2"/>
    </row>
    <row r="192">
      <c r="A192" s="3" t="s">
        <v>416</v>
      </c>
      <c r="B192" s="3" t="s">
        <v>130</v>
      </c>
      <c r="C192" s="3" t="s">
        <v>417</v>
      </c>
      <c r="D192" s="14" t="str">
        <f t="array" ref="D192">XLOOKUP($C192,'COVID-19 Raw Data'!$C$4:$C$52,'COVID-19 Raw Data'!D$4:D$52, "No Data")</f>
        <v>No Data</v>
      </c>
      <c r="E192" s="14" t="str">
        <f t="array" ref="E192">XLOOKUP($C192,'COVID-19 Raw Data'!$C$4:$C$52,'COVID-19 Raw Data'!E$4:E$52, "No Data")</f>
        <v>No Data</v>
      </c>
      <c r="F192" s="14" t="str">
        <f t="array" ref="F192">XLOOKUP($C192,'COVID-19 Raw Data'!$C$4:$C$52,'COVID-19 Raw Data'!J$4:J$52, "No Data")</f>
        <v>No Data</v>
      </c>
      <c r="G192" s="14" t="str">
        <f t="array" ref="G192">XLOOKUP($C192,'COVID-19 Raw Data'!$C$4:$C$52,'COVID-19 Raw Data'!O$4:O$52, "No Data")</f>
        <v>No Data</v>
      </c>
      <c r="H192" s="2"/>
    </row>
    <row r="193">
      <c r="A193" s="3" t="s">
        <v>418</v>
      </c>
      <c r="B193" s="3" t="s">
        <v>125</v>
      </c>
      <c r="C193" s="3" t="s">
        <v>419</v>
      </c>
      <c r="D193" s="14" t="str">
        <f t="array" ref="D193">XLOOKUP($C193,'COVID-19 Raw Data'!$C$4:$C$52,'COVID-19 Raw Data'!D$4:D$52, "No Data")</f>
        <v>No Data</v>
      </c>
      <c r="E193" s="14" t="str">
        <f t="array" ref="E193">XLOOKUP($C193,'COVID-19 Raw Data'!$C$4:$C$52,'COVID-19 Raw Data'!E$4:E$52, "No Data")</f>
        <v>No Data</v>
      </c>
      <c r="F193" s="14" t="str">
        <f t="array" ref="F193">XLOOKUP($C193,'COVID-19 Raw Data'!$C$4:$C$52,'COVID-19 Raw Data'!J$4:J$52, "No Data")</f>
        <v>No Data</v>
      </c>
      <c r="G193" s="14" t="str">
        <f t="array" ref="G193">XLOOKUP($C193,'COVID-19 Raw Data'!$C$4:$C$52,'COVID-19 Raw Data'!O$4:O$52, "No Data")</f>
        <v>No Data</v>
      </c>
      <c r="H193" s="2"/>
    </row>
    <row r="194">
      <c r="A194" s="3" t="s">
        <v>420</v>
      </c>
      <c r="B194" s="3" t="s">
        <v>122</v>
      </c>
      <c r="C194" s="3" t="s">
        <v>421</v>
      </c>
      <c r="D194" s="14" t="str">
        <f t="array" ref="D194">XLOOKUP($C194,'COVID-19 Raw Data'!$C$4:$C$52,'COVID-19 Raw Data'!D$4:D$52, "No Data")</f>
        <v>No Data</v>
      </c>
      <c r="E194" s="14" t="str">
        <f t="array" ref="E194">XLOOKUP($C194,'COVID-19 Raw Data'!$C$4:$C$52,'COVID-19 Raw Data'!E$4:E$52, "No Data")</f>
        <v>No Data</v>
      </c>
      <c r="F194" s="14" t="str">
        <f t="array" ref="F194">XLOOKUP($C194,'COVID-19 Raw Data'!$C$4:$C$52,'COVID-19 Raw Data'!J$4:J$52, "No Data")</f>
        <v>No Data</v>
      </c>
      <c r="G194" s="14" t="str">
        <f t="array" ref="G194">XLOOKUP($C194,'COVID-19 Raw Data'!$C$4:$C$52,'COVID-19 Raw Data'!O$4:O$52, "No Data")</f>
        <v>No Data</v>
      </c>
      <c r="H194" s="2"/>
    </row>
    <row r="195">
      <c r="A195" s="3" t="s">
        <v>422</v>
      </c>
      <c r="B195" s="3" t="s">
        <v>130</v>
      </c>
      <c r="C195" s="3" t="s">
        <v>423</v>
      </c>
      <c r="D195" s="14" t="str">
        <f t="array" ref="D195">XLOOKUP($C195,'COVID-19 Raw Data'!$C$4:$C$52,'COVID-19 Raw Data'!D$4:D$52, "No Data")</f>
        <v>No Data</v>
      </c>
      <c r="E195" s="14" t="str">
        <f t="array" ref="E195">XLOOKUP($C195,'COVID-19 Raw Data'!$C$4:$C$52,'COVID-19 Raw Data'!E$4:E$52, "No Data")</f>
        <v>No Data</v>
      </c>
      <c r="F195" s="14" t="str">
        <f t="array" ref="F195">XLOOKUP($C195,'COVID-19 Raw Data'!$C$4:$C$52,'COVID-19 Raw Data'!J$4:J$52, "No Data")</f>
        <v>No Data</v>
      </c>
      <c r="G195" s="14" t="str">
        <f t="array" ref="G195">XLOOKUP($C195,'COVID-19 Raw Data'!$C$4:$C$52,'COVID-19 Raw Data'!O$4:O$52, "No Data")</f>
        <v>No Data</v>
      </c>
      <c r="H195" s="2"/>
    </row>
    <row r="196">
      <c r="A196" s="3" t="s">
        <v>424</v>
      </c>
      <c r="B196" s="3" t="s">
        <v>125</v>
      </c>
      <c r="C196" s="3" t="s">
        <v>425</v>
      </c>
      <c r="D196" s="14" t="str">
        <f t="array" ref="D196">XLOOKUP($C196,'COVID-19 Raw Data'!$C$4:$C$52,'COVID-19 Raw Data'!D$4:D$52, "No Data")</f>
        <v>No Data</v>
      </c>
      <c r="E196" s="14" t="str">
        <f t="array" ref="E196">XLOOKUP($C196,'COVID-19 Raw Data'!$C$4:$C$52,'COVID-19 Raw Data'!E$4:E$52, "No Data")</f>
        <v>No Data</v>
      </c>
      <c r="F196" s="14" t="str">
        <f t="array" ref="F196">XLOOKUP($C196,'COVID-19 Raw Data'!$C$4:$C$52,'COVID-19 Raw Data'!J$4:J$52, "No Data")</f>
        <v>No Data</v>
      </c>
      <c r="G196" s="14" t="str">
        <f t="array" ref="G196">XLOOKUP($C196,'COVID-19 Raw Data'!$C$4:$C$52,'COVID-19 Raw Data'!O$4:O$52, "No Data")</f>
        <v>No Data</v>
      </c>
      <c r="H196" s="2"/>
    </row>
    <row r="197">
      <c r="A197" s="3" t="s">
        <v>117</v>
      </c>
      <c r="B197" s="3" t="s">
        <v>23</v>
      </c>
      <c r="C197" s="3" t="s">
        <v>118</v>
      </c>
      <c r="D197" s="14">
        <f t="array" ref="D197">XLOOKUP($C197,'COVID-19 Raw Data'!$C$4:$C$52,'COVID-19 Raw Data'!D$4:D$52, "No Data")</f>
        <v>3847226</v>
      </c>
      <c r="E197" s="14">
        <f t="array" ref="E197">XLOOKUP($C197,'COVID-19 Raw Data'!$C$4:$C$52,'COVID-19 Raw Data'!E$4:E$52, "No Data")</f>
        <v>102088</v>
      </c>
      <c r="F197" s="14">
        <f t="array" ref="F197">XLOOKUP($C197,'COVID-19 Raw Data'!$C$4:$C$52,'COVID-19 Raw Data'!J$4:J$52, "No Data")</f>
        <v>43466822</v>
      </c>
      <c r="G197" s="14">
        <f t="array" ref="G197">XLOOKUP($C197,'COVID-19 Raw Data'!$C$4:$C$52,'COVID-19 Raw Data'!O$4:O$52, "No Data")</f>
        <v>7894.393</v>
      </c>
      <c r="H197" s="2"/>
    </row>
    <row r="198">
      <c r="A198" s="3" t="s">
        <v>426</v>
      </c>
      <c r="B198" s="3" t="s">
        <v>122</v>
      </c>
      <c r="C198" s="3" t="s">
        <v>427</v>
      </c>
      <c r="D198" s="14" t="str">
        <f t="array" ref="D198">XLOOKUP($C198,'COVID-19 Raw Data'!$C$4:$C$52,'COVID-19 Raw Data'!D$4:D$52, "No Data")</f>
        <v>No Data</v>
      </c>
      <c r="E198" s="14" t="str">
        <f t="array" ref="E198">XLOOKUP($C198,'COVID-19 Raw Data'!$C$4:$C$52,'COVID-19 Raw Data'!E$4:E$52, "No Data")</f>
        <v>No Data</v>
      </c>
      <c r="F198" s="14" t="str">
        <f t="array" ref="F198">XLOOKUP($C198,'COVID-19 Raw Data'!$C$4:$C$52,'COVID-19 Raw Data'!J$4:J$52, "No Data")</f>
        <v>No Data</v>
      </c>
      <c r="G198" s="14" t="str">
        <f t="array" ref="G198">XLOOKUP($C198,'COVID-19 Raw Data'!$C$4:$C$52,'COVID-19 Raw Data'!O$4:O$52, "No Data")</f>
        <v>No Data</v>
      </c>
      <c r="H198" s="2"/>
    </row>
    <row r="199">
      <c r="A199" s="3" t="s">
        <v>55</v>
      </c>
      <c r="B199" s="3" t="s">
        <v>23</v>
      </c>
      <c r="C199" s="3" t="s">
        <v>56</v>
      </c>
      <c r="D199" s="14">
        <f t="array" ref="D199">XLOOKUP($C199,'COVID-19 Raw Data'!$C$4:$C$52,'COVID-19 Raw Data'!D$4:D$52, "No Data")</f>
        <v>12965393</v>
      </c>
      <c r="E199" s="14">
        <f t="array" ref="E199">XLOOKUP($C199,'COVID-19 Raw Data'!$C$4:$C$52,'COVID-19 Raw Data'!E$4:E$52, "No Data")</f>
        <v>148737</v>
      </c>
      <c r="F199" s="14">
        <f t="array" ref="F199">XLOOKUP($C199,'COVID-19 Raw Data'!$C$4:$C$52,'COVID-19 Raw Data'!J$4:J$52, "No Data")</f>
        <v>68207114</v>
      </c>
      <c r="G199" s="14">
        <f t="array" ref="G199">XLOOKUP($C199,'COVID-19 Raw Data'!$C$4:$C$52,'COVID-19 Raw Data'!O$4:O$52, "No Data")</f>
        <v>39753.244</v>
      </c>
      <c r="H199" s="2"/>
    </row>
    <row r="200">
      <c r="A200" s="3" t="s">
        <v>428</v>
      </c>
      <c r="B200" s="3" t="s">
        <v>130</v>
      </c>
      <c r="C200" s="3" t="s">
        <v>429</v>
      </c>
      <c r="D200" s="14" t="str">
        <f t="array" ref="D200">XLOOKUP($C200,'COVID-19 Raw Data'!$C$4:$C$52,'COVID-19 Raw Data'!D$4:D$52, "No Data")</f>
        <v>No Data</v>
      </c>
      <c r="E200" s="14" t="str">
        <f t="array" ref="E200">XLOOKUP($C200,'COVID-19 Raw Data'!$C$4:$C$52,'COVID-19 Raw Data'!E$4:E$52, "No Data")</f>
        <v>No Data</v>
      </c>
      <c r="F200" s="14" t="str">
        <f t="array" ref="F200">XLOOKUP($C200,'COVID-19 Raw Data'!$C$4:$C$52,'COVID-19 Raw Data'!J$4:J$52, "No Data")</f>
        <v>No Data</v>
      </c>
      <c r="G200" s="14" t="str">
        <f t="array" ref="G200">XLOOKUP($C200,'COVID-19 Raw Data'!$C$4:$C$52,'COVID-19 Raw Data'!O$4:O$52, "No Data")</f>
        <v>No Data</v>
      </c>
      <c r="H200" s="2"/>
    </row>
    <row r="201">
      <c r="A201" s="3" t="s">
        <v>430</v>
      </c>
      <c r="B201" s="3" t="s">
        <v>130</v>
      </c>
      <c r="C201" s="3" t="s">
        <v>431</v>
      </c>
      <c r="D201" s="14" t="str">
        <f t="array" ref="D201">XLOOKUP($C201,'COVID-19 Raw Data'!$C$4:$C$52,'COVID-19 Raw Data'!D$4:D$52, "No Data")</f>
        <v>No Data</v>
      </c>
      <c r="E201" s="14" t="str">
        <f t="array" ref="E201">XLOOKUP($C201,'COVID-19 Raw Data'!$C$4:$C$52,'COVID-19 Raw Data'!E$4:E$52, "No Data")</f>
        <v>No Data</v>
      </c>
      <c r="F201" s="14" t="str">
        <f t="array" ref="F201">XLOOKUP($C201,'COVID-19 Raw Data'!$C$4:$C$52,'COVID-19 Raw Data'!J$4:J$52, "No Data")</f>
        <v>No Data</v>
      </c>
      <c r="G201" s="14" t="str">
        <f t="array" ref="G201">XLOOKUP($C201,'COVID-19 Raw Data'!$C$4:$C$52,'COVID-19 Raw Data'!O$4:O$52, "No Data")</f>
        <v>No Data</v>
      </c>
      <c r="H201" s="2"/>
    </row>
    <row r="202">
      <c r="A202" s="3" t="s">
        <v>432</v>
      </c>
      <c r="B202" s="3" t="s">
        <v>135</v>
      </c>
      <c r="C202" s="3" t="s">
        <v>433</v>
      </c>
      <c r="D202" s="14" t="str">
        <f t="array" ref="D202">XLOOKUP($C202,'COVID-19 Raw Data'!$C$4:$C$52,'COVID-19 Raw Data'!D$4:D$52, "No Data")</f>
        <v>No Data</v>
      </c>
      <c r="E202" s="14" t="str">
        <f t="array" ref="E202">XLOOKUP($C202,'COVID-19 Raw Data'!$C$4:$C$52,'COVID-19 Raw Data'!E$4:E$52, "No Data")</f>
        <v>No Data</v>
      </c>
      <c r="F202" s="14" t="str">
        <f t="array" ref="F202">XLOOKUP($C202,'COVID-19 Raw Data'!$C$4:$C$52,'COVID-19 Raw Data'!J$4:J$52, "No Data")</f>
        <v>No Data</v>
      </c>
      <c r="G202" s="14" t="str">
        <f t="array" ref="G202">XLOOKUP($C202,'COVID-19 Raw Data'!$C$4:$C$52,'COVID-19 Raw Data'!O$4:O$52, "No Data")</f>
        <v>No Data</v>
      </c>
      <c r="H202" s="2"/>
    </row>
    <row r="203">
      <c r="A203" s="3" t="s">
        <v>434</v>
      </c>
      <c r="B203" s="3" t="s">
        <v>122</v>
      </c>
      <c r="C203" s="3" t="s">
        <v>435</v>
      </c>
      <c r="D203" s="14" t="str">
        <f t="array" ref="D203">XLOOKUP($C203,'COVID-19 Raw Data'!$C$4:$C$52,'COVID-19 Raw Data'!D$4:D$52, "No Data")</f>
        <v>No Data</v>
      </c>
      <c r="E203" s="14" t="str">
        <f t="array" ref="E203">XLOOKUP($C203,'COVID-19 Raw Data'!$C$4:$C$52,'COVID-19 Raw Data'!E$4:E$52, "No Data")</f>
        <v>No Data</v>
      </c>
      <c r="F203" s="14" t="str">
        <f t="array" ref="F203">XLOOKUP($C203,'COVID-19 Raw Data'!$C$4:$C$52,'COVID-19 Raw Data'!J$4:J$52, "No Data")</f>
        <v>No Data</v>
      </c>
      <c r="G203" s="14" t="str">
        <f t="array" ref="G203">XLOOKUP($C203,'COVID-19 Raw Data'!$C$4:$C$52,'COVID-19 Raw Data'!O$4:O$52, "No Data")</f>
        <v>No Data</v>
      </c>
      <c r="H203" s="2"/>
    </row>
    <row r="204">
      <c r="A204" s="3" t="s">
        <v>119</v>
      </c>
      <c r="B204" s="3" t="s">
        <v>23</v>
      </c>
      <c r="C204" s="3" t="s">
        <v>120</v>
      </c>
      <c r="D204" s="14">
        <f t="array" ref="D204">XLOOKUP($C204,'COVID-19 Raw Data'!$C$4:$C$52,'COVID-19 Raw Data'!D$4:D$52, "No Data")</f>
        <v>27</v>
      </c>
      <c r="E204" s="14" t="str">
        <f t="array" ref="E204">XLOOKUP($C204,'COVID-19 Raw Data'!$C$4:$C$52,'COVID-19 Raw Data'!E$4:E$52, "No Data")</f>
        <v/>
      </c>
      <c r="F204" s="14">
        <f t="array" ref="F204">XLOOKUP($C204,'COVID-19 Raw Data'!$C$4:$C$52,'COVID-19 Raw Data'!J$4:J$52, "No Data")</f>
        <v>812</v>
      </c>
      <c r="G204" s="14" t="str">
        <f t="array" ref="G204">XLOOKUP($C204,'COVID-19 Raw Data'!$C$4:$C$52,'COVID-19 Raw Data'!O$4:O$52, "No Data")</f>
        <v/>
      </c>
      <c r="H204" s="2"/>
    </row>
    <row r="205">
      <c r="A205" s="3" t="s">
        <v>436</v>
      </c>
      <c r="B205" s="3" t="s">
        <v>135</v>
      </c>
      <c r="C205" s="3" t="s">
        <v>437</v>
      </c>
      <c r="D205" s="14" t="str">
        <f t="array" ref="D205">XLOOKUP($C205,'COVID-19 Raw Data'!$C$4:$C$52,'COVID-19 Raw Data'!D$4:D$52, "No Data")</f>
        <v>No Data</v>
      </c>
      <c r="E205" s="14" t="str">
        <f t="array" ref="E205">XLOOKUP($C205,'COVID-19 Raw Data'!$C$4:$C$52,'COVID-19 Raw Data'!E$4:E$52, "No Data")</f>
        <v>No Data</v>
      </c>
      <c r="F205" s="14" t="str">
        <f t="array" ref="F205">XLOOKUP($C205,'COVID-19 Raw Data'!$C$4:$C$52,'COVID-19 Raw Data'!J$4:J$52, "No Data")</f>
        <v>No Data</v>
      </c>
      <c r="G205" s="14" t="str">
        <f t="array" ref="G205">XLOOKUP($C205,'COVID-19 Raw Data'!$C$4:$C$52,'COVID-19 Raw Data'!O$4:O$52, "No Data")</f>
        <v>No Data</v>
      </c>
      <c r="H205" s="2"/>
    </row>
    <row r="206">
      <c r="A206" s="3" t="s">
        <v>438</v>
      </c>
      <c r="B206" s="3" t="s">
        <v>122</v>
      </c>
      <c r="C206" s="3" t="s">
        <v>439</v>
      </c>
      <c r="D206" s="14" t="str">
        <f t="array" ref="D206">XLOOKUP($C206,'COVID-19 Raw Data'!$C$4:$C$52,'COVID-19 Raw Data'!D$4:D$52, "No Data")</f>
        <v>No Data</v>
      </c>
      <c r="E206" s="14" t="str">
        <f t="array" ref="E206">XLOOKUP($C206,'COVID-19 Raw Data'!$C$4:$C$52,'COVID-19 Raw Data'!E$4:E$52, "No Data")</f>
        <v>No Data</v>
      </c>
      <c r="F206" s="14" t="str">
        <f t="array" ref="F206">XLOOKUP($C206,'COVID-19 Raw Data'!$C$4:$C$52,'COVID-19 Raw Data'!J$4:J$52, "No Data")</f>
        <v>No Data</v>
      </c>
      <c r="G206" s="14" t="str">
        <f t="array" ref="G206">XLOOKUP($C206,'COVID-19 Raw Data'!$C$4:$C$52,'COVID-19 Raw Data'!O$4:O$52, "No Data")</f>
        <v>No Data</v>
      </c>
      <c r="H206" s="2"/>
    </row>
    <row r="207">
      <c r="A207" s="3" t="s">
        <v>440</v>
      </c>
      <c r="B207" s="3" t="s">
        <v>125</v>
      </c>
      <c r="C207" s="3" t="s">
        <v>441</v>
      </c>
      <c r="D207" s="14" t="str">
        <f t="array" ref="D207">XLOOKUP($C207,'COVID-19 Raw Data'!$C$4:$C$52,'COVID-19 Raw Data'!D$4:D$52, "No Data")</f>
        <v>No Data</v>
      </c>
      <c r="E207" s="14" t="str">
        <f t="array" ref="E207">XLOOKUP($C207,'COVID-19 Raw Data'!$C$4:$C$52,'COVID-19 Raw Data'!E$4:E$52, "No Data")</f>
        <v>No Data</v>
      </c>
      <c r="F207" s="14" t="str">
        <f t="array" ref="F207">XLOOKUP($C207,'COVID-19 Raw Data'!$C$4:$C$52,'COVID-19 Raw Data'!J$4:J$52, "No Data")</f>
        <v>No Data</v>
      </c>
      <c r="G207" s="14" t="str">
        <f t="array" ref="G207">XLOOKUP($C207,'COVID-19 Raw Data'!$C$4:$C$52,'COVID-19 Raw Data'!O$4:O$52, "No Data")</f>
        <v>No Data</v>
      </c>
      <c r="H207" s="2"/>
    </row>
    <row r="208">
      <c r="A208" s="3" t="s">
        <v>442</v>
      </c>
      <c r="B208" s="3" t="s">
        <v>122</v>
      </c>
      <c r="C208" s="3" t="s">
        <v>443</v>
      </c>
      <c r="D208" s="14" t="str">
        <f t="array" ref="D208">XLOOKUP($C208,'COVID-19 Raw Data'!$C$4:$C$52,'COVID-19 Raw Data'!D$4:D$52, "No Data")</f>
        <v>No Data</v>
      </c>
      <c r="E208" s="14" t="str">
        <f t="array" ref="E208">XLOOKUP($C208,'COVID-19 Raw Data'!$C$4:$C$52,'COVID-19 Raw Data'!E$4:E$52, "No Data")</f>
        <v>No Data</v>
      </c>
      <c r="F208" s="14" t="str">
        <f t="array" ref="F208">XLOOKUP($C208,'COVID-19 Raw Data'!$C$4:$C$52,'COVID-19 Raw Data'!J$4:J$52, "No Data")</f>
        <v>No Data</v>
      </c>
      <c r="G208" s="14" t="str">
        <f t="array" ref="G208">XLOOKUP($C208,'COVID-19 Raw Data'!$C$4:$C$52,'COVID-19 Raw Data'!O$4:O$52, "No Data")</f>
        <v>No Data</v>
      </c>
      <c r="H208" s="2"/>
    </row>
    <row r="209">
      <c r="A209" s="3" t="s">
        <v>444</v>
      </c>
      <c r="B209" s="3" t="s">
        <v>125</v>
      </c>
      <c r="C209" s="3" t="s">
        <v>445</v>
      </c>
      <c r="D209" s="14" t="str">
        <f t="array" ref="D209">XLOOKUP($C209,'COVID-19 Raw Data'!$C$4:$C$52,'COVID-19 Raw Data'!D$4:D$52, "No Data")</f>
        <v>No Data</v>
      </c>
      <c r="E209" s="14" t="str">
        <f t="array" ref="E209">XLOOKUP($C209,'COVID-19 Raw Data'!$C$4:$C$52,'COVID-19 Raw Data'!E$4:E$52, "No Data")</f>
        <v>No Data</v>
      </c>
      <c r="F209" s="14" t="str">
        <f t="array" ref="F209">XLOOKUP($C209,'COVID-19 Raw Data'!$C$4:$C$52,'COVID-19 Raw Data'!J$4:J$52, "No Data")</f>
        <v>No Data</v>
      </c>
      <c r="G209" s="14" t="str">
        <f t="array" ref="G209">XLOOKUP($C209,'COVID-19 Raw Data'!$C$4:$C$52,'COVID-19 Raw Data'!O$4:O$52, "No Data")</f>
        <v>No Data</v>
      </c>
      <c r="H209" s="2"/>
    </row>
    <row r="210">
      <c r="A210" s="3" t="s">
        <v>446</v>
      </c>
      <c r="B210" s="3" t="s">
        <v>125</v>
      </c>
      <c r="C210" s="3" t="s">
        <v>447</v>
      </c>
      <c r="D210" s="14" t="str">
        <f t="array" ref="D210">XLOOKUP($C210,'COVID-19 Raw Data'!$C$4:$C$52,'COVID-19 Raw Data'!D$4:D$52, "No Data")</f>
        <v>No Data</v>
      </c>
      <c r="E210" s="14" t="str">
        <f t="array" ref="E210">XLOOKUP($C210,'COVID-19 Raw Data'!$C$4:$C$52,'COVID-19 Raw Data'!E$4:E$52, "No Data")</f>
        <v>No Data</v>
      </c>
      <c r="F210" s="14" t="str">
        <f t="array" ref="F210">XLOOKUP($C210,'COVID-19 Raw Data'!$C$4:$C$52,'COVID-19 Raw Data'!J$4:J$52, "No Data")</f>
        <v>No Data</v>
      </c>
      <c r="G210" s="14" t="str">
        <f t="array" ref="G210">XLOOKUP($C210,'COVID-19 Raw Data'!$C$4:$C$52,'COVID-19 Raw Data'!O$4:O$52, "No Data")</f>
        <v>No Data</v>
      </c>
      <c r="H210" s="2"/>
    </row>
    <row r="211">
      <c r="A211" s="2"/>
      <c r="B211" s="2"/>
      <c r="C211" s="2"/>
      <c r="D211" s="2"/>
      <c r="E211" s="2"/>
      <c r="F211" s="2"/>
      <c r="G211" s="2"/>
      <c r="H211"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0"/>
    <col customWidth="1" min="2" max="2" width="11.88"/>
    <col customWidth="1" min="3" max="3" width="25.88"/>
    <col customWidth="1" min="4" max="4" width="10.25"/>
    <col customWidth="1" min="5" max="5" width="10.88"/>
    <col customWidth="1" min="6" max="6" width="9.63"/>
    <col customWidth="1" min="7" max="7" width="13.0"/>
    <col customWidth="1" min="8" max="8" width="3.88"/>
    <col customWidth="1" min="9" max="9" width="15.13"/>
    <col customWidth="1" min="10" max="10" width="3.88"/>
    <col customWidth="1" min="11" max="11" width="19.13"/>
    <col customWidth="1" min="12" max="12" width="10.25"/>
    <col customWidth="1" min="13" max="13" width="10.88"/>
    <col customWidth="1" min="14" max="14" width="9.63"/>
    <col customWidth="1" min="15" max="15" width="13.0"/>
    <col customWidth="1" min="16" max="16" width="13.38"/>
  </cols>
  <sheetData>
    <row r="1">
      <c r="A1" s="4" t="s">
        <v>1</v>
      </c>
      <c r="B1" s="4" t="s">
        <v>2</v>
      </c>
      <c r="C1" s="4" t="s">
        <v>3</v>
      </c>
      <c r="D1" s="15" t="s">
        <v>4</v>
      </c>
      <c r="E1" s="15" t="s">
        <v>5</v>
      </c>
      <c r="F1" s="15" t="s">
        <v>10</v>
      </c>
      <c r="G1" s="15" t="s">
        <v>15</v>
      </c>
      <c r="H1" s="16"/>
      <c r="P1" s="17"/>
    </row>
    <row r="2">
      <c r="A2" s="3" t="s">
        <v>121</v>
      </c>
      <c r="B2" s="3" t="s">
        <v>122</v>
      </c>
      <c r="C2" s="3" t="s">
        <v>123</v>
      </c>
      <c r="D2" s="2" t="str">
        <f t="array" ref="D2">INDEX(covid, MATCH($A2, iso_code, 0), MATCH(D$1, columns, 0))</f>
        <v>#N/A</v>
      </c>
      <c r="E2" s="2" t="str">
        <f t="array" ref="E2">INDEX(covid, MATCH($A2, iso_code, 0), MATCH(E$1, columns, 0))</f>
        <v>#N/A</v>
      </c>
      <c r="F2" s="2" t="str">
        <f t="array" ref="F2">INDEX(covid, MATCH($A2, iso_code, 0), MATCH(F$1, columns, 0))</f>
        <v>#N/A</v>
      </c>
      <c r="G2" s="2" t="str">
        <f t="array" ref="G2">INDEX(covid, MATCH($A2, iso_code, 0), MATCH(G$1, columns, 0))</f>
        <v>#N/A</v>
      </c>
      <c r="H2" s="16"/>
      <c r="P2" s="2"/>
    </row>
    <row r="3">
      <c r="A3" s="3" t="s">
        <v>22</v>
      </c>
      <c r="B3" s="3" t="s">
        <v>23</v>
      </c>
      <c r="C3" s="3" t="s">
        <v>24</v>
      </c>
      <c r="D3" s="14">
        <f t="array" ref="D3">INDEX(covid, MATCH($A3, iso_code, 0), MATCH(D$1, columns, 0))</f>
        <v>210224</v>
      </c>
      <c r="E3" s="14">
        <f t="array" ref="E3">INDEX(covid, MATCH($A3, iso_code, 0), MATCH(E$1, columns, 0))</f>
        <v>3217</v>
      </c>
      <c r="F3" s="14">
        <f t="array" ref="F3">INDEX(covid, MATCH($A3, iso_code, 0), MATCH(F$1, columns, 0))</f>
        <v>2872934</v>
      </c>
      <c r="G3" s="10">
        <f t="array" ref="G3">INDEX(covid, MATCH($A3, iso_code, 0), MATCH(G$1, columns, 0))</f>
        <v>11803.431</v>
      </c>
      <c r="H3" s="16"/>
      <c r="P3" s="2"/>
    </row>
    <row r="4">
      <c r="A4" s="3" t="s">
        <v>124</v>
      </c>
      <c r="B4" s="3" t="s">
        <v>125</v>
      </c>
      <c r="C4" s="3" t="s">
        <v>126</v>
      </c>
      <c r="D4" s="2" t="str">
        <f t="array" ref="D4">INDEX(covid, MATCH($A4, iso_code, 0), MATCH(D$1, columns, 0))</f>
        <v>#N/A</v>
      </c>
      <c r="E4" s="2" t="str">
        <f t="array" ref="E4">INDEX(covid, MATCH($A4, iso_code, 0), MATCH(E$1, columns, 0))</f>
        <v>#N/A</v>
      </c>
      <c r="F4" s="2" t="str">
        <f t="array" ref="F4">INDEX(covid, MATCH($A4, iso_code, 0), MATCH(F$1, columns, 0))</f>
        <v>#N/A</v>
      </c>
      <c r="G4" s="2" t="str">
        <f t="array" ref="G4">INDEX(covid, MATCH($A4, iso_code, 0), MATCH(G$1, columns, 0))</f>
        <v>#N/A</v>
      </c>
      <c r="H4" s="16"/>
      <c r="P4" s="2"/>
    </row>
    <row r="5">
      <c r="A5" s="3" t="s">
        <v>25</v>
      </c>
      <c r="B5" s="3" t="s">
        <v>23</v>
      </c>
      <c r="C5" s="3" t="s">
        <v>26</v>
      </c>
      <c r="D5" s="14">
        <f t="array" ref="D5">INDEX(covid, MATCH($A5, iso_code, 0), MATCH(D$1, columns, 0))</f>
        <v>23740</v>
      </c>
      <c r="E5" s="2">
        <f t="array" ref="E5">INDEX(covid, MATCH($A5, iso_code, 0), MATCH(E$1, columns, 0))</f>
        <v>140</v>
      </c>
      <c r="F5" s="14">
        <f t="array" ref="F5">INDEX(covid, MATCH($A5, iso_code, 0), MATCH(F$1, columns, 0))</f>
        <v>77354</v>
      </c>
      <c r="G5" s="10" t="str">
        <f t="array" ref="G5">INDEX(covid, MATCH($A5, iso_code, 0), MATCH(G$1, columns, 0))</f>
        <v/>
      </c>
      <c r="H5" s="16"/>
      <c r="P5" s="2"/>
    </row>
    <row r="6">
      <c r="A6" s="3" t="s">
        <v>127</v>
      </c>
      <c r="B6" s="3" t="s">
        <v>125</v>
      </c>
      <c r="C6" s="3" t="s">
        <v>128</v>
      </c>
      <c r="D6" s="2" t="str">
        <f t="array" ref="D6">INDEX(covid, MATCH($A6, iso_code, 0), MATCH(D$1, columns, 0))</f>
        <v>#N/A</v>
      </c>
      <c r="E6" s="2" t="str">
        <f t="array" ref="E6">INDEX(covid, MATCH($A6, iso_code, 0), MATCH(E$1, columns, 0))</f>
        <v>#N/A</v>
      </c>
      <c r="F6" s="2" t="str">
        <f t="array" ref="F6">INDEX(covid, MATCH($A6, iso_code, 0), MATCH(F$1, columns, 0))</f>
        <v>#N/A</v>
      </c>
      <c r="G6" s="2" t="str">
        <f t="array" ref="G6">INDEX(covid, MATCH($A6, iso_code, 0), MATCH(G$1, columns, 0))</f>
        <v>#N/A</v>
      </c>
      <c r="H6" s="16"/>
      <c r="P6" s="2"/>
    </row>
    <row r="7">
      <c r="A7" s="3" t="s">
        <v>129</v>
      </c>
      <c r="B7" s="3" t="s">
        <v>130</v>
      </c>
      <c r="C7" s="3" t="s">
        <v>131</v>
      </c>
      <c r="D7" s="2" t="str">
        <f t="array" ref="D7">INDEX(covid, MATCH($A7, iso_code, 0), MATCH(D$1, columns, 0))</f>
        <v>#N/A</v>
      </c>
      <c r="E7" s="2" t="str">
        <f t="array" ref="E7">INDEX(covid, MATCH($A7, iso_code, 0), MATCH(E$1, columns, 0))</f>
        <v>#N/A</v>
      </c>
      <c r="F7" s="2" t="str">
        <f t="array" ref="F7">INDEX(covid, MATCH($A7, iso_code, 0), MATCH(F$1, columns, 0))</f>
        <v>#N/A</v>
      </c>
      <c r="G7" s="2" t="str">
        <f t="array" ref="G7">INDEX(covid, MATCH($A7, iso_code, 0), MATCH(G$1, columns, 0))</f>
        <v>#N/A</v>
      </c>
      <c r="H7" s="16"/>
      <c r="P7" s="2"/>
    </row>
    <row r="8">
      <c r="A8" s="3" t="s">
        <v>132</v>
      </c>
      <c r="B8" s="3" t="s">
        <v>130</v>
      </c>
      <c r="C8" s="3" t="s">
        <v>133</v>
      </c>
      <c r="D8" s="2" t="str">
        <f t="array" ref="D8">INDEX(covid, MATCH($A8, iso_code, 0), MATCH(D$1, columns, 0))</f>
        <v>#N/A</v>
      </c>
      <c r="E8" s="2" t="str">
        <f t="array" ref="E8">INDEX(covid, MATCH($A8, iso_code, 0), MATCH(E$1, columns, 0))</f>
        <v>#N/A</v>
      </c>
      <c r="F8" s="2" t="str">
        <f t="array" ref="F8">INDEX(covid, MATCH($A8, iso_code, 0), MATCH(F$1, columns, 0))</f>
        <v>#N/A</v>
      </c>
      <c r="G8" s="2" t="str">
        <f t="array" ref="G8">INDEX(covid, MATCH($A8, iso_code, 0), MATCH(G$1, columns, 0))</f>
        <v>#N/A</v>
      </c>
      <c r="H8" s="16"/>
      <c r="P8" s="2"/>
    </row>
    <row r="9">
      <c r="A9" s="3" t="s">
        <v>134</v>
      </c>
      <c r="B9" s="3" t="s">
        <v>135</v>
      </c>
      <c r="C9" s="3" t="s">
        <v>136</v>
      </c>
      <c r="D9" s="2" t="str">
        <f t="array" ref="D9">INDEX(covid, MATCH($A9, iso_code, 0), MATCH(D$1, columns, 0))</f>
        <v>#N/A</v>
      </c>
      <c r="E9" s="2" t="str">
        <f t="array" ref="E9">INDEX(covid, MATCH($A9, iso_code, 0), MATCH(E$1, columns, 0))</f>
        <v>#N/A</v>
      </c>
      <c r="F9" s="2" t="str">
        <f t="array" ref="F9">INDEX(covid, MATCH($A9, iso_code, 0), MATCH(F$1, columns, 0))</f>
        <v>#N/A</v>
      </c>
      <c r="G9" s="2" t="str">
        <f t="array" ref="G9">INDEX(covid, MATCH($A9, iso_code, 0), MATCH(G$1, columns, 0))</f>
        <v>#N/A</v>
      </c>
      <c r="H9" s="16"/>
      <c r="P9" s="2"/>
    </row>
    <row r="10">
      <c r="A10" s="3" t="s">
        <v>137</v>
      </c>
      <c r="B10" s="3" t="s">
        <v>122</v>
      </c>
      <c r="C10" s="3" t="s">
        <v>138</v>
      </c>
      <c r="D10" s="2" t="str">
        <f t="array" ref="D10">INDEX(covid, MATCH($A10, iso_code, 0), MATCH(D$1, columns, 0))</f>
        <v>#N/A</v>
      </c>
      <c r="E10" s="2" t="str">
        <f t="array" ref="E10">INDEX(covid, MATCH($A10, iso_code, 0), MATCH(E$1, columns, 0))</f>
        <v>#N/A</v>
      </c>
      <c r="F10" s="2" t="str">
        <f t="array" ref="F10">INDEX(covid, MATCH($A10, iso_code, 0), MATCH(F$1, columns, 0))</f>
        <v>#N/A</v>
      </c>
      <c r="G10" s="2" t="str">
        <f t="array" ref="G10">INDEX(covid, MATCH($A10, iso_code, 0), MATCH(G$1, columns, 0))</f>
        <v>#N/A</v>
      </c>
      <c r="H10" s="16"/>
      <c r="P10" s="2"/>
    </row>
    <row r="11">
      <c r="A11" s="3" t="s">
        <v>139</v>
      </c>
      <c r="B11" s="3" t="s">
        <v>130</v>
      </c>
      <c r="C11" s="3" t="s">
        <v>140</v>
      </c>
      <c r="D11" s="2" t="str">
        <f t="array" ref="D11">INDEX(covid, MATCH($A11, iso_code, 0), MATCH(D$1, columns, 0))</f>
        <v>#N/A</v>
      </c>
      <c r="E11" s="2" t="str">
        <f t="array" ref="E11">INDEX(covid, MATCH($A11, iso_code, 0), MATCH(E$1, columns, 0))</f>
        <v>#N/A</v>
      </c>
      <c r="F11" s="2" t="str">
        <f t="array" ref="F11">INDEX(covid, MATCH($A11, iso_code, 0), MATCH(F$1, columns, 0))</f>
        <v>#N/A</v>
      </c>
      <c r="G11" s="2" t="str">
        <f t="array" ref="G11">INDEX(covid, MATCH($A11, iso_code, 0), MATCH(G$1, columns, 0))</f>
        <v>#N/A</v>
      </c>
      <c r="H11" s="16"/>
      <c r="P11" s="2"/>
    </row>
    <row r="12">
      <c r="A12" s="3" t="s">
        <v>141</v>
      </c>
      <c r="B12" s="3" t="s">
        <v>142</v>
      </c>
      <c r="C12" s="3" t="s">
        <v>143</v>
      </c>
      <c r="D12" s="2" t="str">
        <f t="array" ref="D12">INDEX(covid, MATCH($A12, iso_code, 0), MATCH(D$1, columns, 0))</f>
        <v>#N/A</v>
      </c>
      <c r="E12" s="2" t="str">
        <f t="array" ref="E12">INDEX(covid, MATCH($A12, iso_code, 0), MATCH(E$1, columns, 0))</f>
        <v>#N/A</v>
      </c>
      <c r="F12" s="2" t="str">
        <f t="array" ref="F12">INDEX(covid, MATCH($A12, iso_code, 0), MATCH(F$1, columns, 0))</f>
        <v>#N/A</v>
      </c>
      <c r="G12" s="2" t="str">
        <f t="array" ref="G12">INDEX(covid, MATCH($A12, iso_code, 0), MATCH(G$1, columns, 0))</f>
        <v>#N/A</v>
      </c>
      <c r="H12" s="16"/>
      <c r="I12" s="2"/>
      <c r="J12" s="2"/>
      <c r="K12" s="2"/>
      <c r="L12" s="2"/>
      <c r="M12" s="2"/>
      <c r="N12" s="2"/>
      <c r="O12" s="2"/>
      <c r="P12" s="2"/>
    </row>
    <row r="13">
      <c r="A13" s="3" t="s">
        <v>27</v>
      </c>
      <c r="B13" s="3" t="s">
        <v>23</v>
      </c>
      <c r="C13" s="3" t="s">
        <v>28</v>
      </c>
      <c r="D13" s="14">
        <f t="array" ref="D13">INDEX(covid, MATCH($A13, iso_code, 0), MATCH(D$1, columns, 0))</f>
        <v>1278619</v>
      </c>
      <c r="E13" s="14">
        <f t="array" ref="E13">INDEX(covid, MATCH($A13, iso_code, 0), MATCH(E$1, columns, 0))</f>
        <v>13733</v>
      </c>
      <c r="F13" s="14">
        <f t="array" ref="F13">INDEX(covid, MATCH($A13, iso_code, 0), MATCH(F$1, columns, 0))</f>
        <v>9043072</v>
      </c>
      <c r="G13" s="10">
        <f t="array" ref="G13">INDEX(covid, MATCH($A13, iso_code, 0), MATCH(G$1, columns, 0))</f>
        <v>45436.686</v>
      </c>
      <c r="H13" s="16"/>
      <c r="P13" s="2"/>
    </row>
    <row r="14">
      <c r="A14" s="3" t="s">
        <v>144</v>
      </c>
      <c r="B14" s="3" t="s">
        <v>122</v>
      </c>
      <c r="C14" s="3" t="s">
        <v>145</v>
      </c>
      <c r="D14" s="2" t="str">
        <f t="array" ref="D14">INDEX(covid, MATCH($A14, iso_code, 0), MATCH(D$1, columns, 0))</f>
        <v>#N/A</v>
      </c>
      <c r="E14" s="2" t="str">
        <f t="array" ref="E14">INDEX(covid, MATCH($A14, iso_code, 0), MATCH(E$1, columns, 0))</f>
        <v>#N/A</v>
      </c>
      <c r="F14" s="2" t="str">
        <f t="array" ref="F14">INDEX(covid, MATCH($A14, iso_code, 0), MATCH(F$1, columns, 0))</f>
        <v>#N/A</v>
      </c>
      <c r="G14" s="2" t="str">
        <f t="array" ref="G14">INDEX(covid, MATCH($A14, iso_code, 0), MATCH(G$1, columns, 0))</f>
        <v>#N/A</v>
      </c>
      <c r="H14" s="16"/>
      <c r="P14" s="2"/>
    </row>
    <row r="15">
      <c r="A15" s="3" t="s">
        <v>146</v>
      </c>
      <c r="B15" s="3" t="s">
        <v>130</v>
      </c>
      <c r="C15" s="3" t="s">
        <v>147</v>
      </c>
      <c r="D15" s="2" t="str">
        <f t="array" ref="D15">INDEX(covid, MATCH($A15, iso_code, 0), MATCH(D$1, columns, 0))</f>
        <v>#N/A</v>
      </c>
      <c r="E15" s="2" t="str">
        <f t="array" ref="E15">INDEX(covid, MATCH($A15, iso_code, 0), MATCH(E$1, columns, 0))</f>
        <v>#N/A</v>
      </c>
      <c r="F15" s="2" t="str">
        <f t="array" ref="F15">INDEX(covid, MATCH($A15, iso_code, 0), MATCH(F$1, columns, 0))</f>
        <v>#N/A</v>
      </c>
      <c r="G15" s="2" t="str">
        <f t="array" ref="G15">INDEX(covid, MATCH($A15, iso_code, 0), MATCH(G$1, columns, 0))</f>
        <v>#N/A</v>
      </c>
      <c r="H15" s="16"/>
      <c r="P15" s="2"/>
    </row>
    <row r="16">
      <c r="A16" s="3" t="s">
        <v>148</v>
      </c>
      <c r="B16" s="3" t="s">
        <v>122</v>
      </c>
      <c r="C16" s="3" t="s">
        <v>149</v>
      </c>
      <c r="D16" s="2" t="str">
        <f t="array" ref="D16">INDEX(covid, MATCH($A16, iso_code, 0), MATCH(D$1, columns, 0))</f>
        <v>#N/A</v>
      </c>
      <c r="E16" s="2" t="str">
        <f t="array" ref="E16">INDEX(covid, MATCH($A16, iso_code, 0), MATCH(E$1, columns, 0))</f>
        <v>#N/A</v>
      </c>
      <c r="F16" s="2" t="str">
        <f t="array" ref="F16">INDEX(covid, MATCH($A16, iso_code, 0), MATCH(F$1, columns, 0))</f>
        <v>#N/A</v>
      </c>
      <c r="G16" s="2" t="str">
        <f t="array" ref="G16">INDEX(covid, MATCH($A16, iso_code, 0), MATCH(G$1, columns, 0))</f>
        <v>#N/A</v>
      </c>
      <c r="H16" s="16"/>
      <c r="I16" s="4" t="s">
        <v>448</v>
      </c>
      <c r="J16" s="18"/>
      <c r="K16" s="18" t="s">
        <v>3</v>
      </c>
      <c r="L16" s="18" t="s">
        <v>4</v>
      </c>
      <c r="M16" s="18" t="s">
        <v>5</v>
      </c>
      <c r="N16" s="18" t="s">
        <v>10</v>
      </c>
      <c r="O16" s="18" t="s">
        <v>15</v>
      </c>
      <c r="P16" s="2"/>
    </row>
    <row r="17">
      <c r="A17" s="3" t="s">
        <v>150</v>
      </c>
      <c r="B17" s="3" t="s">
        <v>122</v>
      </c>
      <c r="C17" s="3" t="s">
        <v>151</v>
      </c>
      <c r="D17" s="2" t="str">
        <f t="array" ref="D17">INDEX(covid, MATCH($A17, iso_code, 0), MATCH(D$1, columns, 0))</f>
        <v>#N/A</v>
      </c>
      <c r="E17" s="2" t="str">
        <f t="array" ref="E17">INDEX(covid, MATCH($A17, iso_code, 0), MATCH(E$1, columns, 0))</f>
        <v>#N/A</v>
      </c>
      <c r="F17" s="2" t="str">
        <f t="array" ref="F17">INDEX(covid, MATCH($A17, iso_code, 0), MATCH(F$1, columns, 0))</f>
        <v>#N/A</v>
      </c>
      <c r="G17" s="2" t="str">
        <f t="array" ref="G17">INDEX(covid, MATCH($A17, iso_code, 0), MATCH(G$1, columns, 0))</f>
        <v>#N/A</v>
      </c>
      <c r="H17" s="16"/>
      <c r="I17" s="2"/>
      <c r="J17" s="2"/>
      <c r="K17" s="19" t="str">
        <f>IFERROR(__xludf.DUMMYFUNCTION("SORTN(FILTER(results_with_index, NOT(ISNA(total_cases_with_index))), $I$19, , MATCH($I$28,$K$16:$O$16, 0), $I$25)"),"Moldova")</f>
        <v>Moldova</v>
      </c>
      <c r="L17" s="14">
        <f>IFERROR(__xludf.DUMMYFUNCTION("""COMPUTED_VALUE"""),376155.0)</f>
        <v>376155</v>
      </c>
      <c r="M17" s="14">
        <f>IFERROR(__xludf.DUMMYFUNCTION("""COMPUTED_VALUE"""),9690.0)</f>
        <v>9690</v>
      </c>
      <c r="N17" s="14">
        <f>IFERROR(__xludf.DUMMYFUNCTION("""COMPUTED_VALUE"""),4024025.0)</f>
        <v>4024025</v>
      </c>
      <c r="O17" s="10">
        <f>IFERROR(__xludf.DUMMYFUNCTION("""COMPUTED_VALUE"""),5189.972)</f>
        <v>5189.972</v>
      </c>
      <c r="P17" s="2"/>
    </row>
    <row r="18">
      <c r="A18" s="3" t="s">
        <v>152</v>
      </c>
      <c r="B18" s="3" t="s">
        <v>130</v>
      </c>
      <c r="C18" s="3" t="s">
        <v>153</v>
      </c>
      <c r="D18" s="2" t="str">
        <f t="array" ref="D18">INDEX(covid, MATCH($A18, iso_code, 0), MATCH(D$1, columns, 0))</f>
        <v>#N/A</v>
      </c>
      <c r="E18" s="2" t="str">
        <f t="array" ref="E18">INDEX(covid, MATCH($A18, iso_code, 0), MATCH(E$1, columns, 0))</f>
        <v>#N/A</v>
      </c>
      <c r="F18" s="2" t="str">
        <f t="array" ref="F18">INDEX(covid, MATCH($A18, iso_code, 0), MATCH(F$1, columns, 0))</f>
        <v>#N/A</v>
      </c>
      <c r="G18" s="2" t="str">
        <f t="array" ref="G18">INDEX(covid, MATCH($A18, iso_code, 0), MATCH(G$1, columns, 0))</f>
        <v>#N/A</v>
      </c>
      <c r="H18" s="16"/>
      <c r="I18" s="20" t="s">
        <v>449</v>
      </c>
      <c r="J18" s="2"/>
      <c r="K18" s="2" t="str">
        <f>IFERROR(__xludf.DUMMYFUNCTION("""COMPUTED_VALUE"""),"Ukraine")</f>
        <v>Ukraine</v>
      </c>
      <c r="L18" s="14">
        <f>IFERROR(__xludf.DUMMYFUNCTION("""COMPUTED_VALUE"""),3847226.0)</f>
        <v>3847226</v>
      </c>
      <c r="M18" s="14">
        <f>IFERROR(__xludf.DUMMYFUNCTION("""COMPUTED_VALUE"""),102088.0)</f>
        <v>102088</v>
      </c>
      <c r="N18" s="14">
        <f>IFERROR(__xludf.DUMMYFUNCTION("""COMPUTED_VALUE"""),4.3466822E7)</f>
        <v>43466822</v>
      </c>
      <c r="O18" s="10">
        <f>IFERROR(__xludf.DUMMYFUNCTION("""COMPUTED_VALUE"""),7894.393)</f>
        <v>7894.393</v>
      </c>
      <c r="P18" s="2"/>
    </row>
    <row r="19">
      <c r="A19" s="3" t="s">
        <v>35</v>
      </c>
      <c r="B19" s="3" t="s">
        <v>23</v>
      </c>
      <c r="C19" s="3" t="s">
        <v>36</v>
      </c>
      <c r="D19" s="14">
        <f t="array" ref="D19">INDEX(covid, MATCH($A19, iso_code, 0), MATCH(D$1, columns, 0))</f>
        <v>699110</v>
      </c>
      <c r="E19" s="14">
        <f t="array" ref="E19">INDEX(covid, MATCH($A19, iso_code, 0), MATCH(E$1, columns, 0))</f>
        <v>5578</v>
      </c>
      <c r="F19" s="14">
        <f t="array" ref="F19">INDEX(covid, MATCH($A19, iso_code, 0), MATCH(F$1, columns, 0))</f>
        <v>9442867</v>
      </c>
      <c r="G19" s="10">
        <f t="array" ref="G19">INDEX(covid, MATCH($A19, iso_code, 0), MATCH(G$1, columns, 0))</f>
        <v>17167.967</v>
      </c>
      <c r="H19" s="16"/>
      <c r="I19" s="21">
        <v>10.0</v>
      </c>
      <c r="J19" s="2"/>
      <c r="K19" s="2" t="str">
        <f>IFERROR(__xludf.DUMMYFUNCTION("""COMPUTED_VALUE"""),"Bosnia and Herzegovina")</f>
        <v>Bosnia and Herzegovina</v>
      </c>
      <c r="L19" s="14">
        <f>IFERROR(__xludf.DUMMYFUNCTION("""COMPUTED_VALUE"""),291313.0)</f>
        <v>291313</v>
      </c>
      <c r="M19" s="14">
        <f>IFERROR(__xludf.DUMMYFUNCTION("""COMPUTED_VALUE"""),13442.0)</f>
        <v>13442</v>
      </c>
      <c r="N19" s="14">
        <f>IFERROR(__xludf.DUMMYFUNCTION("""COMPUTED_VALUE"""),3263459.0)</f>
        <v>3263459</v>
      </c>
      <c r="O19" s="10">
        <f>IFERROR(__xludf.DUMMYFUNCTION("""COMPUTED_VALUE"""),11713.895)</f>
        <v>11713.895</v>
      </c>
      <c r="P19" s="2"/>
    </row>
    <row r="20">
      <c r="A20" s="3" t="s">
        <v>29</v>
      </c>
      <c r="B20" s="3" t="s">
        <v>23</v>
      </c>
      <c r="C20" s="3" t="s">
        <v>30</v>
      </c>
      <c r="D20" s="14">
        <f t="array" ref="D20">INDEX(covid, MATCH($A20, iso_code, 0), MATCH(D$1, columns, 0))</f>
        <v>2105343</v>
      </c>
      <c r="E20" s="14">
        <f t="array" ref="E20">INDEX(covid, MATCH($A20, iso_code, 0), MATCH(E$1, columns, 0))</f>
        <v>28331</v>
      </c>
      <c r="F20" s="14">
        <f t="array" ref="F20">INDEX(covid, MATCH($A20, iso_code, 0), MATCH(F$1, columns, 0))</f>
        <v>11632334</v>
      </c>
      <c r="G20" s="10">
        <f t="array" ref="G20">INDEX(covid, MATCH($A20, iso_code, 0), MATCH(G$1, columns, 0))</f>
        <v>42658.576</v>
      </c>
      <c r="H20" s="16"/>
      <c r="I20" s="22"/>
      <c r="J20" s="2"/>
      <c r="K20" s="2" t="str">
        <f>IFERROR(__xludf.DUMMYFUNCTION("""COMPUTED_VALUE"""),"Albania")</f>
        <v>Albania</v>
      </c>
      <c r="L20" s="14">
        <f>IFERROR(__xludf.DUMMYFUNCTION("""COMPUTED_VALUE"""),210224.0)</f>
        <v>210224</v>
      </c>
      <c r="M20" s="14">
        <f>IFERROR(__xludf.DUMMYFUNCTION("""COMPUTED_VALUE"""),3217.0)</f>
        <v>3217</v>
      </c>
      <c r="N20" s="14">
        <f>IFERROR(__xludf.DUMMYFUNCTION("""COMPUTED_VALUE"""),2872934.0)</f>
        <v>2872934</v>
      </c>
      <c r="O20" s="10">
        <f>IFERROR(__xludf.DUMMYFUNCTION("""COMPUTED_VALUE"""),11803.431)</f>
        <v>11803.431</v>
      </c>
      <c r="P20" s="2"/>
    </row>
    <row r="21">
      <c r="A21" s="3" t="s">
        <v>154</v>
      </c>
      <c r="B21" s="3" t="s">
        <v>130</v>
      </c>
      <c r="C21" s="3" t="s">
        <v>155</v>
      </c>
      <c r="D21" s="2" t="str">
        <f t="array" ref="D21">INDEX(covid, MATCH($A21, iso_code, 0), MATCH(D$1, columns, 0))</f>
        <v>#N/A</v>
      </c>
      <c r="E21" s="2" t="str">
        <f t="array" ref="E21">INDEX(covid, MATCH($A21, iso_code, 0), MATCH(E$1, columns, 0))</f>
        <v>#N/A</v>
      </c>
      <c r="F21" s="2" t="str">
        <f t="array" ref="F21">INDEX(covid, MATCH($A21, iso_code, 0), MATCH(F$1, columns, 0))</f>
        <v>#N/A</v>
      </c>
      <c r="G21" s="2" t="str">
        <f t="array" ref="G21">INDEX(covid, MATCH($A21, iso_code, 0), MATCH(G$1, columns, 0))</f>
        <v>#N/A</v>
      </c>
      <c r="H21" s="16"/>
      <c r="I21" s="20" t="s">
        <v>450</v>
      </c>
      <c r="J21" s="2"/>
      <c r="K21" s="2" t="str">
        <f>IFERROR(__xludf.DUMMYFUNCTION("""COMPUTED_VALUE"""),"Macedonia")</f>
        <v>Macedonia</v>
      </c>
      <c r="L21" s="14">
        <f>IFERROR(__xludf.DUMMYFUNCTION("""COMPUTED_VALUE"""),225049.0)</f>
        <v>225049</v>
      </c>
      <c r="M21" s="14">
        <f>IFERROR(__xludf.DUMMYFUNCTION("""COMPUTED_VALUE"""),7960.0)</f>
        <v>7960</v>
      </c>
      <c r="N21" s="14">
        <f>IFERROR(__xludf.DUMMYFUNCTION("""COMPUTED_VALUE"""),2082661.0)</f>
        <v>2082661</v>
      </c>
      <c r="O21" s="10">
        <f>IFERROR(__xludf.DUMMYFUNCTION("""COMPUTED_VALUE"""),13111.214)</f>
        <v>13111.214</v>
      </c>
      <c r="P21" s="2"/>
    </row>
    <row r="22">
      <c r="A22" s="3" t="s">
        <v>156</v>
      </c>
      <c r="B22" s="3" t="s">
        <v>125</v>
      </c>
      <c r="C22" s="3" t="s">
        <v>157</v>
      </c>
      <c r="D22" s="2" t="str">
        <f t="array" ref="D22">INDEX(covid, MATCH($A22, iso_code, 0), MATCH(D$1, columns, 0))</f>
        <v>#N/A</v>
      </c>
      <c r="E22" s="2" t="str">
        <f t="array" ref="E22">INDEX(covid, MATCH($A22, iso_code, 0), MATCH(E$1, columns, 0))</f>
        <v>#N/A</v>
      </c>
      <c r="F22" s="2" t="str">
        <f t="array" ref="F22">INDEX(covid, MATCH($A22, iso_code, 0), MATCH(F$1, columns, 0))</f>
        <v>#N/A</v>
      </c>
      <c r="G22" s="2" t="str">
        <f t="array" ref="G22">INDEX(covid, MATCH($A22, iso_code, 0), MATCH(G$1, columns, 0))</f>
        <v>#N/A</v>
      </c>
      <c r="H22" s="16"/>
      <c r="I22" s="23">
        <v>5.0</v>
      </c>
      <c r="J22" s="2"/>
      <c r="K22" s="2" t="str">
        <f>IFERROR(__xludf.DUMMYFUNCTION("""COMPUTED_VALUE"""),"Serbia")</f>
        <v>Serbia</v>
      </c>
      <c r="L22" s="14">
        <f>IFERROR(__xludf.DUMMYFUNCTION("""COMPUTED_VALUE"""),1299339.0)</f>
        <v>1299339</v>
      </c>
      <c r="M22" s="14">
        <f>IFERROR(__xludf.DUMMYFUNCTION("""COMPUTED_VALUE"""),12714.0)</f>
        <v>12714</v>
      </c>
      <c r="N22" s="14">
        <f>IFERROR(__xludf.DUMMYFUNCTION("""COMPUTED_VALUE"""),6871547.0)</f>
        <v>6871547</v>
      </c>
      <c r="O22" s="10">
        <f>IFERROR(__xludf.DUMMYFUNCTION("""COMPUTED_VALUE"""),14048.881)</f>
        <v>14048.881</v>
      </c>
      <c r="P22" s="2"/>
    </row>
    <row r="23">
      <c r="A23" s="3" t="s">
        <v>158</v>
      </c>
      <c r="B23" s="3" t="s">
        <v>130</v>
      </c>
      <c r="C23" s="3" t="s">
        <v>159</v>
      </c>
      <c r="D23" s="2" t="str">
        <f t="array" ref="D23">INDEX(covid, MATCH($A23, iso_code, 0), MATCH(D$1, columns, 0))</f>
        <v>#N/A</v>
      </c>
      <c r="E23" s="2" t="str">
        <f t="array" ref="E23">INDEX(covid, MATCH($A23, iso_code, 0), MATCH(E$1, columns, 0))</f>
        <v>#N/A</v>
      </c>
      <c r="F23" s="2" t="str">
        <f t="array" ref="F23">INDEX(covid, MATCH($A23, iso_code, 0), MATCH(F$1, columns, 0))</f>
        <v>#N/A</v>
      </c>
      <c r="G23" s="2" t="str">
        <f t="array" ref="G23">INDEX(covid, MATCH($A23, iso_code, 0), MATCH(G$1, columns, 0))</f>
        <v>#N/A</v>
      </c>
      <c r="H23" s="16"/>
      <c r="I23" s="22"/>
      <c r="J23" s="2"/>
      <c r="K23" s="2" t="str">
        <f>IFERROR(__xludf.DUMMYFUNCTION("""COMPUTED_VALUE"""),"Montenegro")</f>
        <v>Montenegro</v>
      </c>
      <c r="L23" s="14">
        <f>IFERROR(__xludf.DUMMYFUNCTION("""COMPUTED_VALUE"""),170034.0)</f>
        <v>170034</v>
      </c>
      <c r="M23" s="14">
        <f>IFERROR(__xludf.DUMMYFUNCTION("""COMPUTED_VALUE"""),2411.0)</f>
        <v>2411</v>
      </c>
      <c r="N23" s="14">
        <f>IFERROR(__xludf.DUMMYFUNCTION("""COMPUTED_VALUE"""),628051.0)</f>
        <v>628051</v>
      </c>
      <c r="O23" s="10">
        <f>IFERROR(__xludf.DUMMYFUNCTION("""COMPUTED_VALUE"""),16409.288)</f>
        <v>16409.288</v>
      </c>
      <c r="P23" s="2"/>
    </row>
    <row r="24">
      <c r="A24" s="3" t="s">
        <v>160</v>
      </c>
      <c r="B24" s="3" t="s">
        <v>122</v>
      </c>
      <c r="C24" s="3" t="s">
        <v>161</v>
      </c>
      <c r="D24" s="2" t="str">
        <f t="array" ref="D24">INDEX(covid, MATCH($A24, iso_code, 0), MATCH(D$1, columns, 0))</f>
        <v>#N/A</v>
      </c>
      <c r="E24" s="2" t="str">
        <f t="array" ref="E24">INDEX(covid, MATCH($A24, iso_code, 0), MATCH(E$1, columns, 0))</f>
        <v>#N/A</v>
      </c>
      <c r="F24" s="2" t="str">
        <f t="array" ref="F24">INDEX(covid, MATCH($A24, iso_code, 0), MATCH(F$1, columns, 0))</f>
        <v>#N/A</v>
      </c>
      <c r="G24" s="2" t="str">
        <f t="array" ref="G24">INDEX(covid, MATCH($A24, iso_code, 0), MATCH(G$1, columns, 0))</f>
        <v>#N/A</v>
      </c>
      <c r="H24" s="16"/>
      <c r="I24" s="20" t="s">
        <v>451</v>
      </c>
      <c r="J24" s="2"/>
      <c r="K24" s="2" t="str">
        <f>IFERROR(__xludf.DUMMYFUNCTION("""COMPUTED_VALUE"""),"Belarus")</f>
        <v>Belarus</v>
      </c>
      <c r="L24" s="14">
        <f>IFERROR(__xludf.DUMMYFUNCTION("""COMPUTED_VALUE"""),699110.0)</f>
        <v>699110</v>
      </c>
      <c r="M24" s="14">
        <f>IFERROR(__xludf.DUMMYFUNCTION("""COMPUTED_VALUE"""),5578.0)</f>
        <v>5578</v>
      </c>
      <c r="N24" s="14">
        <f>IFERROR(__xludf.DUMMYFUNCTION("""COMPUTED_VALUE"""),9442867.0)</f>
        <v>9442867</v>
      </c>
      <c r="O24" s="10">
        <f>IFERROR(__xludf.DUMMYFUNCTION("""COMPUTED_VALUE"""),17167.967)</f>
        <v>17167.967</v>
      </c>
      <c r="P24" s="2"/>
    </row>
    <row r="25">
      <c r="A25" s="3" t="s">
        <v>162</v>
      </c>
      <c r="B25" s="3" t="s">
        <v>135</v>
      </c>
      <c r="C25" s="3" t="s">
        <v>163</v>
      </c>
      <c r="D25" s="2" t="str">
        <f t="array" ref="D25">INDEX(covid, MATCH($A25, iso_code, 0), MATCH(D$1, columns, 0))</f>
        <v>#N/A</v>
      </c>
      <c r="E25" s="2" t="str">
        <f t="array" ref="E25">INDEX(covid, MATCH($A25, iso_code, 0), MATCH(E$1, columns, 0))</f>
        <v>#N/A</v>
      </c>
      <c r="F25" s="2" t="str">
        <f t="array" ref="F25">INDEX(covid, MATCH($A25, iso_code, 0), MATCH(F$1, columns, 0))</f>
        <v>#N/A</v>
      </c>
      <c r="G25" s="2" t="str">
        <f t="array" ref="G25">INDEX(covid, MATCH($A25, iso_code, 0), MATCH(G$1, columns, 0))</f>
        <v>#N/A</v>
      </c>
      <c r="H25" s="16"/>
      <c r="I25" s="24" t="b">
        <v>1</v>
      </c>
      <c r="J25" s="2"/>
      <c r="K25" s="2" t="str">
        <f>IFERROR(__xludf.DUMMYFUNCTION("""COMPUTED_VALUE"""),"Bulgaria")</f>
        <v>Bulgaria</v>
      </c>
      <c r="L25" s="14">
        <f>IFERROR(__xludf.DUMMYFUNCTION("""COMPUTED_VALUE"""),747108.0)</f>
        <v>747108</v>
      </c>
      <c r="M25" s="14">
        <f>IFERROR(__xludf.DUMMYFUNCTION("""COMPUTED_VALUE"""),30955.0)</f>
        <v>30955</v>
      </c>
      <c r="N25" s="14">
        <f>IFERROR(__xludf.DUMMYFUNCTION("""COMPUTED_VALUE"""),6896655.0)</f>
        <v>6896655</v>
      </c>
      <c r="O25" s="10">
        <f>IFERROR(__xludf.DUMMYFUNCTION("""COMPUTED_VALUE"""),18563.307)</f>
        <v>18563.307</v>
      </c>
      <c r="P25" s="2"/>
    </row>
    <row r="26">
      <c r="A26" s="3" t="s">
        <v>164</v>
      </c>
      <c r="B26" s="3" t="s">
        <v>130</v>
      </c>
      <c r="C26" s="3" t="s">
        <v>165</v>
      </c>
      <c r="D26" s="2" t="str">
        <f t="array" ref="D26">INDEX(covid, MATCH($A26, iso_code, 0), MATCH(D$1, columns, 0))</f>
        <v>#N/A</v>
      </c>
      <c r="E26" s="2" t="str">
        <f t="array" ref="E26">INDEX(covid, MATCH($A26, iso_code, 0), MATCH(E$1, columns, 0))</f>
        <v>#N/A</v>
      </c>
      <c r="F26" s="2" t="str">
        <f t="array" ref="F26">INDEX(covid, MATCH($A26, iso_code, 0), MATCH(F$1, columns, 0))</f>
        <v>#N/A</v>
      </c>
      <c r="G26" s="2" t="str">
        <f t="array" ref="G26">INDEX(covid, MATCH($A26, iso_code, 0), MATCH(G$1, columns, 0))</f>
        <v>#N/A</v>
      </c>
      <c r="H26" s="16"/>
      <c r="I26" s="2"/>
      <c r="J26" s="2"/>
      <c r="K26" s="2" t="str">
        <f>IFERROR(__xludf.DUMMYFUNCTION("""COMPUTED_VALUE"""),"Croatia")</f>
        <v>Croatia</v>
      </c>
      <c r="L26" s="14">
        <f>IFERROR(__xludf.DUMMYFUNCTION("""COMPUTED_VALUE"""),715245.0)</f>
        <v>715245</v>
      </c>
      <c r="M26" s="14">
        <f>IFERROR(__xludf.DUMMYFUNCTION("""COMPUTED_VALUE"""),12538.0)</f>
        <v>12538</v>
      </c>
      <c r="N26" s="14">
        <f>IFERROR(__xludf.DUMMYFUNCTION("""COMPUTED_VALUE"""),4081657.0)</f>
        <v>4081657</v>
      </c>
      <c r="O26" s="10">
        <f>IFERROR(__xludf.DUMMYFUNCTION("""COMPUTED_VALUE"""),22669.797)</f>
        <v>22669.797</v>
      </c>
      <c r="P26" s="2"/>
    </row>
    <row r="27">
      <c r="A27" s="3" t="s">
        <v>33</v>
      </c>
      <c r="B27" s="3" t="s">
        <v>23</v>
      </c>
      <c r="C27" s="3" t="s">
        <v>34</v>
      </c>
      <c r="D27" s="14">
        <f t="array" ref="D27">INDEX(covid, MATCH($A27, iso_code, 0), MATCH(D$1, columns, 0))</f>
        <v>291313</v>
      </c>
      <c r="E27" s="14">
        <f t="array" ref="E27">INDEX(covid, MATCH($A27, iso_code, 0), MATCH(E$1, columns, 0))</f>
        <v>13442</v>
      </c>
      <c r="F27" s="14">
        <f t="array" ref="F27">INDEX(covid, MATCH($A27, iso_code, 0), MATCH(F$1, columns, 0))</f>
        <v>3263459</v>
      </c>
      <c r="G27" s="10">
        <f t="array" ref="G27">INDEX(covid, MATCH($A27, iso_code, 0), MATCH(G$1, columns, 0))</f>
        <v>11713.895</v>
      </c>
      <c r="H27" s="16"/>
      <c r="I27" s="25" t="s">
        <v>452</v>
      </c>
      <c r="P27" s="2"/>
    </row>
    <row r="28">
      <c r="A28" s="3" t="s">
        <v>166</v>
      </c>
      <c r="B28" s="3" t="s">
        <v>125</v>
      </c>
      <c r="C28" s="3" t="s">
        <v>167</v>
      </c>
      <c r="D28" s="2" t="str">
        <f t="array" ref="D28">INDEX(covid, MATCH($A28, iso_code, 0), MATCH(D$1, columns, 0))</f>
        <v>#N/A</v>
      </c>
      <c r="E28" s="2" t="str">
        <f t="array" ref="E28">INDEX(covid, MATCH($A28, iso_code, 0), MATCH(E$1, columns, 0))</f>
        <v>#N/A</v>
      </c>
      <c r="F28" s="2" t="str">
        <f t="array" ref="F28">INDEX(covid, MATCH($A28, iso_code, 0), MATCH(F$1, columns, 0))</f>
        <v>#N/A</v>
      </c>
      <c r="G28" s="2" t="str">
        <f t="array" ref="G28">INDEX(covid, MATCH($A28, iso_code, 0), MATCH(G$1, columns, 0))</f>
        <v>#N/A</v>
      </c>
      <c r="H28" s="16"/>
      <c r="I28" s="21" t="s">
        <v>15</v>
      </c>
      <c r="P28" s="2"/>
    </row>
    <row r="29">
      <c r="A29" s="3" t="s">
        <v>168</v>
      </c>
      <c r="B29" s="3" t="s">
        <v>135</v>
      </c>
      <c r="C29" s="3" t="s">
        <v>169</v>
      </c>
      <c r="D29" s="2" t="str">
        <f t="array" ref="D29">INDEX(covid, MATCH($A29, iso_code, 0), MATCH(D$1, columns, 0))</f>
        <v>#N/A</v>
      </c>
      <c r="E29" s="2" t="str">
        <f t="array" ref="E29">INDEX(covid, MATCH($A29, iso_code, 0), MATCH(E$1, columns, 0))</f>
        <v>#N/A</v>
      </c>
      <c r="F29" s="2" t="str">
        <f t="array" ref="F29">INDEX(covid, MATCH($A29, iso_code, 0), MATCH(F$1, columns, 0))</f>
        <v>#N/A</v>
      </c>
      <c r="G29" s="2" t="str">
        <f t="array" ref="G29">INDEX(covid, MATCH($A29, iso_code, 0), MATCH(G$1, columns, 0))</f>
        <v>#N/A</v>
      </c>
      <c r="H29" s="16"/>
      <c r="P29" s="2"/>
    </row>
    <row r="30">
      <c r="A30" s="3" t="s">
        <v>170</v>
      </c>
      <c r="B30" s="3" t="s">
        <v>130</v>
      </c>
      <c r="C30" s="3" t="s">
        <v>171</v>
      </c>
      <c r="D30" s="2" t="str">
        <f t="array" ref="D30">INDEX(covid, MATCH($A30, iso_code, 0), MATCH(D$1, columns, 0))</f>
        <v>#N/A</v>
      </c>
      <c r="E30" s="2" t="str">
        <f t="array" ref="E30">INDEX(covid, MATCH($A30, iso_code, 0), MATCH(E$1, columns, 0))</f>
        <v>#N/A</v>
      </c>
      <c r="F30" s="2" t="str">
        <f t="array" ref="F30">INDEX(covid, MATCH($A30, iso_code, 0), MATCH(F$1, columns, 0))</f>
        <v>#N/A</v>
      </c>
      <c r="G30" s="2" t="str">
        <f t="array" ref="G30">INDEX(covid, MATCH($A30, iso_code, 0), MATCH(G$1, columns, 0))</f>
        <v>#N/A</v>
      </c>
      <c r="H30" s="16"/>
      <c r="I30" s="2"/>
      <c r="J30" s="2"/>
      <c r="K30" s="2"/>
      <c r="L30" s="2"/>
      <c r="M30" s="2"/>
      <c r="N30" s="2"/>
      <c r="O30" s="2"/>
      <c r="P30" s="2"/>
    </row>
    <row r="31">
      <c r="A31" s="3" t="s">
        <v>172</v>
      </c>
      <c r="B31" s="3" t="s">
        <v>122</v>
      </c>
      <c r="C31" s="3" t="s">
        <v>173</v>
      </c>
      <c r="D31" s="2" t="str">
        <f t="array" ref="D31">INDEX(covid, MATCH($A31, iso_code, 0), MATCH(D$1, columns, 0))</f>
        <v>#N/A</v>
      </c>
      <c r="E31" s="2" t="str">
        <f t="array" ref="E31">INDEX(covid, MATCH($A31, iso_code, 0), MATCH(E$1, columns, 0))</f>
        <v>#N/A</v>
      </c>
      <c r="F31" s="2" t="str">
        <f t="array" ref="F31">INDEX(covid, MATCH($A31, iso_code, 0), MATCH(F$1, columns, 0))</f>
        <v>#N/A</v>
      </c>
      <c r="G31" s="2" t="str">
        <f t="array" ref="G31">INDEX(covid, MATCH($A31, iso_code, 0), MATCH(G$1, columns, 0))</f>
        <v>#N/A</v>
      </c>
      <c r="H31" s="16"/>
      <c r="I31" s="2"/>
      <c r="J31" s="2"/>
      <c r="K31" s="2"/>
      <c r="L31" s="2"/>
      <c r="M31" s="2"/>
      <c r="N31" s="2"/>
      <c r="O31" s="2"/>
      <c r="P31" s="2"/>
    </row>
    <row r="32">
      <c r="A32" s="3" t="s">
        <v>31</v>
      </c>
      <c r="B32" s="3" t="s">
        <v>23</v>
      </c>
      <c r="C32" s="3" t="s">
        <v>32</v>
      </c>
      <c r="D32" s="14">
        <f t="array" ref="D32">INDEX(covid, MATCH($A32, iso_code, 0), MATCH(D$1, columns, 0))</f>
        <v>747108</v>
      </c>
      <c r="E32" s="14">
        <f t="array" ref="E32">INDEX(covid, MATCH($A32, iso_code, 0), MATCH(E$1, columns, 0))</f>
        <v>30955</v>
      </c>
      <c r="F32" s="14">
        <f t="array" ref="F32">INDEX(covid, MATCH($A32, iso_code, 0), MATCH(F$1, columns, 0))</f>
        <v>6896655</v>
      </c>
      <c r="G32" s="10">
        <f t="array" ref="G32">INDEX(covid, MATCH($A32, iso_code, 0), MATCH(G$1, columns, 0))</f>
        <v>18563.307</v>
      </c>
      <c r="H32" s="16"/>
      <c r="I32" s="2"/>
      <c r="J32" s="2"/>
      <c r="K32" s="2"/>
      <c r="L32" s="2"/>
      <c r="M32" s="2"/>
      <c r="N32" s="2"/>
      <c r="O32" s="2"/>
      <c r="P32" s="2"/>
    </row>
    <row r="33">
      <c r="A33" s="3" t="s">
        <v>174</v>
      </c>
      <c r="B33" s="3" t="s">
        <v>125</v>
      </c>
      <c r="C33" s="3" t="s">
        <v>175</v>
      </c>
      <c r="D33" s="2" t="str">
        <f t="array" ref="D33">INDEX(covid, MATCH($A33, iso_code, 0), MATCH(D$1, columns, 0))</f>
        <v>#N/A</v>
      </c>
      <c r="E33" s="2" t="str">
        <f t="array" ref="E33">INDEX(covid, MATCH($A33, iso_code, 0), MATCH(E$1, columns, 0))</f>
        <v>#N/A</v>
      </c>
      <c r="F33" s="2" t="str">
        <f t="array" ref="F33">INDEX(covid, MATCH($A33, iso_code, 0), MATCH(F$1, columns, 0))</f>
        <v>#N/A</v>
      </c>
      <c r="G33" s="2" t="str">
        <f t="array" ref="G33">INDEX(covid, MATCH($A33, iso_code, 0), MATCH(G$1, columns, 0))</f>
        <v>#N/A</v>
      </c>
      <c r="H33" s="16"/>
      <c r="I33" s="2"/>
      <c r="J33" s="2"/>
      <c r="K33" s="2"/>
      <c r="L33" s="2"/>
      <c r="M33" s="2"/>
      <c r="N33" s="2"/>
      <c r="O33" s="2"/>
      <c r="P33" s="2"/>
    </row>
    <row r="34">
      <c r="A34" s="3" t="s">
        <v>176</v>
      </c>
      <c r="B34" s="3" t="s">
        <v>125</v>
      </c>
      <c r="C34" s="3" t="s">
        <v>177</v>
      </c>
      <c r="D34" s="2" t="str">
        <f t="array" ref="D34">INDEX(covid, MATCH($A34, iso_code, 0), MATCH(D$1, columns, 0))</f>
        <v>#N/A</v>
      </c>
      <c r="E34" s="2" t="str">
        <f t="array" ref="E34">INDEX(covid, MATCH($A34, iso_code, 0), MATCH(E$1, columns, 0))</f>
        <v>#N/A</v>
      </c>
      <c r="F34" s="2" t="str">
        <f t="array" ref="F34">INDEX(covid, MATCH($A34, iso_code, 0), MATCH(F$1, columns, 0))</f>
        <v>#N/A</v>
      </c>
      <c r="G34" s="2" t="str">
        <f t="array" ref="G34">INDEX(covid, MATCH($A34, iso_code, 0), MATCH(G$1, columns, 0))</f>
        <v>#N/A</v>
      </c>
      <c r="H34" s="16"/>
      <c r="I34" s="2"/>
      <c r="J34" s="2"/>
      <c r="K34" s="2"/>
      <c r="L34" s="2"/>
      <c r="M34" s="2"/>
      <c r="N34" s="2"/>
      <c r="O34" s="2"/>
      <c r="P34" s="2"/>
    </row>
    <row r="35">
      <c r="A35" s="3" t="s">
        <v>178</v>
      </c>
      <c r="B35" s="3" t="s">
        <v>122</v>
      </c>
      <c r="C35" s="3" t="s">
        <v>179</v>
      </c>
      <c r="D35" s="2" t="str">
        <f t="array" ref="D35">INDEX(covid, MATCH($A35, iso_code, 0), MATCH(D$1, columns, 0))</f>
        <v>#N/A</v>
      </c>
      <c r="E35" s="2" t="str">
        <f t="array" ref="E35">INDEX(covid, MATCH($A35, iso_code, 0), MATCH(E$1, columns, 0))</f>
        <v>#N/A</v>
      </c>
      <c r="F35" s="2" t="str">
        <f t="array" ref="F35">INDEX(covid, MATCH($A35, iso_code, 0), MATCH(F$1, columns, 0))</f>
        <v>#N/A</v>
      </c>
      <c r="G35" s="2" t="str">
        <f t="array" ref="G35">INDEX(covid, MATCH($A35, iso_code, 0), MATCH(G$1, columns, 0))</f>
        <v>#N/A</v>
      </c>
      <c r="H35" s="16"/>
      <c r="I35" s="2"/>
      <c r="J35" s="2"/>
      <c r="K35" s="2"/>
      <c r="L35" s="2"/>
      <c r="M35" s="2"/>
      <c r="N35" s="2"/>
      <c r="O35" s="2"/>
      <c r="P35" s="2"/>
    </row>
    <row r="36">
      <c r="A36" s="3" t="s">
        <v>180</v>
      </c>
      <c r="B36" s="3" t="s">
        <v>125</v>
      </c>
      <c r="C36" s="3" t="s">
        <v>181</v>
      </c>
      <c r="D36" s="2" t="str">
        <f t="array" ref="D36">INDEX(covid, MATCH($A36, iso_code, 0), MATCH(D$1, columns, 0))</f>
        <v>#N/A</v>
      </c>
      <c r="E36" s="2" t="str">
        <f t="array" ref="E36">INDEX(covid, MATCH($A36, iso_code, 0), MATCH(E$1, columns, 0))</f>
        <v>#N/A</v>
      </c>
      <c r="F36" s="2" t="str">
        <f t="array" ref="F36">INDEX(covid, MATCH($A36, iso_code, 0), MATCH(F$1, columns, 0))</f>
        <v>#N/A</v>
      </c>
      <c r="G36" s="2" t="str">
        <f t="array" ref="G36">INDEX(covid, MATCH($A36, iso_code, 0), MATCH(G$1, columns, 0))</f>
        <v>#N/A</v>
      </c>
      <c r="H36" s="16"/>
      <c r="I36" s="2"/>
      <c r="J36" s="2"/>
      <c r="K36" s="2"/>
      <c r="L36" s="2"/>
      <c r="M36" s="2"/>
      <c r="N36" s="2"/>
      <c r="O36" s="2"/>
      <c r="P36" s="2"/>
    </row>
    <row r="37">
      <c r="A37" s="3" t="s">
        <v>182</v>
      </c>
      <c r="B37" s="3" t="s">
        <v>130</v>
      </c>
      <c r="C37" s="3" t="s">
        <v>183</v>
      </c>
      <c r="D37" s="2" t="str">
        <f t="array" ref="D37">INDEX(covid, MATCH($A37, iso_code, 0), MATCH(D$1, columns, 0))</f>
        <v>#N/A</v>
      </c>
      <c r="E37" s="2" t="str">
        <f t="array" ref="E37">INDEX(covid, MATCH($A37, iso_code, 0), MATCH(E$1, columns, 0))</f>
        <v>#N/A</v>
      </c>
      <c r="F37" s="2" t="str">
        <f t="array" ref="F37">INDEX(covid, MATCH($A37, iso_code, 0), MATCH(F$1, columns, 0))</f>
        <v>#N/A</v>
      </c>
      <c r="G37" s="2" t="str">
        <f t="array" ref="G37">INDEX(covid, MATCH($A37, iso_code, 0), MATCH(G$1, columns, 0))</f>
        <v>#N/A</v>
      </c>
      <c r="H37" s="16"/>
      <c r="I37" s="2"/>
      <c r="J37" s="2"/>
      <c r="K37" s="2"/>
      <c r="L37" s="2"/>
      <c r="M37" s="2"/>
      <c r="N37" s="2"/>
      <c r="O37" s="2"/>
      <c r="P37" s="2"/>
    </row>
    <row r="38">
      <c r="A38" s="3" t="s">
        <v>184</v>
      </c>
      <c r="B38" s="3" t="s">
        <v>125</v>
      </c>
      <c r="C38" s="3" t="s">
        <v>185</v>
      </c>
      <c r="D38" s="2" t="str">
        <f t="array" ref="D38">INDEX(covid, MATCH($A38, iso_code, 0), MATCH(D$1, columns, 0))</f>
        <v>#N/A</v>
      </c>
      <c r="E38" s="2" t="str">
        <f t="array" ref="E38">INDEX(covid, MATCH($A38, iso_code, 0), MATCH(E$1, columns, 0))</f>
        <v>#N/A</v>
      </c>
      <c r="F38" s="2" t="str">
        <f t="array" ref="F38">INDEX(covid, MATCH($A38, iso_code, 0), MATCH(F$1, columns, 0))</f>
        <v>#N/A</v>
      </c>
      <c r="G38" s="2" t="str">
        <f t="array" ref="G38">INDEX(covid, MATCH($A38, iso_code, 0), MATCH(G$1, columns, 0))</f>
        <v>#N/A</v>
      </c>
      <c r="H38" s="16"/>
      <c r="I38" s="2"/>
      <c r="J38" s="2"/>
      <c r="K38" s="2"/>
      <c r="L38" s="2"/>
      <c r="M38" s="2"/>
      <c r="N38" s="2"/>
      <c r="O38" s="2"/>
      <c r="P38" s="2"/>
    </row>
    <row r="39">
      <c r="A39" s="3" t="s">
        <v>186</v>
      </c>
      <c r="B39" s="3" t="s">
        <v>130</v>
      </c>
      <c r="C39" s="3" t="s">
        <v>187</v>
      </c>
      <c r="D39" s="2" t="str">
        <f t="array" ref="D39">INDEX(covid, MATCH($A39, iso_code, 0), MATCH(D$1, columns, 0))</f>
        <v>#N/A</v>
      </c>
      <c r="E39" s="2" t="str">
        <f t="array" ref="E39">INDEX(covid, MATCH($A39, iso_code, 0), MATCH(E$1, columns, 0))</f>
        <v>#N/A</v>
      </c>
      <c r="F39" s="2" t="str">
        <f t="array" ref="F39">INDEX(covid, MATCH($A39, iso_code, 0), MATCH(F$1, columns, 0))</f>
        <v>#N/A</v>
      </c>
      <c r="G39" s="2" t="str">
        <f t="array" ref="G39">INDEX(covid, MATCH($A39, iso_code, 0), MATCH(G$1, columns, 0))</f>
        <v>#N/A</v>
      </c>
      <c r="H39" s="16"/>
      <c r="I39" s="2"/>
      <c r="J39" s="2"/>
      <c r="K39" s="2"/>
      <c r="L39" s="2"/>
      <c r="M39" s="2"/>
      <c r="N39" s="2"/>
      <c r="O39" s="2"/>
      <c r="P39" s="2"/>
    </row>
    <row r="40">
      <c r="A40" s="3" t="s">
        <v>188</v>
      </c>
      <c r="B40" s="3" t="s">
        <v>125</v>
      </c>
      <c r="C40" s="3" t="s">
        <v>189</v>
      </c>
      <c r="D40" s="2" t="str">
        <f t="array" ref="D40">INDEX(covid, MATCH($A40, iso_code, 0), MATCH(D$1, columns, 0))</f>
        <v>#N/A</v>
      </c>
      <c r="E40" s="2" t="str">
        <f t="array" ref="E40">INDEX(covid, MATCH($A40, iso_code, 0), MATCH(E$1, columns, 0))</f>
        <v>#N/A</v>
      </c>
      <c r="F40" s="2" t="str">
        <f t="array" ref="F40">INDEX(covid, MATCH($A40, iso_code, 0), MATCH(F$1, columns, 0))</f>
        <v>#N/A</v>
      </c>
      <c r="G40" s="2" t="str">
        <f t="array" ref="G40">INDEX(covid, MATCH($A40, iso_code, 0), MATCH(G$1, columns, 0))</f>
        <v>#N/A</v>
      </c>
      <c r="H40" s="16"/>
      <c r="I40" s="2"/>
      <c r="J40" s="2"/>
      <c r="K40" s="2"/>
      <c r="L40" s="2"/>
      <c r="M40" s="2"/>
      <c r="N40" s="2"/>
      <c r="O40" s="2"/>
      <c r="P40" s="2"/>
    </row>
    <row r="41">
      <c r="A41" s="3" t="s">
        <v>190</v>
      </c>
      <c r="B41" s="3" t="s">
        <v>125</v>
      </c>
      <c r="C41" s="3" t="s">
        <v>191</v>
      </c>
      <c r="D41" s="2" t="str">
        <f t="array" ref="D41">INDEX(covid, MATCH($A41, iso_code, 0), MATCH(D$1, columns, 0))</f>
        <v>#N/A</v>
      </c>
      <c r="E41" s="2" t="str">
        <f t="array" ref="E41">INDEX(covid, MATCH($A41, iso_code, 0), MATCH(E$1, columns, 0))</f>
        <v>#N/A</v>
      </c>
      <c r="F41" s="2" t="str">
        <f t="array" ref="F41">INDEX(covid, MATCH($A41, iso_code, 0), MATCH(F$1, columns, 0))</f>
        <v>#N/A</v>
      </c>
      <c r="G41" s="2" t="str">
        <f t="array" ref="G41">INDEX(covid, MATCH($A41, iso_code, 0), MATCH(G$1, columns, 0))</f>
        <v>#N/A</v>
      </c>
      <c r="H41" s="16"/>
      <c r="I41" s="2"/>
      <c r="J41" s="2"/>
      <c r="K41" s="2"/>
      <c r="L41" s="2"/>
      <c r="M41" s="2"/>
      <c r="N41" s="2"/>
      <c r="O41" s="2"/>
      <c r="P41" s="2"/>
    </row>
    <row r="42">
      <c r="A42" s="3" t="s">
        <v>192</v>
      </c>
      <c r="B42" s="3" t="s">
        <v>135</v>
      </c>
      <c r="C42" s="3" t="s">
        <v>193</v>
      </c>
      <c r="D42" s="2" t="str">
        <f t="array" ref="D42">INDEX(covid, MATCH($A42, iso_code, 0), MATCH(D$1, columns, 0))</f>
        <v>#N/A</v>
      </c>
      <c r="E42" s="2" t="str">
        <f t="array" ref="E42">INDEX(covid, MATCH($A42, iso_code, 0), MATCH(E$1, columns, 0))</f>
        <v>#N/A</v>
      </c>
      <c r="F42" s="2" t="str">
        <f t="array" ref="F42">INDEX(covid, MATCH($A42, iso_code, 0), MATCH(F$1, columns, 0))</f>
        <v>#N/A</v>
      </c>
      <c r="G42" s="2" t="str">
        <f t="array" ref="G42">INDEX(covid, MATCH($A42, iso_code, 0), MATCH(G$1, columns, 0))</f>
        <v>#N/A</v>
      </c>
      <c r="H42" s="16"/>
      <c r="I42" s="2"/>
      <c r="J42" s="2"/>
      <c r="K42" s="2"/>
      <c r="L42" s="2"/>
      <c r="M42" s="2"/>
      <c r="N42" s="2"/>
      <c r="O42" s="2"/>
      <c r="P42" s="2"/>
    </row>
    <row r="43">
      <c r="A43" s="3" t="s">
        <v>194</v>
      </c>
      <c r="B43" s="3" t="s">
        <v>122</v>
      </c>
      <c r="C43" s="3" t="s">
        <v>195</v>
      </c>
      <c r="D43" s="2" t="str">
        <f t="array" ref="D43">INDEX(covid, MATCH($A43, iso_code, 0), MATCH(D$1, columns, 0))</f>
        <v>#N/A</v>
      </c>
      <c r="E43" s="2" t="str">
        <f t="array" ref="E43">INDEX(covid, MATCH($A43, iso_code, 0), MATCH(E$1, columns, 0))</f>
        <v>#N/A</v>
      </c>
      <c r="F43" s="2" t="str">
        <f t="array" ref="F43">INDEX(covid, MATCH($A43, iso_code, 0), MATCH(F$1, columns, 0))</f>
        <v>#N/A</v>
      </c>
      <c r="G43" s="2" t="str">
        <f t="array" ref="G43">INDEX(covid, MATCH($A43, iso_code, 0), MATCH(G$1, columns, 0))</f>
        <v>#N/A</v>
      </c>
      <c r="H43" s="16"/>
      <c r="I43" s="2"/>
      <c r="J43" s="2"/>
      <c r="K43" s="2"/>
      <c r="L43" s="2"/>
      <c r="M43" s="2"/>
      <c r="N43" s="2"/>
      <c r="O43" s="2"/>
      <c r="P43" s="2"/>
    </row>
    <row r="44">
      <c r="A44" s="3" t="s">
        <v>196</v>
      </c>
      <c r="B44" s="3" t="s">
        <v>135</v>
      </c>
      <c r="C44" s="3" t="s">
        <v>197</v>
      </c>
      <c r="D44" s="2" t="str">
        <f t="array" ref="D44">INDEX(covid, MATCH($A44, iso_code, 0), MATCH(D$1, columns, 0))</f>
        <v>#N/A</v>
      </c>
      <c r="E44" s="2" t="str">
        <f t="array" ref="E44">INDEX(covid, MATCH($A44, iso_code, 0), MATCH(E$1, columns, 0))</f>
        <v>#N/A</v>
      </c>
      <c r="F44" s="2" t="str">
        <f t="array" ref="F44">INDEX(covid, MATCH($A44, iso_code, 0), MATCH(F$1, columns, 0))</f>
        <v>#N/A</v>
      </c>
      <c r="G44" s="2" t="str">
        <f t="array" ref="G44">INDEX(covid, MATCH($A44, iso_code, 0), MATCH(G$1, columns, 0))</f>
        <v>#N/A</v>
      </c>
      <c r="H44" s="16"/>
      <c r="I44" s="2"/>
      <c r="J44" s="2"/>
      <c r="K44" s="2"/>
      <c r="L44" s="2"/>
      <c r="M44" s="2"/>
      <c r="N44" s="2"/>
      <c r="O44" s="2"/>
      <c r="P44" s="2"/>
    </row>
    <row r="45">
      <c r="A45" s="3" t="s">
        <v>198</v>
      </c>
      <c r="B45" s="3" t="s">
        <v>125</v>
      </c>
      <c r="C45" s="3" t="s">
        <v>199</v>
      </c>
      <c r="D45" s="2" t="str">
        <f t="array" ref="D45">INDEX(covid, MATCH($A45, iso_code, 0), MATCH(D$1, columns, 0))</f>
        <v>#N/A</v>
      </c>
      <c r="E45" s="2" t="str">
        <f t="array" ref="E45">INDEX(covid, MATCH($A45, iso_code, 0), MATCH(E$1, columns, 0))</f>
        <v>#N/A</v>
      </c>
      <c r="F45" s="2" t="str">
        <f t="array" ref="F45">INDEX(covid, MATCH($A45, iso_code, 0), MATCH(F$1, columns, 0))</f>
        <v>#N/A</v>
      </c>
      <c r="G45" s="2" t="str">
        <f t="array" ref="G45">INDEX(covid, MATCH($A45, iso_code, 0), MATCH(G$1, columns, 0))</f>
        <v>#N/A</v>
      </c>
      <c r="H45" s="16"/>
      <c r="I45" s="2"/>
      <c r="J45" s="2"/>
      <c r="K45" s="2"/>
      <c r="L45" s="2"/>
      <c r="M45" s="2"/>
      <c r="N45" s="2"/>
      <c r="O45" s="2"/>
      <c r="P45" s="2"/>
    </row>
    <row r="46">
      <c r="A46" s="3" t="s">
        <v>200</v>
      </c>
      <c r="B46" s="3" t="s">
        <v>125</v>
      </c>
      <c r="C46" s="3" t="s">
        <v>201</v>
      </c>
      <c r="D46" s="2" t="str">
        <f t="array" ref="D46">INDEX(covid, MATCH($A46, iso_code, 0), MATCH(D$1, columns, 0))</f>
        <v>#N/A</v>
      </c>
      <c r="E46" s="2" t="str">
        <f t="array" ref="E46">INDEX(covid, MATCH($A46, iso_code, 0), MATCH(E$1, columns, 0))</f>
        <v>#N/A</v>
      </c>
      <c r="F46" s="2" t="str">
        <f t="array" ref="F46">INDEX(covid, MATCH($A46, iso_code, 0), MATCH(F$1, columns, 0))</f>
        <v>#N/A</v>
      </c>
      <c r="G46" s="2" t="str">
        <f t="array" ref="G46">INDEX(covid, MATCH($A46, iso_code, 0), MATCH(G$1, columns, 0))</f>
        <v>#N/A</v>
      </c>
      <c r="H46" s="16"/>
      <c r="I46" s="2"/>
      <c r="J46" s="2"/>
      <c r="K46" s="2"/>
      <c r="L46" s="2"/>
      <c r="M46" s="2"/>
      <c r="N46" s="2"/>
      <c r="O46" s="2"/>
      <c r="P46" s="2"/>
    </row>
    <row r="47">
      <c r="A47" s="3" t="s">
        <v>202</v>
      </c>
      <c r="B47" s="3" t="s">
        <v>130</v>
      </c>
      <c r="C47" s="3" t="s">
        <v>203</v>
      </c>
      <c r="D47" s="2" t="str">
        <f t="array" ref="D47">INDEX(covid, MATCH($A47, iso_code, 0), MATCH(D$1, columns, 0))</f>
        <v>#N/A</v>
      </c>
      <c r="E47" s="2" t="str">
        <f t="array" ref="E47">INDEX(covid, MATCH($A47, iso_code, 0), MATCH(E$1, columns, 0))</f>
        <v>#N/A</v>
      </c>
      <c r="F47" s="2" t="str">
        <f t="array" ref="F47">INDEX(covid, MATCH($A47, iso_code, 0), MATCH(F$1, columns, 0))</f>
        <v>#N/A</v>
      </c>
      <c r="G47" s="2" t="str">
        <f t="array" ref="G47">INDEX(covid, MATCH($A47, iso_code, 0), MATCH(G$1, columns, 0))</f>
        <v>#N/A</v>
      </c>
      <c r="H47" s="16"/>
      <c r="I47" s="2"/>
      <c r="J47" s="2"/>
      <c r="K47" s="2"/>
      <c r="L47" s="2"/>
      <c r="M47" s="2"/>
      <c r="N47" s="2"/>
      <c r="O47" s="2"/>
      <c r="P47" s="2"/>
    </row>
    <row r="48">
      <c r="A48" s="3" t="s">
        <v>204</v>
      </c>
      <c r="B48" s="3" t="s">
        <v>125</v>
      </c>
      <c r="C48" s="3" t="s">
        <v>205</v>
      </c>
      <c r="D48" s="2" t="str">
        <f t="array" ref="D48">INDEX(covid, MATCH($A48, iso_code, 0), MATCH(D$1, columns, 0))</f>
        <v>#N/A</v>
      </c>
      <c r="E48" s="2" t="str">
        <f t="array" ref="E48">INDEX(covid, MATCH($A48, iso_code, 0), MATCH(E$1, columns, 0))</f>
        <v>#N/A</v>
      </c>
      <c r="F48" s="2" t="str">
        <f t="array" ref="F48">INDEX(covid, MATCH($A48, iso_code, 0), MATCH(F$1, columns, 0))</f>
        <v>#N/A</v>
      </c>
      <c r="G48" s="2" t="str">
        <f t="array" ref="G48">INDEX(covid, MATCH($A48, iso_code, 0), MATCH(G$1, columns, 0))</f>
        <v>#N/A</v>
      </c>
      <c r="H48" s="16"/>
      <c r="I48" s="2"/>
      <c r="J48" s="2"/>
      <c r="K48" s="2"/>
      <c r="L48" s="2"/>
      <c r="M48" s="2"/>
      <c r="N48" s="2"/>
      <c r="O48" s="2"/>
      <c r="P48" s="2"/>
    </row>
    <row r="49">
      <c r="A49" s="3" t="s">
        <v>63</v>
      </c>
      <c r="B49" s="3" t="s">
        <v>23</v>
      </c>
      <c r="C49" s="3" t="s">
        <v>64</v>
      </c>
      <c r="D49" s="14">
        <f t="array" ref="D49">INDEX(covid, MATCH($A49, iso_code, 0), MATCH(D$1, columns, 0))</f>
        <v>715245</v>
      </c>
      <c r="E49" s="14">
        <f t="array" ref="E49">INDEX(covid, MATCH($A49, iso_code, 0), MATCH(E$1, columns, 0))</f>
        <v>12538</v>
      </c>
      <c r="F49" s="14">
        <f t="array" ref="F49">INDEX(covid, MATCH($A49, iso_code, 0), MATCH(F$1, columns, 0))</f>
        <v>4081657</v>
      </c>
      <c r="G49" s="10">
        <f t="array" ref="G49">INDEX(covid, MATCH($A49, iso_code, 0), MATCH(G$1, columns, 0))</f>
        <v>22669.797</v>
      </c>
      <c r="H49" s="16"/>
      <c r="I49" s="2"/>
      <c r="J49" s="2"/>
      <c r="K49" s="2"/>
      <c r="L49" s="2"/>
      <c r="M49" s="2"/>
      <c r="N49" s="2"/>
      <c r="O49" s="2"/>
      <c r="P49" s="2"/>
    </row>
    <row r="50">
      <c r="A50" s="3" t="s">
        <v>206</v>
      </c>
      <c r="B50" s="3" t="s">
        <v>130</v>
      </c>
      <c r="C50" s="3" t="s">
        <v>207</v>
      </c>
      <c r="D50" s="2" t="str">
        <f t="array" ref="D50">INDEX(covid, MATCH($A50, iso_code, 0), MATCH(D$1, columns, 0))</f>
        <v>#N/A</v>
      </c>
      <c r="E50" s="2" t="str">
        <f t="array" ref="E50">INDEX(covid, MATCH($A50, iso_code, 0), MATCH(E$1, columns, 0))</f>
        <v>#N/A</v>
      </c>
      <c r="F50" s="2" t="str">
        <f t="array" ref="F50">INDEX(covid, MATCH($A50, iso_code, 0), MATCH(F$1, columns, 0))</f>
        <v>#N/A</v>
      </c>
      <c r="G50" s="2" t="str">
        <f t="array" ref="G50">INDEX(covid, MATCH($A50, iso_code, 0), MATCH(G$1, columns, 0))</f>
        <v>#N/A</v>
      </c>
      <c r="H50" s="16"/>
      <c r="I50" s="2"/>
      <c r="J50" s="2"/>
      <c r="K50" s="2"/>
      <c r="L50" s="2"/>
      <c r="M50" s="2"/>
      <c r="N50" s="2"/>
      <c r="O50" s="2"/>
      <c r="P50" s="2"/>
    </row>
    <row r="51">
      <c r="A51" s="3" t="s">
        <v>208</v>
      </c>
      <c r="B51" s="3" t="s">
        <v>130</v>
      </c>
      <c r="C51" s="3" t="s">
        <v>209</v>
      </c>
      <c r="D51" s="2" t="str">
        <f t="array" ref="D51">INDEX(covid, MATCH($A51, iso_code, 0), MATCH(D$1, columns, 0))</f>
        <v>#N/A</v>
      </c>
      <c r="E51" s="2" t="str">
        <f t="array" ref="E51">INDEX(covid, MATCH($A51, iso_code, 0), MATCH(E$1, columns, 0))</f>
        <v>#N/A</v>
      </c>
      <c r="F51" s="2" t="str">
        <f t="array" ref="F51">INDEX(covid, MATCH($A51, iso_code, 0), MATCH(F$1, columns, 0))</f>
        <v>#N/A</v>
      </c>
      <c r="G51" s="2" t="str">
        <f t="array" ref="G51">INDEX(covid, MATCH($A51, iso_code, 0), MATCH(G$1, columns, 0))</f>
        <v>#N/A</v>
      </c>
      <c r="H51" s="16"/>
      <c r="I51" s="2"/>
      <c r="J51" s="2"/>
      <c r="K51" s="2"/>
      <c r="L51" s="2"/>
      <c r="M51" s="2"/>
      <c r="N51" s="2"/>
      <c r="O51" s="2"/>
      <c r="P51" s="2"/>
    </row>
    <row r="52">
      <c r="A52" s="3" t="s">
        <v>39</v>
      </c>
      <c r="B52" s="3" t="s">
        <v>23</v>
      </c>
      <c r="C52" s="3" t="s">
        <v>210</v>
      </c>
      <c r="D52" s="14">
        <f t="array" ref="D52">INDEX(covid, MATCH($A52, iso_code, 0), MATCH(D$1, columns, 0))</f>
        <v>2475729</v>
      </c>
      <c r="E52" s="14">
        <f t="array" ref="E52">INDEX(covid, MATCH($A52, iso_code, 0), MATCH(E$1, columns, 0))</f>
        <v>36129</v>
      </c>
      <c r="F52" s="14">
        <f t="array" ref="F52">INDEX(covid, MATCH($A52, iso_code, 0), MATCH(F$1, columns, 0))</f>
        <v>10724553</v>
      </c>
      <c r="G52" s="10">
        <f t="array" ref="G52">INDEX(covid, MATCH($A52, iso_code, 0), MATCH(G$1, columns, 0))</f>
        <v>32605.906</v>
      </c>
      <c r="H52" s="16"/>
      <c r="I52" s="2"/>
      <c r="J52" s="2"/>
      <c r="K52" s="2"/>
      <c r="L52" s="2"/>
      <c r="M52" s="2"/>
      <c r="N52" s="2"/>
      <c r="O52" s="2"/>
      <c r="P52" s="2"/>
    </row>
    <row r="53">
      <c r="A53" s="3" t="s">
        <v>211</v>
      </c>
      <c r="B53" s="3" t="s">
        <v>125</v>
      </c>
      <c r="C53" s="3" t="s">
        <v>212</v>
      </c>
      <c r="D53" s="2" t="str">
        <f t="array" ref="D53">INDEX(covid, MATCH($A53, iso_code, 0), MATCH(D$1, columns, 0))</f>
        <v>#N/A</v>
      </c>
      <c r="E53" s="2" t="str">
        <f t="array" ref="E53">INDEX(covid, MATCH($A53, iso_code, 0), MATCH(E$1, columns, 0))</f>
        <v>#N/A</v>
      </c>
      <c r="F53" s="2" t="str">
        <f t="array" ref="F53">INDEX(covid, MATCH($A53, iso_code, 0), MATCH(F$1, columns, 0))</f>
        <v>#N/A</v>
      </c>
      <c r="G53" s="2" t="str">
        <f t="array" ref="G53">INDEX(covid, MATCH($A53, iso_code, 0), MATCH(G$1, columns, 0))</f>
        <v>#N/A</v>
      </c>
      <c r="H53" s="16"/>
      <c r="I53" s="2"/>
      <c r="J53" s="2"/>
      <c r="K53" s="2"/>
      <c r="L53" s="2"/>
      <c r="M53" s="2"/>
      <c r="N53" s="2"/>
      <c r="O53" s="2"/>
      <c r="P53" s="2"/>
    </row>
    <row r="54">
      <c r="A54" s="3" t="s">
        <v>43</v>
      </c>
      <c r="B54" s="3" t="s">
        <v>23</v>
      </c>
      <c r="C54" s="3" t="s">
        <v>44</v>
      </c>
      <c r="D54" s="14">
        <f t="array" ref="D54">INDEX(covid, MATCH($A54, iso_code, 0), MATCH(D$1, columns, 0))</f>
        <v>802397</v>
      </c>
      <c r="E54" s="14">
        <f t="array" ref="E54">INDEX(covid, MATCH($A54, iso_code, 0), MATCH(E$1, columns, 0))</f>
        <v>3207</v>
      </c>
      <c r="F54" s="14">
        <f t="array" ref="F54">INDEX(covid, MATCH($A54, iso_code, 0), MATCH(F$1, columns, 0))</f>
        <v>5813302</v>
      </c>
      <c r="G54" s="10">
        <f t="array" ref="G54">INDEX(covid, MATCH($A54, iso_code, 0), MATCH(G$1, columns, 0))</f>
        <v>46682.515</v>
      </c>
      <c r="H54" s="16"/>
      <c r="I54" s="2"/>
      <c r="J54" s="2"/>
      <c r="K54" s="2"/>
      <c r="L54" s="2"/>
      <c r="M54" s="2"/>
      <c r="N54" s="2"/>
      <c r="O54" s="2"/>
      <c r="P54" s="2"/>
    </row>
    <row r="55">
      <c r="A55" s="3" t="s">
        <v>213</v>
      </c>
      <c r="B55" s="3" t="s">
        <v>125</v>
      </c>
      <c r="C55" s="3" t="s">
        <v>214</v>
      </c>
      <c r="D55" s="2" t="str">
        <f t="array" ref="D55">INDEX(covid, MATCH($A55, iso_code, 0), MATCH(D$1, columns, 0))</f>
        <v>#N/A</v>
      </c>
      <c r="E55" s="2" t="str">
        <f t="array" ref="E55">INDEX(covid, MATCH($A55, iso_code, 0), MATCH(E$1, columns, 0))</f>
        <v>#N/A</v>
      </c>
      <c r="F55" s="2" t="str">
        <f t="array" ref="F55">INDEX(covid, MATCH($A55, iso_code, 0), MATCH(F$1, columns, 0))</f>
        <v>#N/A</v>
      </c>
      <c r="G55" s="2" t="str">
        <f t="array" ref="G55">INDEX(covid, MATCH($A55, iso_code, 0), MATCH(G$1, columns, 0))</f>
        <v>#N/A</v>
      </c>
      <c r="H55" s="16"/>
      <c r="I55" s="2"/>
      <c r="J55" s="2"/>
      <c r="K55" s="2"/>
      <c r="L55" s="2"/>
      <c r="M55" s="2"/>
      <c r="N55" s="2"/>
      <c r="O55" s="2"/>
      <c r="P55" s="2"/>
    </row>
    <row r="56">
      <c r="A56" s="3" t="s">
        <v>215</v>
      </c>
      <c r="B56" s="3" t="s">
        <v>130</v>
      </c>
      <c r="C56" s="3" t="s">
        <v>216</v>
      </c>
      <c r="D56" s="2" t="str">
        <f t="array" ref="D56">INDEX(covid, MATCH($A56, iso_code, 0), MATCH(D$1, columns, 0))</f>
        <v>#N/A</v>
      </c>
      <c r="E56" s="2" t="str">
        <f t="array" ref="E56">INDEX(covid, MATCH($A56, iso_code, 0), MATCH(E$1, columns, 0))</f>
        <v>#N/A</v>
      </c>
      <c r="F56" s="2" t="str">
        <f t="array" ref="F56">INDEX(covid, MATCH($A56, iso_code, 0), MATCH(F$1, columns, 0))</f>
        <v>#N/A</v>
      </c>
      <c r="G56" s="2" t="str">
        <f t="array" ref="G56">INDEX(covid, MATCH($A56, iso_code, 0), MATCH(G$1, columns, 0))</f>
        <v>#N/A</v>
      </c>
      <c r="H56" s="16"/>
      <c r="I56" s="2"/>
      <c r="J56" s="2"/>
      <c r="K56" s="2"/>
      <c r="L56" s="2"/>
      <c r="M56" s="2"/>
      <c r="N56" s="2"/>
      <c r="O56" s="2"/>
      <c r="P56" s="2"/>
    </row>
    <row r="57">
      <c r="A57" s="3" t="s">
        <v>217</v>
      </c>
      <c r="B57" s="3" t="s">
        <v>130</v>
      </c>
      <c r="C57" s="3" t="s">
        <v>218</v>
      </c>
      <c r="D57" s="2" t="str">
        <f t="array" ref="D57">INDEX(covid, MATCH($A57, iso_code, 0), MATCH(D$1, columns, 0))</f>
        <v>#N/A</v>
      </c>
      <c r="E57" s="2" t="str">
        <f t="array" ref="E57">INDEX(covid, MATCH($A57, iso_code, 0), MATCH(E$1, columns, 0))</f>
        <v>#N/A</v>
      </c>
      <c r="F57" s="2" t="str">
        <f t="array" ref="F57">INDEX(covid, MATCH($A57, iso_code, 0), MATCH(F$1, columns, 0))</f>
        <v>#N/A</v>
      </c>
      <c r="G57" s="2" t="str">
        <f t="array" ref="G57">INDEX(covid, MATCH($A57, iso_code, 0), MATCH(G$1, columns, 0))</f>
        <v>#N/A</v>
      </c>
      <c r="H57" s="16"/>
      <c r="I57" s="2"/>
      <c r="J57" s="2"/>
      <c r="K57" s="2"/>
      <c r="L57" s="2"/>
      <c r="M57" s="2"/>
      <c r="N57" s="2"/>
      <c r="O57" s="2"/>
      <c r="P57" s="2"/>
    </row>
    <row r="58">
      <c r="A58" s="3" t="s">
        <v>219</v>
      </c>
      <c r="B58" s="3" t="s">
        <v>135</v>
      </c>
      <c r="C58" s="3" t="s">
        <v>220</v>
      </c>
      <c r="D58" s="2" t="str">
        <f t="array" ref="D58">INDEX(covid, MATCH($A58, iso_code, 0), MATCH(D$1, columns, 0))</f>
        <v>#N/A</v>
      </c>
      <c r="E58" s="2" t="str">
        <f t="array" ref="E58">INDEX(covid, MATCH($A58, iso_code, 0), MATCH(E$1, columns, 0))</f>
        <v>#N/A</v>
      </c>
      <c r="F58" s="2" t="str">
        <f t="array" ref="F58">INDEX(covid, MATCH($A58, iso_code, 0), MATCH(F$1, columns, 0))</f>
        <v>#N/A</v>
      </c>
      <c r="G58" s="2" t="str">
        <f t="array" ref="G58">INDEX(covid, MATCH($A58, iso_code, 0), MATCH(G$1, columns, 0))</f>
        <v>#N/A</v>
      </c>
      <c r="H58" s="16"/>
      <c r="I58" s="2"/>
      <c r="J58" s="2"/>
      <c r="K58" s="2"/>
      <c r="L58" s="2"/>
      <c r="M58" s="2"/>
      <c r="N58" s="2"/>
      <c r="O58" s="2"/>
      <c r="P58" s="2"/>
    </row>
    <row r="59">
      <c r="A59" s="3" t="s">
        <v>221</v>
      </c>
      <c r="B59" s="3" t="s">
        <v>125</v>
      </c>
      <c r="C59" s="3" t="s">
        <v>222</v>
      </c>
      <c r="D59" s="2" t="str">
        <f t="array" ref="D59">INDEX(covid, MATCH($A59, iso_code, 0), MATCH(D$1, columns, 0))</f>
        <v>#N/A</v>
      </c>
      <c r="E59" s="2" t="str">
        <f t="array" ref="E59">INDEX(covid, MATCH($A59, iso_code, 0), MATCH(E$1, columns, 0))</f>
        <v>#N/A</v>
      </c>
      <c r="F59" s="2" t="str">
        <f t="array" ref="F59">INDEX(covid, MATCH($A59, iso_code, 0), MATCH(F$1, columns, 0))</f>
        <v>#N/A</v>
      </c>
      <c r="G59" s="2" t="str">
        <f t="array" ref="G59">INDEX(covid, MATCH($A59, iso_code, 0), MATCH(G$1, columns, 0))</f>
        <v>#N/A</v>
      </c>
      <c r="H59" s="16"/>
      <c r="I59" s="2"/>
      <c r="J59" s="2"/>
      <c r="K59" s="2"/>
      <c r="L59" s="2"/>
      <c r="M59" s="2"/>
      <c r="N59" s="2"/>
      <c r="O59" s="2"/>
      <c r="P59" s="2"/>
    </row>
    <row r="60">
      <c r="A60" s="3" t="s">
        <v>223</v>
      </c>
      <c r="B60" s="3" t="s">
        <v>130</v>
      </c>
      <c r="C60" s="3" t="s">
        <v>224</v>
      </c>
      <c r="D60" s="2" t="str">
        <f t="array" ref="D60">INDEX(covid, MATCH($A60, iso_code, 0), MATCH(D$1, columns, 0))</f>
        <v>#N/A</v>
      </c>
      <c r="E60" s="2" t="str">
        <f t="array" ref="E60">INDEX(covid, MATCH($A60, iso_code, 0), MATCH(E$1, columns, 0))</f>
        <v>#N/A</v>
      </c>
      <c r="F60" s="2" t="str">
        <f t="array" ref="F60">INDEX(covid, MATCH($A60, iso_code, 0), MATCH(F$1, columns, 0))</f>
        <v>#N/A</v>
      </c>
      <c r="G60" s="2" t="str">
        <f t="array" ref="G60">INDEX(covid, MATCH($A60, iso_code, 0), MATCH(G$1, columns, 0))</f>
        <v>#N/A</v>
      </c>
      <c r="H60" s="16"/>
      <c r="I60" s="2"/>
      <c r="J60" s="2"/>
      <c r="K60" s="2"/>
      <c r="L60" s="2"/>
      <c r="M60" s="2"/>
      <c r="N60" s="2"/>
      <c r="O60" s="2"/>
      <c r="P60" s="2"/>
    </row>
    <row r="61">
      <c r="A61" s="3" t="s">
        <v>225</v>
      </c>
      <c r="B61" s="3" t="s">
        <v>125</v>
      </c>
      <c r="C61" s="3" t="s">
        <v>226</v>
      </c>
      <c r="D61" s="2" t="str">
        <f t="array" ref="D61">INDEX(covid, MATCH($A61, iso_code, 0), MATCH(D$1, columns, 0))</f>
        <v>#N/A</v>
      </c>
      <c r="E61" s="2" t="str">
        <f t="array" ref="E61">INDEX(covid, MATCH($A61, iso_code, 0), MATCH(E$1, columns, 0))</f>
        <v>#N/A</v>
      </c>
      <c r="F61" s="2" t="str">
        <f t="array" ref="F61">INDEX(covid, MATCH($A61, iso_code, 0), MATCH(F$1, columns, 0))</f>
        <v>#N/A</v>
      </c>
      <c r="G61" s="2" t="str">
        <f t="array" ref="G61">INDEX(covid, MATCH($A61, iso_code, 0), MATCH(G$1, columns, 0))</f>
        <v>#N/A</v>
      </c>
      <c r="H61" s="16"/>
      <c r="I61" s="2"/>
      <c r="J61" s="2"/>
      <c r="K61" s="2"/>
      <c r="L61" s="2"/>
      <c r="M61" s="2"/>
      <c r="N61" s="2"/>
      <c r="O61" s="2"/>
      <c r="P61" s="2"/>
    </row>
    <row r="62">
      <c r="A62" s="3" t="s">
        <v>227</v>
      </c>
      <c r="B62" s="3" t="s">
        <v>125</v>
      </c>
      <c r="C62" s="3" t="s">
        <v>228</v>
      </c>
      <c r="D62" s="2" t="str">
        <f t="array" ref="D62">INDEX(covid, MATCH($A62, iso_code, 0), MATCH(D$1, columns, 0))</f>
        <v>#N/A</v>
      </c>
      <c r="E62" s="2" t="str">
        <f t="array" ref="E62">INDEX(covid, MATCH($A62, iso_code, 0), MATCH(E$1, columns, 0))</f>
        <v>#N/A</v>
      </c>
      <c r="F62" s="2" t="str">
        <f t="array" ref="F62">INDEX(covid, MATCH($A62, iso_code, 0), MATCH(F$1, columns, 0))</f>
        <v>#N/A</v>
      </c>
      <c r="G62" s="2" t="str">
        <f t="array" ref="G62">INDEX(covid, MATCH($A62, iso_code, 0), MATCH(G$1, columns, 0))</f>
        <v>#N/A</v>
      </c>
      <c r="H62" s="16"/>
      <c r="I62" s="2"/>
      <c r="J62" s="2"/>
      <c r="K62" s="2"/>
      <c r="L62" s="2"/>
      <c r="M62" s="2"/>
      <c r="N62" s="2"/>
      <c r="O62" s="2"/>
      <c r="P62" s="2"/>
    </row>
    <row r="63">
      <c r="A63" s="3" t="s">
        <v>47</v>
      </c>
      <c r="B63" s="3" t="s">
        <v>23</v>
      </c>
      <c r="C63" s="3" t="s">
        <v>48</v>
      </c>
      <c r="D63" s="14">
        <f t="array" ref="D63">INDEX(covid, MATCH($A63, iso_code, 0), MATCH(D$1, columns, 0))</f>
        <v>241408</v>
      </c>
      <c r="E63" s="14">
        <f t="array" ref="E63">INDEX(covid, MATCH($A63, iso_code, 0), MATCH(E$1, columns, 0))</f>
        <v>1932</v>
      </c>
      <c r="F63" s="14">
        <f t="array" ref="F63">INDEX(covid, MATCH($A63, iso_code, 0), MATCH(F$1, columns, 0))</f>
        <v>1325188</v>
      </c>
      <c r="G63" s="10">
        <f t="array" ref="G63">INDEX(covid, MATCH($A63, iso_code, 0), MATCH(G$1, columns, 0))</f>
        <v>29481.252</v>
      </c>
      <c r="H63" s="16"/>
      <c r="I63" s="2"/>
      <c r="J63" s="2"/>
      <c r="K63" s="2"/>
      <c r="L63" s="2"/>
      <c r="M63" s="2"/>
      <c r="N63" s="2"/>
      <c r="O63" s="2"/>
      <c r="P63" s="2"/>
    </row>
    <row r="64">
      <c r="A64" s="3" t="s">
        <v>229</v>
      </c>
      <c r="B64" s="3" t="s">
        <v>125</v>
      </c>
      <c r="C64" s="3" t="s">
        <v>230</v>
      </c>
      <c r="D64" s="2" t="str">
        <f t="array" ref="D64">INDEX(covid, MATCH($A64, iso_code, 0), MATCH(D$1, columns, 0))</f>
        <v>#N/A</v>
      </c>
      <c r="E64" s="2" t="str">
        <f t="array" ref="E64">INDEX(covid, MATCH($A64, iso_code, 0), MATCH(E$1, columns, 0))</f>
        <v>#N/A</v>
      </c>
      <c r="F64" s="2" t="str">
        <f t="array" ref="F64">INDEX(covid, MATCH($A64, iso_code, 0), MATCH(F$1, columns, 0))</f>
        <v>#N/A</v>
      </c>
      <c r="G64" s="2" t="str">
        <f t="array" ref="G64">INDEX(covid, MATCH($A64, iso_code, 0), MATCH(G$1, columns, 0))</f>
        <v>#N/A</v>
      </c>
      <c r="H64" s="16"/>
      <c r="I64" s="2"/>
      <c r="J64" s="2"/>
      <c r="K64" s="2"/>
      <c r="L64" s="2"/>
      <c r="M64" s="2"/>
      <c r="N64" s="2"/>
      <c r="O64" s="2"/>
      <c r="P64" s="2"/>
    </row>
    <row r="65">
      <c r="A65" s="3" t="s">
        <v>53</v>
      </c>
      <c r="B65" s="3" t="s">
        <v>23</v>
      </c>
      <c r="C65" s="3" t="s">
        <v>54</v>
      </c>
      <c r="D65" s="14">
        <f t="array" ref="D65">INDEX(covid, MATCH($A65, iso_code, 0), MATCH(D$1, columns, 0))</f>
        <v>5764</v>
      </c>
      <c r="E65" s="2">
        <f t="array" ref="E65">INDEX(covid, MATCH($A65, iso_code, 0), MATCH(E$1, columns, 0))</f>
        <v>14</v>
      </c>
      <c r="F65" s="14">
        <f t="array" ref="F65">INDEX(covid, MATCH($A65, iso_code, 0), MATCH(F$1, columns, 0))</f>
        <v>49053</v>
      </c>
      <c r="G65" s="10" t="str">
        <f t="array" ref="G65">INDEX(covid, MATCH($A65, iso_code, 0), MATCH(G$1, columns, 0))</f>
        <v/>
      </c>
      <c r="H65" s="16"/>
      <c r="I65" s="2"/>
      <c r="J65" s="2"/>
      <c r="K65" s="2"/>
      <c r="L65" s="2"/>
      <c r="M65" s="2"/>
      <c r="N65" s="2"/>
      <c r="O65" s="2"/>
      <c r="P65" s="2"/>
    </row>
    <row r="66">
      <c r="A66" s="3" t="s">
        <v>231</v>
      </c>
      <c r="B66" s="3" t="s">
        <v>135</v>
      </c>
      <c r="C66" s="3" t="s">
        <v>232</v>
      </c>
      <c r="D66" s="2" t="str">
        <f t="array" ref="D66">INDEX(covid, MATCH($A66, iso_code, 0), MATCH(D$1, columns, 0))</f>
        <v>#N/A</v>
      </c>
      <c r="E66" s="2" t="str">
        <f t="array" ref="E66">INDEX(covid, MATCH($A66, iso_code, 0), MATCH(E$1, columns, 0))</f>
        <v>#N/A</v>
      </c>
      <c r="F66" s="2" t="str">
        <f t="array" ref="F66">INDEX(covid, MATCH($A66, iso_code, 0), MATCH(F$1, columns, 0))</f>
        <v>#N/A</v>
      </c>
      <c r="G66" s="2" t="str">
        <f t="array" ref="G66">INDEX(covid, MATCH($A66, iso_code, 0), MATCH(G$1, columns, 0))</f>
        <v>#N/A</v>
      </c>
      <c r="H66" s="16"/>
      <c r="I66" s="2"/>
      <c r="J66" s="2"/>
      <c r="K66" s="2"/>
      <c r="L66" s="2"/>
      <c r="M66" s="2"/>
      <c r="N66" s="2"/>
      <c r="O66" s="2"/>
      <c r="P66" s="2"/>
    </row>
    <row r="67">
      <c r="A67" s="3" t="s">
        <v>233</v>
      </c>
      <c r="B67" s="3" t="s">
        <v>142</v>
      </c>
      <c r="C67" s="3" t="s">
        <v>234</v>
      </c>
      <c r="D67" s="2" t="str">
        <f t="array" ref="D67">INDEX(covid, MATCH($A67, iso_code, 0), MATCH(D$1, columns, 0))</f>
        <v>#N/A</v>
      </c>
      <c r="E67" s="2" t="str">
        <f t="array" ref="E67">INDEX(covid, MATCH($A67, iso_code, 0), MATCH(E$1, columns, 0))</f>
        <v>#N/A</v>
      </c>
      <c r="F67" s="2" t="str">
        <f t="array" ref="F67">INDEX(covid, MATCH($A67, iso_code, 0), MATCH(F$1, columns, 0))</f>
        <v>#N/A</v>
      </c>
      <c r="G67" s="2" t="str">
        <f t="array" ref="G67">INDEX(covid, MATCH($A67, iso_code, 0), MATCH(G$1, columns, 0))</f>
        <v>#N/A</v>
      </c>
      <c r="H67" s="16"/>
      <c r="I67" s="2"/>
      <c r="J67" s="2"/>
      <c r="K67" s="2"/>
      <c r="L67" s="2"/>
      <c r="M67" s="2"/>
      <c r="N67" s="2"/>
      <c r="O67" s="2"/>
      <c r="P67" s="2"/>
    </row>
    <row r="68">
      <c r="A68" s="3" t="s">
        <v>49</v>
      </c>
      <c r="B68" s="3" t="s">
        <v>23</v>
      </c>
      <c r="C68" s="3" t="s">
        <v>50</v>
      </c>
      <c r="D68" s="14">
        <f t="array" ref="D68">INDEX(covid, MATCH($A68, iso_code, 0), MATCH(D$1, columns, 0))</f>
        <v>260292</v>
      </c>
      <c r="E68" s="14">
        <f t="array" ref="E68">INDEX(covid, MATCH($A68, iso_code, 0), MATCH(E$1, columns, 0))</f>
        <v>1564</v>
      </c>
      <c r="F68" s="14">
        <f t="array" ref="F68">INDEX(covid, MATCH($A68, iso_code, 0), MATCH(F$1, columns, 0))</f>
        <v>5548361</v>
      </c>
      <c r="G68" s="10">
        <f t="array" ref="G68">INDEX(covid, MATCH($A68, iso_code, 0), MATCH(G$1, columns, 0))</f>
        <v>40585.721</v>
      </c>
      <c r="H68" s="16"/>
      <c r="I68" s="2"/>
      <c r="J68" s="2"/>
      <c r="K68" s="2"/>
      <c r="L68" s="2"/>
      <c r="M68" s="2"/>
      <c r="N68" s="2"/>
      <c r="O68" s="2"/>
      <c r="P68" s="2"/>
    </row>
    <row r="69">
      <c r="A69" s="3" t="s">
        <v>51</v>
      </c>
      <c r="B69" s="3" t="s">
        <v>23</v>
      </c>
      <c r="C69" s="3" t="s">
        <v>52</v>
      </c>
      <c r="D69" s="14">
        <f t="array" ref="D69">INDEX(covid, MATCH($A69, iso_code, 0), MATCH(D$1, columns, 0))</f>
        <v>10412480</v>
      </c>
      <c r="E69" s="14">
        <f t="array" ref="E69">INDEX(covid, MATCH($A69, iso_code, 0), MATCH(E$1, columns, 0))</f>
        <v>123805</v>
      </c>
      <c r="F69" s="14">
        <f t="array" ref="F69">INDEX(covid, MATCH($A69, iso_code, 0), MATCH(F$1, columns, 0))</f>
        <v>67422000</v>
      </c>
      <c r="G69" s="10">
        <f t="array" ref="G69">INDEX(covid, MATCH($A69, iso_code, 0), MATCH(G$1, columns, 0))</f>
        <v>38605.671</v>
      </c>
      <c r="H69" s="16"/>
      <c r="I69" s="2"/>
      <c r="J69" s="2"/>
      <c r="K69" s="2"/>
      <c r="L69" s="2"/>
      <c r="M69" s="2"/>
      <c r="N69" s="2"/>
      <c r="O69" s="2"/>
      <c r="P69" s="2"/>
    </row>
    <row r="70">
      <c r="A70" s="3" t="s">
        <v>235</v>
      </c>
      <c r="B70" s="3" t="s">
        <v>142</v>
      </c>
      <c r="C70" s="3" t="s">
        <v>236</v>
      </c>
      <c r="D70" s="2" t="str">
        <f t="array" ref="D70">INDEX(covid, MATCH($A70, iso_code, 0), MATCH(D$1, columns, 0))</f>
        <v>#N/A</v>
      </c>
      <c r="E70" s="2" t="str">
        <f t="array" ref="E70">INDEX(covid, MATCH($A70, iso_code, 0), MATCH(E$1, columns, 0))</f>
        <v>#N/A</v>
      </c>
      <c r="F70" s="2" t="str">
        <f t="array" ref="F70">INDEX(covid, MATCH($A70, iso_code, 0), MATCH(F$1, columns, 0))</f>
        <v>#N/A</v>
      </c>
      <c r="G70" s="2" t="str">
        <f t="array" ref="G70">INDEX(covid, MATCH($A70, iso_code, 0), MATCH(G$1, columns, 0))</f>
        <v>#N/A</v>
      </c>
      <c r="H70" s="16"/>
      <c r="I70" s="2"/>
      <c r="J70" s="2"/>
      <c r="K70" s="2"/>
      <c r="L70" s="2"/>
      <c r="M70" s="2"/>
      <c r="N70" s="2"/>
      <c r="O70" s="2"/>
      <c r="P70" s="2"/>
    </row>
    <row r="71">
      <c r="A71" s="3" t="s">
        <v>237</v>
      </c>
      <c r="B71" s="3" t="s">
        <v>125</v>
      </c>
      <c r="C71" s="3" t="s">
        <v>238</v>
      </c>
      <c r="D71" s="2" t="str">
        <f t="array" ref="D71">INDEX(covid, MATCH($A71, iso_code, 0), MATCH(D$1, columns, 0))</f>
        <v>#N/A</v>
      </c>
      <c r="E71" s="2" t="str">
        <f t="array" ref="E71">INDEX(covid, MATCH($A71, iso_code, 0), MATCH(E$1, columns, 0))</f>
        <v>#N/A</v>
      </c>
      <c r="F71" s="2" t="str">
        <f t="array" ref="F71">INDEX(covid, MATCH($A71, iso_code, 0), MATCH(F$1, columns, 0))</f>
        <v>#N/A</v>
      </c>
      <c r="G71" s="2" t="str">
        <f t="array" ref="G71">INDEX(covid, MATCH($A71, iso_code, 0), MATCH(G$1, columns, 0))</f>
        <v>#N/A</v>
      </c>
      <c r="H71" s="16"/>
      <c r="I71" s="2"/>
      <c r="J71" s="2"/>
      <c r="K71" s="2"/>
      <c r="L71" s="2"/>
      <c r="M71" s="2"/>
      <c r="N71" s="2"/>
      <c r="O71" s="2"/>
      <c r="P71" s="2"/>
    </row>
    <row r="72">
      <c r="A72" s="3" t="s">
        <v>239</v>
      </c>
      <c r="B72" s="3" t="s">
        <v>125</v>
      </c>
      <c r="C72" s="3" t="s">
        <v>240</v>
      </c>
      <c r="D72" s="2" t="str">
        <f t="array" ref="D72">INDEX(covid, MATCH($A72, iso_code, 0), MATCH(D$1, columns, 0))</f>
        <v>#N/A</v>
      </c>
      <c r="E72" s="2" t="str">
        <f t="array" ref="E72">INDEX(covid, MATCH($A72, iso_code, 0), MATCH(E$1, columns, 0))</f>
        <v>#N/A</v>
      </c>
      <c r="F72" s="2" t="str">
        <f t="array" ref="F72">INDEX(covid, MATCH($A72, iso_code, 0), MATCH(F$1, columns, 0))</f>
        <v>#N/A</v>
      </c>
      <c r="G72" s="2" t="str">
        <f t="array" ref="G72">INDEX(covid, MATCH($A72, iso_code, 0), MATCH(G$1, columns, 0))</f>
        <v>#N/A</v>
      </c>
      <c r="H72" s="16"/>
      <c r="I72" s="2"/>
      <c r="J72" s="2"/>
      <c r="K72" s="2"/>
      <c r="L72" s="2"/>
      <c r="M72" s="2"/>
      <c r="N72" s="2"/>
      <c r="O72" s="2"/>
      <c r="P72" s="2"/>
    </row>
    <row r="73">
      <c r="A73" s="3" t="s">
        <v>241</v>
      </c>
      <c r="B73" s="3" t="s">
        <v>122</v>
      </c>
      <c r="C73" s="3" t="s">
        <v>242</v>
      </c>
      <c r="D73" s="2" t="str">
        <f t="array" ref="D73">INDEX(covid, MATCH($A73, iso_code, 0), MATCH(D$1, columns, 0))</f>
        <v>#N/A</v>
      </c>
      <c r="E73" s="2" t="str">
        <f t="array" ref="E73">INDEX(covid, MATCH($A73, iso_code, 0), MATCH(E$1, columns, 0))</f>
        <v>#N/A</v>
      </c>
      <c r="F73" s="2" t="str">
        <f t="array" ref="F73">INDEX(covid, MATCH($A73, iso_code, 0), MATCH(F$1, columns, 0))</f>
        <v>#N/A</v>
      </c>
      <c r="G73" s="2" t="str">
        <f t="array" ref="G73">INDEX(covid, MATCH($A73, iso_code, 0), MATCH(G$1, columns, 0))</f>
        <v>#N/A</v>
      </c>
      <c r="H73" s="16"/>
      <c r="I73" s="2"/>
      <c r="J73" s="2"/>
      <c r="K73" s="2"/>
      <c r="L73" s="2"/>
      <c r="M73" s="2"/>
      <c r="N73" s="2"/>
      <c r="O73" s="2"/>
      <c r="P73" s="2"/>
    </row>
    <row r="74">
      <c r="A74" s="3" t="s">
        <v>41</v>
      </c>
      <c r="B74" s="3" t="s">
        <v>23</v>
      </c>
      <c r="C74" s="3" t="s">
        <v>42</v>
      </c>
      <c r="D74" s="14">
        <f t="array" ref="D74">INDEX(covid, MATCH($A74, iso_code, 0), MATCH(D$1, columns, 0))</f>
        <v>7193186</v>
      </c>
      <c r="E74" s="14">
        <f t="array" ref="E74">INDEX(covid, MATCH($A74, iso_code, 0), MATCH(E$1, columns, 0))</f>
        <v>112111</v>
      </c>
      <c r="F74" s="14">
        <f t="array" ref="F74">INDEX(covid, MATCH($A74, iso_code, 0), MATCH(F$1, columns, 0))</f>
        <v>83900471</v>
      </c>
      <c r="G74" s="10">
        <f t="array" ref="G74">INDEX(covid, MATCH($A74, iso_code, 0), MATCH(G$1, columns, 0))</f>
        <v>45229.245</v>
      </c>
      <c r="H74" s="16"/>
      <c r="I74" s="2"/>
      <c r="J74" s="2"/>
      <c r="K74" s="2"/>
      <c r="L74" s="2"/>
      <c r="M74" s="2"/>
      <c r="N74" s="2"/>
      <c r="O74" s="2"/>
      <c r="P74" s="2"/>
    </row>
    <row r="75">
      <c r="A75" s="3" t="s">
        <v>243</v>
      </c>
      <c r="B75" s="3" t="s">
        <v>125</v>
      </c>
      <c r="C75" s="3" t="s">
        <v>244</v>
      </c>
      <c r="D75" s="2" t="str">
        <f t="array" ref="D75">INDEX(covid, MATCH($A75, iso_code, 0), MATCH(D$1, columns, 0))</f>
        <v>#N/A</v>
      </c>
      <c r="E75" s="2" t="str">
        <f t="array" ref="E75">INDEX(covid, MATCH($A75, iso_code, 0), MATCH(E$1, columns, 0))</f>
        <v>#N/A</v>
      </c>
      <c r="F75" s="2" t="str">
        <f t="array" ref="F75">INDEX(covid, MATCH($A75, iso_code, 0), MATCH(F$1, columns, 0))</f>
        <v>#N/A</v>
      </c>
      <c r="G75" s="2" t="str">
        <f t="array" ref="G75">INDEX(covid, MATCH($A75, iso_code, 0), MATCH(G$1, columns, 0))</f>
        <v>#N/A</v>
      </c>
      <c r="H75" s="16"/>
      <c r="I75" s="2"/>
      <c r="J75" s="2"/>
      <c r="K75" s="2"/>
      <c r="L75" s="2"/>
      <c r="M75" s="2"/>
      <c r="N75" s="2"/>
      <c r="O75" s="2"/>
      <c r="P75" s="2"/>
    </row>
    <row r="76">
      <c r="A76" s="3" t="s">
        <v>59</v>
      </c>
      <c r="B76" s="3" t="s">
        <v>23</v>
      </c>
      <c r="C76" s="3" t="s">
        <v>60</v>
      </c>
      <c r="D76" s="14">
        <f t="array" ref="D76">INDEX(covid, MATCH($A76, iso_code, 0), MATCH(D$1, columns, 0))</f>
        <v>8701</v>
      </c>
      <c r="E76" s="2">
        <f t="array" ref="E76">INDEX(covid, MATCH($A76, iso_code, 0), MATCH(E$1, columns, 0))</f>
        <v>100</v>
      </c>
      <c r="F76" s="14">
        <f t="array" ref="F76">INDEX(covid, MATCH($A76, iso_code, 0), MATCH(F$1, columns, 0))</f>
        <v>33691</v>
      </c>
      <c r="G76" s="10" t="str">
        <f t="array" ref="G76">INDEX(covid, MATCH($A76, iso_code, 0), MATCH(G$1, columns, 0))</f>
        <v/>
      </c>
      <c r="H76" s="16"/>
      <c r="I76" s="2"/>
      <c r="J76" s="2"/>
      <c r="K76" s="2"/>
      <c r="L76" s="2"/>
      <c r="M76" s="2"/>
      <c r="N76" s="2"/>
      <c r="O76" s="2"/>
      <c r="P76" s="2"/>
    </row>
    <row r="77">
      <c r="A77" s="3" t="s">
        <v>61</v>
      </c>
      <c r="B77" s="3" t="s">
        <v>23</v>
      </c>
      <c r="C77" s="3" t="s">
        <v>62</v>
      </c>
      <c r="D77" s="14">
        <f t="array" ref="D77">INDEX(covid, MATCH($A77, iso_code, 0), MATCH(D$1, columns, 0))</f>
        <v>1210853</v>
      </c>
      <c r="E77" s="14">
        <f t="array" ref="E77">INDEX(covid, MATCH($A77, iso_code, 0), MATCH(E$1, columns, 0))</f>
        <v>20790</v>
      </c>
      <c r="F77" s="14">
        <f t="array" ref="F77">INDEX(covid, MATCH($A77, iso_code, 0), MATCH(F$1, columns, 0))</f>
        <v>10370747</v>
      </c>
      <c r="G77" s="10">
        <f t="array" ref="G77">INDEX(covid, MATCH($A77, iso_code, 0), MATCH(G$1, columns, 0))</f>
        <v>24574.382</v>
      </c>
      <c r="H77" s="16"/>
      <c r="I77" s="2"/>
      <c r="J77" s="2"/>
      <c r="K77" s="2"/>
      <c r="L77" s="2"/>
      <c r="M77" s="2"/>
      <c r="N77" s="2"/>
      <c r="O77" s="2"/>
      <c r="P77" s="2"/>
    </row>
    <row r="78">
      <c r="A78" s="3" t="s">
        <v>245</v>
      </c>
      <c r="B78" s="3" t="s">
        <v>130</v>
      </c>
      <c r="C78" s="3" t="s">
        <v>246</v>
      </c>
      <c r="D78" s="2" t="str">
        <f t="array" ref="D78">INDEX(covid, MATCH($A78, iso_code, 0), MATCH(D$1, columns, 0))</f>
        <v>#N/A</v>
      </c>
      <c r="E78" s="2" t="str">
        <f t="array" ref="E78">INDEX(covid, MATCH($A78, iso_code, 0), MATCH(E$1, columns, 0))</f>
        <v>#N/A</v>
      </c>
      <c r="F78" s="2" t="str">
        <f t="array" ref="F78">INDEX(covid, MATCH($A78, iso_code, 0), MATCH(F$1, columns, 0))</f>
        <v>#N/A</v>
      </c>
      <c r="G78" s="2" t="str">
        <f t="array" ref="G78">INDEX(covid, MATCH($A78, iso_code, 0), MATCH(G$1, columns, 0))</f>
        <v>#N/A</v>
      </c>
      <c r="H78" s="16"/>
      <c r="I78" s="2"/>
      <c r="J78" s="2"/>
      <c r="K78" s="2"/>
      <c r="L78" s="2"/>
      <c r="M78" s="2"/>
      <c r="N78" s="2"/>
      <c r="O78" s="2"/>
      <c r="P78" s="2"/>
    </row>
    <row r="79">
      <c r="A79" s="3" t="s">
        <v>247</v>
      </c>
      <c r="B79" s="3" t="s">
        <v>130</v>
      </c>
      <c r="C79" s="3" t="s">
        <v>248</v>
      </c>
      <c r="D79" s="2" t="str">
        <f t="array" ref="D79">INDEX(covid, MATCH($A79, iso_code, 0), MATCH(D$1, columns, 0))</f>
        <v>#N/A</v>
      </c>
      <c r="E79" s="2" t="str">
        <f t="array" ref="E79">INDEX(covid, MATCH($A79, iso_code, 0), MATCH(E$1, columns, 0))</f>
        <v>#N/A</v>
      </c>
      <c r="F79" s="2" t="str">
        <f t="array" ref="F79">INDEX(covid, MATCH($A79, iso_code, 0), MATCH(F$1, columns, 0))</f>
        <v>#N/A</v>
      </c>
      <c r="G79" s="2" t="str">
        <f t="array" ref="G79">INDEX(covid, MATCH($A79, iso_code, 0), MATCH(G$1, columns, 0))</f>
        <v>#N/A</v>
      </c>
      <c r="H79" s="16"/>
      <c r="I79" s="2"/>
      <c r="J79" s="2"/>
      <c r="K79" s="2"/>
      <c r="L79" s="2"/>
      <c r="M79" s="2"/>
      <c r="N79" s="2"/>
      <c r="O79" s="2"/>
      <c r="P79" s="2"/>
    </row>
    <row r="80">
      <c r="A80" s="3" t="s">
        <v>249</v>
      </c>
      <c r="B80" s="3" t="s">
        <v>142</v>
      </c>
      <c r="C80" s="3" t="s">
        <v>250</v>
      </c>
      <c r="D80" s="2" t="str">
        <f t="array" ref="D80">INDEX(covid, MATCH($A80, iso_code, 0), MATCH(D$1, columns, 0))</f>
        <v>#N/A</v>
      </c>
      <c r="E80" s="2" t="str">
        <f t="array" ref="E80">INDEX(covid, MATCH($A80, iso_code, 0), MATCH(E$1, columns, 0))</f>
        <v>#N/A</v>
      </c>
      <c r="F80" s="2" t="str">
        <f t="array" ref="F80">INDEX(covid, MATCH($A80, iso_code, 0), MATCH(F$1, columns, 0))</f>
        <v>#N/A</v>
      </c>
      <c r="G80" s="2" t="str">
        <f t="array" ref="G80">INDEX(covid, MATCH($A80, iso_code, 0), MATCH(G$1, columns, 0))</f>
        <v>#N/A</v>
      </c>
      <c r="H80" s="16"/>
      <c r="I80" s="2"/>
      <c r="J80" s="2"/>
      <c r="K80" s="2"/>
      <c r="L80" s="2"/>
      <c r="M80" s="2"/>
      <c r="N80" s="2"/>
      <c r="O80" s="2"/>
      <c r="P80" s="2"/>
    </row>
    <row r="81">
      <c r="A81" s="3" t="s">
        <v>251</v>
      </c>
      <c r="B81" s="3" t="s">
        <v>130</v>
      </c>
      <c r="C81" s="3" t="s">
        <v>252</v>
      </c>
      <c r="D81" s="2" t="str">
        <f t="array" ref="D81">INDEX(covid, MATCH($A81, iso_code, 0), MATCH(D$1, columns, 0))</f>
        <v>#N/A</v>
      </c>
      <c r="E81" s="2" t="str">
        <f t="array" ref="E81">INDEX(covid, MATCH($A81, iso_code, 0), MATCH(E$1, columns, 0))</f>
        <v>#N/A</v>
      </c>
      <c r="F81" s="2" t="str">
        <f t="array" ref="F81">INDEX(covid, MATCH($A81, iso_code, 0), MATCH(F$1, columns, 0))</f>
        <v>#N/A</v>
      </c>
      <c r="G81" s="2" t="str">
        <f t="array" ref="G81">INDEX(covid, MATCH($A81, iso_code, 0), MATCH(G$1, columns, 0))</f>
        <v>#N/A</v>
      </c>
      <c r="H81" s="16"/>
      <c r="I81" s="2"/>
      <c r="J81" s="2"/>
      <c r="K81" s="2"/>
      <c r="L81" s="2"/>
      <c r="M81" s="2"/>
      <c r="N81" s="2"/>
      <c r="O81" s="2"/>
      <c r="P81" s="2"/>
    </row>
    <row r="82">
      <c r="A82" s="3" t="s">
        <v>57</v>
      </c>
      <c r="B82" s="3" t="s">
        <v>23</v>
      </c>
      <c r="C82" s="3" t="s">
        <v>58</v>
      </c>
      <c r="D82" s="2" t="str">
        <f t="array" ref="D82">INDEX(covid, MATCH($A82, iso_code, 0), MATCH(D$1, columns, 0))</f>
        <v/>
      </c>
      <c r="E82" s="2" t="str">
        <f t="array" ref="E82">INDEX(covid, MATCH($A82, iso_code, 0), MATCH(E$1, columns, 0))</f>
        <v/>
      </c>
      <c r="F82" s="14">
        <f t="array" ref="F82">INDEX(covid, MATCH($A82, iso_code, 0), MATCH(F$1, columns, 0))</f>
        <v>63385</v>
      </c>
      <c r="G82" s="10" t="str">
        <f t="array" ref="G82">INDEX(covid, MATCH($A82, iso_code, 0), MATCH(G$1, columns, 0))</f>
        <v/>
      </c>
      <c r="H82" s="16"/>
      <c r="I82" s="2"/>
      <c r="J82" s="2"/>
      <c r="K82" s="2"/>
      <c r="L82" s="2"/>
      <c r="M82" s="2"/>
      <c r="N82" s="2"/>
      <c r="O82" s="2"/>
      <c r="P82" s="2"/>
    </row>
    <row r="83">
      <c r="A83" s="3" t="s">
        <v>253</v>
      </c>
      <c r="B83" s="3" t="s">
        <v>125</v>
      </c>
      <c r="C83" s="3" t="s">
        <v>254</v>
      </c>
      <c r="D83" s="2" t="str">
        <f t="array" ref="D83">INDEX(covid, MATCH($A83, iso_code, 0), MATCH(D$1, columns, 0))</f>
        <v>#N/A</v>
      </c>
      <c r="E83" s="2" t="str">
        <f t="array" ref="E83">INDEX(covid, MATCH($A83, iso_code, 0), MATCH(E$1, columns, 0))</f>
        <v>#N/A</v>
      </c>
      <c r="F83" s="2" t="str">
        <f t="array" ref="F83">INDEX(covid, MATCH($A83, iso_code, 0), MATCH(F$1, columns, 0))</f>
        <v>#N/A</v>
      </c>
      <c r="G83" s="2" t="str">
        <f t="array" ref="G83">INDEX(covid, MATCH($A83, iso_code, 0), MATCH(G$1, columns, 0))</f>
        <v>#N/A</v>
      </c>
      <c r="H83" s="16"/>
      <c r="I83" s="2"/>
      <c r="J83" s="2"/>
      <c r="K83" s="2"/>
      <c r="L83" s="2"/>
      <c r="M83" s="2"/>
      <c r="N83" s="2"/>
      <c r="O83" s="2"/>
      <c r="P83" s="2"/>
    </row>
    <row r="84">
      <c r="A84" s="3" t="s">
        <v>255</v>
      </c>
      <c r="B84" s="3" t="s">
        <v>125</v>
      </c>
      <c r="C84" s="3" t="s">
        <v>256</v>
      </c>
      <c r="D84" s="2" t="str">
        <f t="array" ref="D84">INDEX(covid, MATCH($A84, iso_code, 0), MATCH(D$1, columns, 0))</f>
        <v>#N/A</v>
      </c>
      <c r="E84" s="2" t="str">
        <f t="array" ref="E84">INDEX(covid, MATCH($A84, iso_code, 0), MATCH(E$1, columns, 0))</f>
        <v>#N/A</v>
      </c>
      <c r="F84" s="2" t="str">
        <f t="array" ref="F84">INDEX(covid, MATCH($A84, iso_code, 0), MATCH(F$1, columns, 0))</f>
        <v>#N/A</v>
      </c>
      <c r="G84" s="2" t="str">
        <f t="array" ref="G84">INDEX(covid, MATCH($A84, iso_code, 0), MATCH(G$1, columns, 0))</f>
        <v>#N/A</v>
      </c>
      <c r="H84" s="16"/>
      <c r="I84" s="2"/>
      <c r="J84" s="2"/>
      <c r="K84" s="2"/>
      <c r="L84" s="2"/>
      <c r="M84" s="2"/>
      <c r="N84" s="2"/>
      <c r="O84" s="2"/>
      <c r="P84" s="2"/>
    </row>
    <row r="85">
      <c r="A85" s="3" t="s">
        <v>257</v>
      </c>
      <c r="B85" s="3" t="s">
        <v>135</v>
      </c>
      <c r="C85" s="3" t="s">
        <v>258</v>
      </c>
      <c r="D85" s="2" t="str">
        <f t="array" ref="D85">INDEX(covid, MATCH($A85, iso_code, 0), MATCH(D$1, columns, 0))</f>
        <v>#N/A</v>
      </c>
      <c r="E85" s="2" t="str">
        <f t="array" ref="E85">INDEX(covid, MATCH($A85, iso_code, 0), MATCH(E$1, columns, 0))</f>
        <v>#N/A</v>
      </c>
      <c r="F85" s="2" t="str">
        <f t="array" ref="F85">INDEX(covid, MATCH($A85, iso_code, 0), MATCH(F$1, columns, 0))</f>
        <v>#N/A</v>
      </c>
      <c r="G85" s="2" t="str">
        <f t="array" ref="G85">INDEX(covid, MATCH($A85, iso_code, 0), MATCH(G$1, columns, 0))</f>
        <v>#N/A</v>
      </c>
      <c r="H85" s="16"/>
      <c r="I85" s="2"/>
      <c r="J85" s="2"/>
      <c r="K85" s="2"/>
      <c r="L85" s="2"/>
      <c r="M85" s="2"/>
      <c r="N85" s="2"/>
      <c r="O85" s="2"/>
      <c r="P85" s="2"/>
    </row>
    <row r="86">
      <c r="A86" s="3" t="s">
        <v>259</v>
      </c>
      <c r="B86" s="3" t="s">
        <v>130</v>
      </c>
      <c r="C86" s="3" t="s">
        <v>260</v>
      </c>
      <c r="D86" s="2" t="str">
        <f t="array" ref="D86">INDEX(covid, MATCH($A86, iso_code, 0), MATCH(D$1, columns, 0))</f>
        <v>#N/A</v>
      </c>
      <c r="E86" s="2" t="str">
        <f t="array" ref="E86">INDEX(covid, MATCH($A86, iso_code, 0), MATCH(E$1, columns, 0))</f>
        <v>#N/A</v>
      </c>
      <c r="F86" s="2" t="str">
        <f t="array" ref="F86">INDEX(covid, MATCH($A86, iso_code, 0), MATCH(F$1, columns, 0))</f>
        <v>#N/A</v>
      </c>
      <c r="G86" s="2" t="str">
        <f t="array" ref="G86">INDEX(covid, MATCH($A86, iso_code, 0), MATCH(G$1, columns, 0))</f>
        <v>#N/A</v>
      </c>
      <c r="H86" s="16"/>
      <c r="I86" s="2"/>
      <c r="J86" s="2"/>
      <c r="K86" s="2"/>
      <c r="L86" s="2"/>
      <c r="M86" s="2"/>
      <c r="N86" s="2"/>
      <c r="O86" s="2"/>
      <c r="P86" s="2"/>
    </row>
    <row r="87">
      <c r="A87" s="3" t="s">
        <v>261</v>
      </c>
      <c r="B87" s="3" t="s">
        <v>130</v>
      </c>
      <c r="C87" s="3" t="s">
        <v>262</v>
      </c>
      <c r="D87" s="2" t="str">
        <f t="array" ref="D87">INDEX(covid, MATCH($A87, iso_code, 0), MATCH(D$1, columns, 0))</f>
        <v>#N/A</v>
      </c>
      <c r="E87" s="2" t="str">
        <f t="array" ref="E87">INDEX(covid, MATCH($A87, iso_code, 0), MATCH(E$1, columns, 0))</f>
        <v>#N/A</v>
      </c>
      <c r="F87" s="2" t="str">
        <f t="array" ref="F87">INDEX(covid, MATCH($A87, iso_code, 0), MATCH(F$1, columns, 0))</f>
        <v>#N/A</v>
      </c>
      <c r="G87" s="2" t="str">
        <f t="array" ref="G87">INDEX(covid, MATCH($A87, iso_code, 0), MATCH(G$1, columns, 0))</f>
        <v>#N/A</v>
      </c>
      <c r="H87" s="16"/>
      <c r="I87" s="2"/>
      <c r="J87" s="2"/>
      <c r="K87" s="2"/>
      <c r="L87" s="2"/>
      <c r="M87" s="2"/>
      <c r="N87" s="2"/>
      <c r="O87" s="2"/>
      <c r="P87" s="2"/>
    </row>
    <row r="88">
      <c r="A88" s="3" t="s">
        <v>263</v>
      </c>
      <c r="B88" s="3" t="s">
        <v>122</v>
      </c>
      <c r="C88" s="3" t="s">
        <v>264</v>
      </c>
      <c r="D88" s="2" t="str">
        <f t="array" ref="D88">INDEX(covid, MATCH($A88, iso_code, 0), MATCH(D$1, columns, 0))</f>
        <v>#N/A</v>
      </c>
      <c r="E88" s="2" t="str">
        <f t="array" ref="E88">INDEX(covid, MATCH($A88, iso_code, 0), MATCH(E$1, columns, 0))</f>
        <v>#N/A</v>
      </c>
      <c r="F88" s="2" t="str">
        <f t="array" ref="F88">INDEX(covid, MATCH($A88, iso_code, 0), MATCH(F$1, columns, 0))</f>
        <v>#N/A</v>
      </c>
      <c r="G88" s="2" t="str">
        <f t="array" ref="G88">INDEX(covid, MATCH($A88, iso_code, 0), MATCH(G$1, columns, 0))</f>
        <v>#N/A</v>
      </c>
      <c r="H88" s="16"/>
      <c r="I88" s="2"/>
      <c r="J88" s="2"/>
      <c r="K88" s="2"/>
      <c r="L88" s="2"/>
      <c r="M88" s="2"/>
      <c r="N88" s="2"/>
      <c r="O88" s="2"/>
      <c r="P88" s="2"/>
    </row>
    <row r="89">
      <c r="A89" s="3" t="s">
        <v>65</v>
      </c>
      <c r="B89" s="3" t="s">
        <v>23</v>
      </c>
      <c r="C89" s="3" t="s">
        <v>66</v>
      </c>
      <c r="D89" s="14">
        <f t="array" ref="D89">INDEX(covid, MATCH($A89, iso_code, 0), MATCH(D$1, columns, 0))</f>
        <v>1256415</v>
      </c>
      <c r="E89" s="14">
        <f t="array" ref="E89">INDEX(covid, MATCH($A89, iso_code, 0), MATCH(E$1, columns, 0))</f>
        <v>39186</v>
      </c>
      <c r="F89" s="14">
        <f t="array" ref="F89">INDEX(covid, MATCH($A89, iso_code, 0), MATCH(F$1, columns, 0))</f>
        <v>9634162</v>
      </c>
      <c r="G89" s="10">
        <f t="array" ref="G89">INDEX(covid, MATCH($A89, iso_code, 0), MATCH(G$1, columns, 0))</f>
        <v>26777.561</v>
      </c>
      <c r="H89" s="16"/>
      <c r="I89" s="2"/>
      <c r="J89" s="2"/>
      <c r="K89" s="2"/>
      <c r="L89" s="2"/>
      <c r="M89" s="2"/>
      <c r="N89" s="2"/>
      <c r="O89" s="2"/>
      <c r="P89" s="2"/>
    </row>
    <row r="90">
      <c r="A90" s="3" t="s">
        <v>71</v>
      </c>
      <c r="B90" s="3" t="s">
        <v>23</v>
      </c>
      <c r="C90" s="3" t="s">
        <v>72</v>
      </c>
      <c r="D90" s="14">
        <f t="array" ref="D90">INDEX(covid, MATCH($A90, iso_code, 0), MATCH(D$1, columns, 0))</f>
        <v>27059</v>
      </c>
      <c r="E90" s="2">
        <f t="array" ref="E90">INDEX(covid, MATCH($A90, iso_code, 0), MATCH(E$1, columns, 0))</f>
        <v>37</v>
      </c>
      <c r="F90" s="14">
        <f t="array" ref="F90">INDEX(covid, MATCH($A90, iso_code, 0), MATCH(F$1, columns, 0))</f>
        <v>368792</v>
      </c>
      <c r="G90" s="10">
        <f t="array" ref="G90">INDEX(covid, MATCH($A90, iso_code, 0), MATCH(G$1, columns, 0))</f>
        <v>46482.958</v>
      </c>
      <c r="H90" s="16"/>
      <c r="I90" s="2"/>
      <c r="J90" s="2"/>
      <c r="K90" s="2"/>
      <c r="L90" s="2"/>
      <c r="M90" s="2"/>
      <c r="N90" s="2"/>
      <c r="O90" s="2"/>
      <c r="P90" s="2"/>
    </row>
    <row r="91">
      <c r="A91" s="3" t="s">
        <v>265</v>
      </c>
      <c r="B91" s="3" t="s">
        <v>122</v>
      </c>
      <c r="C91" s="3" t="s">
        <v>266</v>
      </c>
      <c r="D91" s="2" t="str">
        <f t="array" ref="D91">INDEX(covid, MATCH($A91, iso_code, 0), MATCH(D$1, columns, 0))</f>
        <v>#N/A</v>
      </c>
      <c r="E91" s="2" t="str">
        <f t="array" ref="E91">INDEX(covid, MATCH($A91, iso_code, 0), MATCH(E$1, columns, 0))</f>
        <v>#N/A</v>
      </c>
      <c r="F91" s="2" t="str">
        <f t="array" ref="F91">INDEX(covid, MATCH($A91, iso_code, 0), MATCH(F$1, columns, 0))</f>
        <v>#N/A</v>
      </c>
      <c r="G91" s="2" t="str">
        <f t="array" ref="G91">INDEX(covid, MATCH($A91, iso_code, 0), MATCH(G$1, columns, 0))</f>
        <v>#N/A</v>
      </c>
      <c r="H91" s="16"/>
      <c r="I91" s="2"/>
      <c r="J91" s="2"/>
      <c r="K91" s="2"/>
      <c r="L91" s="2"/>
      <c r="M91" s="2"/>
      <c r="N91" s="2"/>
      <c r="O91" s="2"/>
      <c r="P91" s="2"/>
    </row>
    <row r="92">
      <c r="A92" s="3" t="s">
        <v>267</v>
      </c>
      <c r="B92" s="3" t="s">
        <v>122</v>
      </c>
      <c r="C92" s="3" t="s">
        <v>268</v>
      </c>
      <c r="D92" s="2" t="str">
        <f t="array" ref="D92">INDEX(covid, MATCH($A92, iso_code, 0), MATCH(D$1, columns, 0))</f>
        <v>#N/A</v>
      </c>
      <c r="E92" s="2" t="str">
        <f t="array" ref="E92">INDEX(covid, MATCH($A92, iso_code, 0), MATCH(E$1, columns, 0))</f>
        <v>#N/A</v>
      </c>
      <c r="F92" s="2" t="str">
        <f t="array" ref="F92">INDEX(covid, MATCH($A92, iso_code, 0), MATCH(F$1, columns, 0))</f>
        <v>#N/A</v>
      </c>
      <c r="G92" s="2" t="str">
        <f t="array" ref="G92">INDEX(covid, MATCH($A92, iso_code, 0), MATCH(G$1, columns, 0))</f>
        <v>#N/A</v>
      </c>
      <c r="H92" s="16"/>
      <c r="I92" s="2"/>
      <c r="J92" s="2"/>
      <c r="K92" s="2"/>
      <c r="L92" s="2"/>
      <c r="M92" s="2"/>
      <c r="N92" s="2"/>
      <c r="O92" s="2"/>
      <c r="P92" s="2"/>
    </row>
    <row r="93">
      <c r="A93" s="3" t="s">
        <v>269</v>
      </c>
      <c r="B93" s="3" t="s">
        <v>122</v>
      </c>
      <c r="C93" s="3" t="s">
        <v>270</v>
      </c>
      <c r="D93" s="2" t="str">
        <f t="array" ref="D93">INDEX(covid, MATCH($A93, iso_code, 0), MATCH(D$1, columns, 0))</f>
        <v>#N/A</v>
      </c>
      <c r="E93" s="2" t="str">
        <f t="array" ref="E93">INDEX(covid, MATCH($A93, iso_code, 0), MATCH(E$1, columns, 0))</f>
        <v>#N/A</v>
      </c>
      <c r="F93" s="2" t="str">
        <f t="array" ref="F93">INDEX(covid, MATCH($A93, iso_code, 0), MATCH(F$1, columns, 0))</f>
        <v>#N/A</v>
      </c>
      <c r="G93" s="2" t="str">
        <f t="array" ref="G93">INDEX(covid, MATCH($A93, iso_code, 0), MATCH(G$1, columns, 0))</f>
        <v>#N/A</v>
      </c>
      <c r="H93" s="16"/>
      <c r="I93" s="2"/>
      <c r="J93" s="2"/>
      <c r="K93" s="2"/>
      <c r="L93" s="2"/>
      <c r="M93" s="2"/>
      <c r="N93" s="2"/>
      <c r="O93" s="2"/>
      <c r="P93" s="2"/>
    </row>
    <row r="94">
      <c r="A94" s="3" t="s">
        <v>271</v>
      </c>
      <c r="B94" s="3" t="s">
        <v>122</v>
      </c>
      <c r="C94" s="3" t="s">
        <v>272</v>
      </c>
      <c r="D94" s="2" t="str">
        <f t="array" ref="D94">INDEX(covid, MATCH($A94, iso_code, 0), MATCH(D$1, columns, 0))</f>
        <v>#N/A</v>
      </c>
      <c r="E94" s="2" t="str">
        <f t="array" ref="E94">INDEX(covid, MATCH($A94, iso_code, 0), MATCH(E$1, columns, 0))</f>
        <v>#N/A</v>
      </c>
      <c r="F94" s="2" t="str">
        <f t="array" ref="F94">INDEX(covid, MATCH($A94, iso_code, 0), MATCH(F$1, columns, 0))</f>
        <v>#N/A</v>
      </c>
      <c r="G94" s="2" t="str">
        <f t="array" ref="G94">INDEX(covid, MATCH($A94, iso_code, 0), MATCH(G$1, columns, 0))</f>
        <v>#N/A</v>
      </c>
      <c r="H94" s="16"/>
      <c r="I94" s="2"/>
      <c r="J94" s="2"/>
      <c r="K94" s="2"/>
      <c r="L94" s="2"/>
      <c r="M94" s="2"/>
      <c r="N94" s="2"/>
      <c r="O94" s="2"/>
      <c r="P94" s="2"/>
    </row>
    <row r="95">
      <c r="A95" s="3" t="s">
        <v>69</v>
      </c>
      <c r="B95" s="3" t="s">
        <v>23</v>
      </c>
      <c r="C95" s="3" t="s">
        <v>70</v>
      </c>
      <c r="D95" s="14">
        <f t="array" ref="D95">INDEX(covid, MATCH($A95, iso_code, 0), MATCH(D$1, columns, 0))</f>
        <v>788559</v>
      </c>
      <c r="E95" s="14">
        <f t="array" ref="E95">INDEX(covid, MATCH($A95, iso_code, 0), MATCH(E$1, columns, 0))</f>
        <v>5912</v>
      </c>
      <c r="F95" s="14">
        <f t="array" ref="F95">INDEX(covid, MATCH($A95, iso_code, 0), MATCH(F$1, columns, 0))</f>
        <v>4982904</v>
      </c>
      <c r="G95" s="10">
        <f t="array" ref="G95">INDEX(covid, MATCH($A95, iso_code, 0), MATCH(G$1, columns, 0))</f>
        <v>67335.293</v>
      </c>
      <c r="H95" s="16"/>
      <c r="I95" s="2"/>
      <c r="J95" s="2"/>
      <c r="K95" s="2"/>
      <c r="L95" s="2"/>
      <c r="M95" s="2"/>
      <c r="N95" s="2"/>
      <c r="O95" s="2"/>
      <c r="P95" s="2"/>
    </row>
    <row r="96">
      <c r="A96" s="3" t="s">
        <v>67</v>
      </c>
      <c r="B96" s="3" t="s">
        <v>23</v>
      </c>
      <c r="C96" s="3" t="s">
        <v>68</v>
      </c>
      <c r="D96" s="14">
        <f t="array" ref="D96">INDEX(covid, MATCH($A96, iso_code, 0), MATCH(D$1, columns, 0))</f>
        <v>13641</v>
      </c>
      <c r="E96" s="2">
        <f t="array" ref="E96">INDEX(covid, MATCH($A96, iso_code, 0), MATCH(E$1, columns, 0))</f>
        <v>67</v>
      </c>
      <c r="F96" s="14">
        <f t="array" ref="F96">INDEX(covid, MATCH($A96, iso_code, 0), MATCH(F$1, columns, 0))</f>
        <v>85410</v>
      </c>
      <c r="G96" s="10" t="str">
        <f t="array" ref="G96">INDEX(covid, MATCH($A96, iso_code, 0), MATCH(G$1, columns, 0))</f>
        <v/>
      </c>
      <c r="H96" s="16"/>
      <c r="I96" s="2"/>
      <c r="J96" s="2"/>
      <c r="K96" s="2"/>
      <c r="L96" s="2"/>
      <c r="M96" s="2"/>
      <c r="N96" s="2"/>
      <c r="O96" s="2"/>
      <c r="P96" s="2"/>
    </row>
    <row r="97">
      <c r="A97" s="3" t="s">
        <v>273</v>
      </c>
      <c r="B97" s="3" t="s">
        <v>122</v>
      </c>
      <c r="C97" s="3" t="s">
        <v>274</v>
      </c>
      <c r="D97" s="2" t="str">
        <f t="array" ref="D97">INDEX(covid, MATCH($A97, iso_code, 0), MATCH(D$1, columns, 0))</f>
        <v>#N/A</v>
      </c>
      <c r="E97" s="2" t="str">
        <f t="array" ref="E97">INDEX(covid, MATCH($A97, iso_code, 0), MATCH(E$1, columns, 0))</f>
        <v>#N/A</v>
      </c>
      <c r="F97" s="2" t="str">
        <f t="array" ref="F97">INDEX(covid, MATCH($A97, iso_code, 0), MATCH(F$1, columns, 0))</f>
        <v>#N/A</v>
      </c>
      <c r="G97" s="2" t="str">
        <f t="array" ref="G97">INDEX(covid, MATCH($A97, iso_code, 0), MATCH(G$1, columns, 0))</f>
        <v>#N/A</v>
      </c>
      <c r="H97" s="16"/>
      <c r="I97" s="2"/>
      <c r="J97" s="2"/>
      <c r="K97" s="2"/>
      <c r="L97" s="2"/>
      <c r="M97" s="2"/>
      <c r="N97" s="2"/>
      <c r="O97" s="2"/>
      <c r="P97" s="2"/>
    </row>
    <row r="98">
      <c r="A98" s="3" t="s">
        <v>73</v>
      </c>
      <c r="B98" s="3" t="s">
        <v>23</v>
      </c>
      <c r="C98" s="3" t="s">
        <v>74</v>
      </c>
      <c r="D98" s="14">
        <f t="array" ref="D98">INDEX(covid, MATCH($A98, iso_code, 0), MATCH(D$1, columns, 0))</f>
        <v>6125683</v>
      </c>
      <c r="E98" s="14">
        <f t="array" ref="E98">INDEX(covid, MATCH($A98, iso_code, 0), MATCH(E$1, columns, 0))</f>
        <v>137402</v>
      </c>
      <c r="F98" s="14">
        <f t="array" ref="F98">INDEX(covid, MATCH($A98, iso_code, 0), MATCH(F$1, columns, 0))</f>
        <v>60367471</v>
      </c>
      <c r="G98" s="10">
        <f t="array" ref="G98">INDEX(covid, MATCH($A98, iso_code, 0), MATCH(G$1, columns, 0))</f>
        <v>35220.084</v>
      </c>
      <c r="H98" s="16"/>
      <c r="I98" s="2"/>
      <c r="J98" s="2"/>
      <c r="K98" s="2"/>
      <c r="L98" s="2"/>
      <c r="M98" s="2"/>
      <c r="N98" s="2"/>
      <c r="O98" s="2"/>
      <c r="P98" s="2"/>
    </row>
    <row r="99">
      <c r="A99" s="3" t="s">
        <v>275</v>
      </c>
      <c r="B99" s="3" t="s">
        <v>130</v>
      </c>
      <c r="C99" s="3" t="s">
        <v>276</v>
      </c>
      <c r="D99" s="2" t="str">
        <f t="array" ref="D99">INDEX(covid, MATCH($A99, iso_code, 0), MATCH(D$1, columns, 0))</f>
        <v>#N/A</v>
      </c>
      <c r="E99" s="2" t="str">
        <f t="array" ref="E99">INDEX(covid, MATCH($A99, iso_code, 0), MATCH(E$1, columns, 0))</f>
        <v>#N/A</v>
      </c>
      <c r="F99" s="2" t="str">
        <f t="array" ref="F99">INDEX(covid, MATCH($A99, iso_code, 0), MATCH(F$1, columns, 0))</f>
        <v>#N/A</v>
      </c>
      <c r="G99" s="2" t="str">
        <f t="array" ref="G99">INDEX(covid, MATCH($A99, iso_code, 0), MATCH(G$1, columns, 0))</f>
        <v>#N/A</v>
      </c>
      <c r="H99" s="16"/>
      <c r="I99" s="2"/>
      <c r="J99" s="2"/>
      <c r="K99" s="2"/>
      <c r="L99" s="2"/>
      <c r="M99" s="2"/>
      <c r="N99" s="2"/>
      <c r="O99" s="2"/>
      <c r="P99" s="2"/>
    </row>
    <row r="100">
      <c r="A100" s="3" t="s">
        <v>277</v>
      </c>
      <c r="B100" s="3" t="s">
        <v>122</v>
      </c>
      <c r="C100" s="3" t="s">
        <v>278</v>
      </c>
      <c r="D100" s="2" t="str">
        <f t="array" ref="D100">INDEX(covid, MATCH($A100, iso_code, 0), MATCH(D$1, columns, 0))</f>
        <v>#N/A</v>
      </c>
      <c r="E100" s="2" t="str">
        <f t="array" ref="E100">INDEX(covid, MATCH($A100, iso_code, 0), MATCH(E$1, columns, 0))</f>
        <v>#N/A</v>
      </c>
      <c r="F100" s="2" t="str">
        <f t="array" ref="F100">INDEX(covid, MATCH($A100, iso_code, 0), MATCH(F$1, columns, 0))</f>
        <v>#N/A</v>
      </c>
      <c r="G100" s="2" t="str">
        <f t="array" ref="G100">INDEX(covid, MATCH($A100, iso_code, 0), MATCH(G$1, columns, 0))</f>
        <v>#N/A</v>
      </c>
      <c r="H100" s="16"/>
      <c r="I100" s="2"/>
      <c r="J100" s="2"/>
      <c r="K100" s="2"/>
      <c r="L100" s="2"/>
      <c r="M100" s="2"/>
      <c r="N100" s="2"/>
      <c r="O100" s="2"/>
      <c r="P100" s="2"/>
    </row>
    <row r="101">
      <c r="A101" s="3" t="s">
        <v>75</v>
      </c>
      <c r="B101" s="3" t="s">
        <v>23</v>
      </c>
      <c r="C101" s="3" t="s">
        <v>76</v>
      </c>
      <c r="D101" s="2" t="str">
        <f t="array" ref="D101">INDEX(covid, MATCH($A101, iso_code, 0), MATCH(D$1, columns, 0))</f>
        <v/>
      </c>
      <c r="E101" s="2" t="str">
        <f t="array" ref="E101">INDEX(covid, MATCH($A101, iso_code, 0), MATCH(E$1, columns, 0))</f>
        <v/>
      </c>
      <c r="F101" s="14">
        <f t="array" ref="F101">INDEX(covid, MATCH($A101, iso_code, 0), MATCH(F$1, columns, 0))</f>
        <v>101073</v>
      </c>
      <c r="G101" s="10" t="str">
        <f t="array" ref="G101">INDEX(covid, MATCH($A101, iso_code, 0), MATCH(G$1, columns, 0))</f>
        <v/>
      </c>
      <c r="H101" s="16"/>
      <c r="I101" s="2"/>
      <c r="J101" s="2"/>
      <c r="K101" s="2"/>
      <c r="L101" s="2"/>
      <c r="M101" s="2"/>
      <c r="N101" s="2"/>
      <c r="O101" s="2"/>
      <c r="P101" s="2"/>
    </row>
    <row r="102">
      <c r="A102" s="3" t="s">
        <v>279</v>
      </c>
      <c r="B102" s="3" t="s">
        <v>122</v>
      </c>
      <c r="C102" s="3" t="s">
        <v>280</v>
      </c>
      <c r="D102" s="2" t="str">
        <f t="array" ref="D102">INDEX(covid, MATCH($A102, iso_code, 0), MATCH(D$1, columns, 0))</f>
        <v>#N/A</v>
      </c>
      <c r="E102" s="2" t="str">
        <f t="array" ref="E102">INDEX(covid, MATCH($A102, iso_code, 0), MATCH(E$1, columns, 0))</f>
        <v>#N/A</v>
      </c>
      <c r="F102" s="2" t="str">
        <f t="array" ref="F102">INDEX(covid, MATCH($A102, iso_code, 0), MATCH(F$1, columns, 0))</f>
        <v>#N/A</v>
      </c>
      <c r="G102" s="2" t="str">
        <f t="array" ref="G102">INDEX(covid, MATCH($A102, iso_code, 0), MATCH(G$1, columns, 0))</f>
        <v>#N/A</v>
      </c>
      <c r="H102" s="16"/>
      <c r="I102" s="2"/>
      <c r="J102" s="2"/>
      <c r="K102" s="2"/>
      <c r="L102" s="2"/>
      <c r="M102" s="2"/>
      <c r="N102" s="2"/>
      <c r="O102" s="2"/>
      <c r="P102" s="2"/>
    </row>
    <row r="103">
      <c r="A103" s="3" t="s">
        <v>281</v>
      </c>
      <c r="B103" s="3" t="s">
        <v>122</v>
      </c>
      <c r="C103" s="3" t="s">
        <v>282</v>
      </c>
      <c r="D103" s="2" t="str">
        <f t="array" ref="D103">INDEX(covid, MATCH($A103, iso_code, 0), MATCH(D$1, columns, 0))</f>
        <v>#N/A</v>
      </c>
      <c r="E103" s="2" t="str">
        <f t="array" ref="E103">INDEX(covid, MATCH($A103, iso_code, 0), MATCH(E$1, columns, 0))</f>
        <v>#N/A</v>
      </c>
      <c r="F103" s="2" t="str">
        <f t="array" ref="F103">INDEX(covid, MATCH($A103, iso_code, 0), MATCH(F$1, columns, 0))</f>
        <v>#N/A</v>
      </c>
      <c r="G103" s="2" t="str">
        <f t="array" ref="G103">INDEX(covid, MATCH($A103, iso_code, 0), MATCH(G$1, columns, 0))</f>
        <v>#N/A</v>
      </c>
      <c r="H103" s="16"/>
      <c r="I103" s="2"/>
      <c r="J103" s="2"/>
      <c r="K103" s="2"/>
      <c r="L103" s="2"/>
      <c r="M103" s="2"/>
      <c r="N103" s="2"/>
      <c r="O103" s="2"/>
      <c r="P103" s="2"/>
    </row>
    <row r="104">
      <c r="A104" s="3" t="s">
        <v>283</v>
      </c>
      <c r="B104" s="3" t="s">
        <v>125</v>
      </c>
      <c r="C104" s="3" t="s">
        <v>284</v>
      </c>
      <c r="D104" s="2" t="str">
        <f t="array" ref="D104">INDEX(covid, MATCH($A104, iso_code, 0), MATCH(D$1, columns, 0))</f>
        <v>#N/A</v>
      </c>
      <c r="E104" s="2" t="str">
        <f t="array" ref="E104">INDEX(covid, MATCH($A104, iso_code, 0), MATCH(E$1, columns, 0))</f>
        <v>#N/A</v>
      </c>
      <c r="F104" s="2" t="str">
        <f t="array" ref="F104">INDEX(covid, MATCH($A104, iso_code, 0), MATCH(F$1, columns, 0))</f>
        <v>#N/A</v>
      </c>
      <c r="G104" s="2" t="str">
        <f t="array" ref="G104">INDEX(covid, MATCH($A104, iso_code, 0), MATCH(G$1, columns, 0))</f>
        <v>#N/A</v>
      </c>
      <c r="H104" s="16"/>
      <c r="I104" s="2"/>
      <c r="J104" s="2"/>
      <c r="K104" s="2"/>
      <c r="L104" s="2"/>
      <c r="M104" s="2"/>
      <c r="N104" s="2"/>
      <c r="O104" s="2"/>
      <c r="P104" s="2"/>
    </row>
    <row r="105">
      <c r="A105" s="3" t="s">
        <v>285</v>
      </c>
      <c r="B105" s="3" t="s">
        <v>23</v>
      </c>
      <c r="C105" s="3" t="s">
        <v>286</v>
      </c>
      <c r="D105" s="2" t="str">
        <f t="array" ref="D105">INDEX(covid, MATCH($A105, iso_code, 0), MATCH(D$1, columns, 0))</f>
        <v>#N/A</v>
      </c>
      <c r="E105" s="2" t="str">
        <f t="array" ref="E105">INDEX(covid, MATCH($A105, iso_code, 0), MATCH(E$1, columns, 0))</f>
        <v>#N/A</v>
      </c>
      <c r="F105" s="2" t="str">
        <f t="array" ref="F105">INDEX(covid, MATCH($A105, iso_code, 0), MATCH(F$1, columns, 0))</f>
        <v>#N/A</v>
      </c>
      <c r="G105" s="2" t="str">
        <f t="array" ref="G105">INDEX(covid, MATCH($A105, iso_code, 0), MATCH(G$1, columns, 0))</f>
        <v>#N/A</v>
      </c>
      <c r="H105" s="16"/>
      <c r="I105" s="2"/>
      <c r="J105" s="2"/>
      <c r="K105" s="2"/>
      <c r="L105" s="2"/>
      <c r="M105" s="2"/>
      <c r="N105" s="2"/>
      <c r="O105" s="2"/>
      <c r="P105" s="2"/>
    </row>
    <row r="106">
      <c r="A106" s="3" t="s">
        <v>287</v>
      </c>
      <c r="B106" s="3" t="s">
        <v>122</v>
      </c>
      <c r="C106" s="3" t="s">
        <v>288</v>
      </c>
      <c r="D106" s="2" t="str">
        <f t="array" ref="D106">INDEX(covid, MATCH($A106, iso_code, 0), MATCH(D$1, columns, 0))</f>
        <v>#N/A</v>
      </c>
      <c r="E106" s="2" t="str">
        <f t="array" ref="E106">INDEX(covid, MATCH($A106, iso_code, 0), MATCH(E$1, columns, 0))</f>
        <v>#N/A</v>
      </c>
      <c r="F106" s="2" t="str">
        <f t="array" ref="F106">INDEX(covid, MATCH($A106, iso_code, 0), MATCH(F$1, columns, 0))</f>
        <v>#N/A</v>
      </c>
      <c r="G106" s="2" t="str">
        <f t="array" ref="G106">INDEX(covid, MATCH($A106, iso_code, 0), MATCH(G$1, columns, 0))</f>
        <v>#N/A</v>
      </c>
      <c r="H106" s="16"/>
      <c r="I106" s="2"/>
      <c r="J106" s="2"/>
      <c r="K106" s="2"/>
      <c r="L106" s="2"/>
      <c r="M106" s="2"/>
      <c r="N106" s="2"/>
      <c r="O106" s="2"/>
      <c r="P106" s="2"/>
    </row>
    <row r="107">
      <c r="A107" s="3" t="s">
        <v>289</v>
      </c>
      <c r="B107" s="3" t="s">
        <v>122</v>
      </c>
      <c r="C107" s="3" t="s">
        <v>290</v>
      </c>
      <c r="D107" s="2" t="str">
        <f t="array" ref="D107">INDEX(covid, MATCH($A107, iso_code, 0), MATCH(D$1, columns, 0))</f>
        <v>#N/A</v>
      </c>
      <c r="E107" s="2" t="str">
        <f t="array" ref="E107">INDEX(covid, MATCH($A107, iso_code, 0), MATCH(E$1, columns, 0))</f>
        <v>#N/A</v>
      </c>
      <c r="F107" s="2" t="str">
        <f t="array" ref="F107">INDEX(covid, MATCH($A107, iso_code, 0), MATCH(F$1, columns, 0))</f>
        <v>#N/A</v>
      </c>
      <c r="G107" s="2" t="str">
        <f t="array" ref="G107">INDEX(covid, MATCH($A107, iso_code, 0), MATCH(G$1, columns, 0))</f>
        <v>#N/A</v>
      </c>
      <c r="H107" s="16"/>
      <c r="I107" s="2"/>
      <c r="J107" s="2"/>
      <c r="K107" s="2"/>
      <c r="L107" s="2"/>
      <c r="M107" s="2"/>
      <c r="N107" s="2"/>
      <c r="O107" s="2"/>
      <c r="P107" s="2"/>
    </row>
    <row r="108">
      <c r="A108" s="3" t="s">
        <v>291</v>
      </c>
      <c r="B108" s="3" t="s">
        <v>122</v>
      </c>
      <c r="C108" s="3" t="s">
        <v>292</v>
      </c>
      <c r="D108" s="2" t="str">
        <f t="array" ref="D108">INDEX(covid, MATCH($A108, iso_code, 0), MATCH(D$1, columns, 0))</f>
        <v>#N/A</v>
      </c>
      <c r="E108" s="2" t="str">
        <f t="array" ref="E108">INDEX(covid, MATCH($A108, iso_code, 0), MATCH(E$1, columns, 0))</f>
        <v>#N/A</v>
      </c>
      <c r="F108" s="2" t="str">
        <f t="array" ref="F108">INDEX(covid, MATCH($A108, iso_code, 0), MATCH(F$1, columns, 0))</f>
        <v>#N/A</v>
      </c>
      <c r="G108" s="2" t="str">
        <f t="array" ref="G108">INDEX(covid, MATCH($A108, iso_code, 0), MATCH(G$1, columns, 0))</f>
        <v>#N/A</v>
      </c>
      <c r="H108" s="16"/>
      <c r="I108" s="2"/>
      <c r="J108" s="2"/>
      <c r="K108" s="2"/>
      <c r="L108" s="2"/>
      <c r="M108" s="2"/>
      <c r="N108" s="2"/>
      <c r="O108" s="2"/>
      <c r="P108" s="2"/>
    </row>
    <row r="109">
      <c r="A109" s="3" t="s">
        <v>83</v>
      </c>
      <c r="B109" s="3" t="s">
        <v>23</v>
      </c>
      <c r="C109" s="3" t="s">
        <v>84</v>
      </c>
      <c r="D109" s="14">
        <f t="array" ref="D109">INDEX(covid, MATCH($A109, iso_code, 0), MATCH(D$1, columns, 0))</f>
        <v>276674</v>
      </c>
      <c r="E109" s="14">
        <f t="array" ref="E109">INDEX(covid, MATCH($A109, iso_code, 0), MATCH(E$1, columns, 0))</f>
        <v>4570</v>
      </c>
      <c r="F109" s="14">
        <f t="array" ref="F109">INDEX(covid, MATCH($A109, iso_code, 0), MATCH(F$1, columns, 0))</f>
        <v>1866934</v>
      </c>
      <c r="G109" s="10">
        <f t="array" ref="G109">INDEX(covid, MATCH($A109, iso_code, 0), MATCH(G$1, columns, 0))</f>
        <v>25063.846</v>
      </c>
      <c r="H109" s="16"/>
      <c r="I109" s="2"/>
      <c r="J109" s="2"/>
      <c r="K109" s="2"/>
      <c r="L109" s="2"/>
      <c r="M109" s="2"/>
      <c r="N109" s="2"/>
      <c r="O109" s="2"/>
      <c r="P109" s="2"/>
    </row>
    <row r="110">
      <c r="A110" s="3" t="s">
        <v>293</v>
      </c>
      <c r="B110" s="3" t="s">
        <v>122</v>
      </c>
      <c r="C110" s="3" t="s">
        <v>294</v>
      </c>
      <c r="D110" s="2" t="str">
        <f t="array" ref="D110">INDEX(covid, MATCH($A110, iso_code, 0), MATCH(D$1, columns, 0))</f>
        <v>#N/A</v>
      </c>
      <c r="E110" s="2" t="str">
        <f t="array" ref="E110">INDEX(covid, MATCH($A110, iso_code, 0), MATCH(E$1, columns, 0))</f>
        <v>#N/A</v>
      </c>
      <c r="F110" s="2" t="str">
        <f t="array" ref="F110">INDEX(covid, MATCH($A110, iso_code, 0), MATCH(F$1, columns, 0))</f>
        <v>#N/A</v>
      </c>
      <c r="G110" s="2" t="str">
        <f t="array" ref="G110">INDEX(covid, MATCH($A110, iso_code, 0), MATCH(G$1, columns, 0))</f>
        <v>#N/A</v>
      </c>
      <c r="H110" s="16"/>
      <c r="I110" s="2"/>
      <c r="J110" s="2"/>
      <c r="K110" s="2"/>
      <c r="L110" s="2"/>
      <c r="M110" s="2"/>
      <c r="N110" s="2"/>
      <c r="O110" s="2"/>
      <c r="P110" s="2"/>
    </row>
    <row r="111">
      <c r="A111" s="3" t="s">
        <v>295</v>
      </c>
      <c r="B111" s="3" t="s">
        <v>125</v>
      </c>
      <c r="C111" s="3" t="s">
        <v>296</v>
      </c>
      <c r="D111" s="2" t="str">
        <f t="array" ref="D111">INDEX(covid, MATCH($A111, iso_code, 0), MATCH(D$1, columns, 0))</f>
        <v>#N/A</v>
      </c>
      <c r="E111" s="2" t="str">
        <f t="array" ref="E111">INDEX(covid, MATCH($A111, iso_code, 0), MATCH(E$1, columns, 0))</f>
        <v>#N/A</v>
      </c>
      <c r="F111" s="2" t="str">
        <f t="array" ref="F111">INDEX(covid, MATCH($A111, iso_code, 0), MATCH(F$1, columns, 0))</f>
        <v>#N/A</v>
      </c>
      <c r="G111" s="2" t="str">
        <f t="array" ref="G111">INDEX(covid, MATCH($A111, iso_code, 0), MATCH(G$1, columns, 0))</f>
        <v>#N/A</v>
      </c>
      <c r="H111" s="16"/>
      <c r="I111" s="2"/>
      <c r="J111" s="2"/>
      <c r="K111" s="2"/>
      <c r="L111" s="2"/>
      <c r="M111" s="2"/>
      <c r="N111" s="2"/>
      <c r="O111" s="2"/>
      <c r="P111" s="2"/>
    </row>
    <row r="112">
      <c r="A112" s="3" t="s">
        <v>297</v>
      </c>
      <c r="B112" s="3" t="s">
        <v>125</v>
      </c>
      <c r="C112" s="3" t="s">
        <v>298</v>
      </c>
      <c r="D112" s="2" t="str">
        <f t="array" ref="D112">INDEX(covid, MATCH($A112, iso_code, 0), MATCH(D$1, columns, 0))</f>
        <v>#N/A</v>
      </c>
      <c r="E112" s="2" t="str">
        <f t="array" ref="E112">INDEX(covid, MATCH($A112, iso_code, 0), MATCH(E$1, columns, 0))</f>
        <v>#N/A</v>
      </c>
      <c r="F112" s="2" t="str">
        <f t="array" ref="F112">INDEX(covid, MATCH($A112, iso_code, 0), MATCH(F$1, columns, 0))</f>
        <v>#N/A</v>
      </c>
      <c r="G112" s="2" t="str">
        <f t="array" ref="G112">INDEX(covid, MATCH($A112, iso_code, 0), MATCH(G$1, columns, 0))</f>
        <v>#N/A</v>
      </c>
      <c r="H112" s="16"/>
      <c r="I112" s="2"/>
      <c r="J112" s="2"/>
      <c r="K112" s="2"/>
      <c r="L112" s="2"/>
      <c r="M112" s="2"/>
      <c r="N112" s="2"/>
      <c r="O112" s="2"/>
      <c r="P112" s="2"/>
    </row>
    <row r="113">
      <c r="A113" s="3" t="s">
        <v>299</v>
      </c>
      <c r="B113" s="3" t="s">
        <v>125</v>
      </c>
      <c r="C113" s="3" t="s">
        <v>300</v>
      </c>
      <c r="D113" s="2" t="str">
        <f t="array" ref="D113">INDEX(covid, MATCH($A113, iso_code, 0), MATCH(D$1, columns, 0))</f>
        <v>#N/A</v>
      </c>
      <c r="E113" s="2" t="str">
        <f t="array" ref="E113">INDEX(covid, MATCH($A113, iso_code, 0), MATCH(E$1, columns, 0))</f>
        <v>#N/A</v>
      </c>
      <c r="F113" s="2" t="str">
        <f t="array" ref="F113">INDEX(covid, MATCH($A113, iso_code, 0), MATCH(F$1, columns, 0))</f>
        <v>#N/A</v>
      </c>
      <c r="G113" s="2" t="str">
        <f t="array" ref="G113">INDEX(covid, MATCH($A113, iso_code, 0), MATCH(G$1, columns, 0))</f>
        <v>#N/A</v>
      </c>
      <c r="H113" s="16"/>
      <c r="I113" s="2"/>
      <c r="J113" s="2"/>
      <c r="K113" s="2"/>
      <c r="L113" s="2"/>
      <c r="M113" s="2"/>
      <c r="N113" s="2"/>
      <c r="O113" s="2"/>
      <c r="P113" s="2"/>
    </row>
    <row r="114">
      <c r="A114" s="3" t="s">
        <v>77</v>
      </c>
      <c r="B114" s="3" t="s">
        <v>23</v>
      </c>
      <c r="C114" s="3" t="s">
        <v>78</v>
      </c>
      <c r="D114" s="14">
        <f t="array" ref="D114">INDEX(covid, MATCH($A114, iso_code, 0), MATCH(D$1, columns, 0))</f>
        <v>6131</v>
      </c>
      <c r="E114" s="2">
        <f t="array" ref="E114">INDEX(covid, MATCH($A114, iso_code, 0), MATCH(E$1, columns, 0))</f>
        <v>69</v>
      </c>
      <c r="F114" s="14">
        <f t="array" ref="F114">INDEX(covid, MATCH($A114, iso_code, 0), MATCH(F$1, columns, 0))</f>
        <v>38254</v>
      </c>
      <c r="G114" s="10" t="str">
        <f t="array" ref="G114">INDEX(covid, MATCH($A114, iso_code, 0), MATCH(G$1, columns, 0))</f>
        <v/>
      </c>
      <c r="H114" s="16"/>
      <c r="I114" s="2"/>
      <c r="J114" s="2"/>
      <c r="K114" s="2"/>
      <c r="L114" s="2"/>
      <c r="M114" s="2"/>
      <c r="N114" s="2"/>
      <c r="O114" s="2"/>
      <c r="P114" s="2"/>
    </row>
    <row r="115">
      <c r="A115" s="3" t="s">
        <v>79</v>
      </c>
      <c r="B115" s="3" t="s">
        <v>23</v>
      </c>
      <c r="C115" s="3" t="s">
        <v>80</v>
      </c>
      <c r="D115" s="14">
        <f t="array" ref="D115">INDEX(covid, MATCH($A115, iso_code, 0), MATCH(D$1, columns, 0))</f>
        <v>519597</v>
      </c>
      <c r="E115" s="14">
        <f t="array" ref="E115">INDEX(covid, MATCH($A115, iso_code, 0), MATCH(E$1, columns, 0))</f>
        <v>7387</v>
      </c>
      <c r="F115" s="14">
        <f t="array" ref="F115">INDEX(covid, MATCH($A115, iso_code, 0), MATCH(F$1, columns, 0))</f>
        <v>2689862</v>
      </c>
      <c r="G115" s="10">
        <f t="array" ref="G115">INDEX(covid, MATCH($A115, iso_code, 0), MATCH(G$1, columns, 0))</f>
        <v>29524.265</v>
      </c>
      <c r="H115" s="16"/>
      <c r="I115" s="2"/>
      <c r="J115" s="2"/>
      <c r="K115" s="2"/>
      <c r="L115" s="2"/>
      <c r="M115" s="2"/>
      <c r="N115" s="2"/>
      <c r="O115" s="2"/>
      <c r="P115" s="2"/>
    </row>
    <row r="116">
      <c r="A116" s="3" t="s">
        <v>81</v>
      </c>
      <c r="B116" s="3" t="s">
        <v>23</v>
      </c>
      <c r="C116" s="3" t="s">
        <v>82</v>
      </c>
      <c r="D116" s="14">
        <f t="array" ref="D116">INDEX(covid, MATCH($A116, iso_code, 0), MATCH(D$1, columns, 0))</f>
        <v>103766</v>
      </c>
      <c r="E116" s="2">
        <f t="array" ref="E116">INDEX(covid, MATCH($A116, iso_code, 0), MATCH(E$1, columns, 0))</f>
        <v>915</v>
      </c>
      <c r="F116" s="14">
        <f t="array" ref="F116">INDEX(covid, MATCH($A116, iso_code, 0), MATCH(F$1, columns, 0))</f>
        <v>634814</v>
      </c>
      <c r="G116" s="10">
        <f t="array" ref="G116">INDEX(covid, MATCH($A116, iso_code, 0), MATCH(G$1, columns, 0))</f>
        <v>94277.965</v>
      </c>
      <c r="H116" s="16"/>
      <c r="I116" s="2"/>
      <c r="J116" s="2"/>
      <c r="K116" s="2"/>
      <c r="L116" s="2"/>
      <c r="M116" s="2"/>
      <c r="N116" s="2"/>
      <c r="O116" s="2"/>
      <c r="P116" s="2"/>
    </row>
    <row r="117">
      <c r="A117" s="3" t="s">
        <v>89</v>
      </c>
      <c r="B117" s="3" t="s">
        <v>23</v>
      </c>
      <c r="C117" s="3" t="s">
        <v>301</v>
      </c>
      <c r="D117" s="14">
        <f t="array" ref="D117">INDEX(covid, MATCH($A117, iso_code, 0), MATCH(D$1, columns, 0))</f>
        <v>225049</v>
      </c>
      <c r="E117" s="14">
        <f t="array" ref="E117">INDEX(covid, MATCH($A117, iso_code, 0), MATCH(E$1, columns, 0))</f>
        <v>7960</v>
      </c>
      <c r="F117" s="14">
        <f t="array" ref="F117">INDEX(covid, MATCH($A117, iso_code, 0), MATCH(F$1, columns, 0))</f>
        <v>2082661</v>
      </c>
      <c r="G117" s="10">
        <f t="array" ref="G117">INDEX(covid, MATCH($A117, iso_code, 0), MATCH(G$1, columns, 0))</f>
        <v>13111.214</v>
      </c>
      <c r="H117" s="16"/>
      <c r="I117" s="2"/>
      <c r="J117" s="2"/>
      <c r="K117" s="2"/>
      <c r="L117" s="2"/>
      <c r="M117" s="2"/>
      <c r="N117" s="2"/>
      <c r="O117" s="2"/>
      <c r="P117" s="2"/>
    </row>
    <row r="118">
      <c r="A118" s="3" t="s">
        <v>302</v>
      </c>
      <c r="B118" s="3" t="s">
        <v>125</v>
      </c>
      <c r="C118" s="3" t="s">
        <v>303</v>
      </c>
      <c r="D118" s="2" t="str">
        <f t="array" ref="D118">INDEX(covid, MATCH($A118, iso_code, 0), MATCH(D$1, columns, 0))</f>
        <v>#N/A</v>
      </c>
      <c r="E118" s="2" t="str">
        <f t="array" ref="E118">INDEX(covid, MATCH($A118, iso_code, 0), MATCH(E$1, columns, 0))</f>
        <v>#N/A</v>
      </c>
      <c r="F118" s="2" t="str">
        <f t="array" ref="F118">INDEX(covid, MATCH($A118, iso_code, 0), MATCH(F$1, columns, 0))</f>
        <v>#N/A</v>
      </c>
      <c r="G118" s="2" t="str">
        <f t="array" ref="G118">INDEX(covid, MATCH($A118, iso_code, 0), MATCH(G$1, columns, 0))</f>
        <v>#N/A</v>
      </c>
      <c r="H118" s="16"/>
      <c r="I118" s="2"/>
      <c r="J118" s="2"/>
      <c r="K118" s="2"/>
      <c r="L118" s="2"/>
      <c r="M118" s="2"/>
      <c r="N118" s="2"/>
      <c r="O118" s="2"/>
      <c r="P118" s="2"/>
    </row>
    <row r="119">
      <c r="A119" s="3" t="s">
        <v>304</v>
      </c>
      <c r="B119" s="3" t="s">
        <v>125</v>
      </c>
      <c r="C119" s="3" t="s">
        <v>305</v>
      </c>
      <c r="D119" s="2" t="str">
        <f t="array" ref="D119">INDEX(covid, MATCH($A119, iso_code, 0), MATCH(D$1, columns, 0))</f>
        <v>#N/A</v>
      </c>
      <c r="E119" s="2" t="str">
        <f t="array" ref="E119">INDEX(covid, MATCH($A119, iso_code, 0), MATCH(E$1, columns, 0))</f>
        <v>#N/A</v>
      </c>
      <c r="F119" s="2" t="str">
        <f t="array" ref="F119">INDEX(covid, MATCH($A119, iso_code, 0), MATCH(F$1, columns, 0))</f>
        <v>#N/A</v>
      </c>
      <c r="G119" s="2" t="str">
        <f t="array" ref="G119">INDEX(covid, MATCH($A119, iso_code, 0), MATCH(G$1, columns, 0))</f>
        <v>#N/A</v>
      </c>
      <c r="H119" s="16"/>
      <c r="I119" s="2"/>
      <c r="J119" s="2"/>
      <c r="K119" s="2"/>
      <c r="L119" s="2"/>
      <c r="M119" s="2"/>
      <c r="N119" s="2"/>
      <c r="O119" s="2"/>
      <c r="P119" s="2"/>
    </row>
    <row r="120">
      <c r="A120" s="3" t="s">
        <v>306</v>
      </c>
      <c r="B120" s="3" t="s">
        <v>122</v>
      </c>
      <c r="C120" s="3" t="s">
        <v>307</v>
      </c>
      <c r="D120" s="2" t="str">
        <f t="array" ref="D120">INDEX(covid, MATCH($A120, iso_code, 0), MATCH(D$1, columns, 0))</f>
        <v>#N/A</v>
      </c>
      <c r="E120" s="2" t="str">
        <f t="array" ref="E120">INDEX(covid, MATCH($A120, iso_code, 0), MATCH(E$1, columns, 0))</f>
        <v>#N/A</v>
      </c>
      <c r="F120" s="2" t="str">
        <f t="array" ref="F120">INDEX(covid, MATCH($A120, iso_code, 0), MATCH(F$1, columns, 0))</f>
        <v>#N/A</v>
      </c>
      <c r="G120" s="2" t="str">
        <f t="array" ref="G120">INDEX(covid, MATCH($A120, iso_code, 0), MATCH(G$1, columns, 0))</f>
        <v>#N/A</v>
      </c>
      <c r="H120" s="16"/>
      <c r="I120" s="2"/>
      <c r="J120" s="2"/>
      <c r="K120" s="2"/>
      <c r="L120" s="2"/>
      <c r="M120" s="2"/>
      <c r="N120" s="2"/>
      <c r="O120" s="2"/>
      <c r="P120" s="2"/>
    </row>
    <row r="121">
      <c r="A121" s="3" t="s">
        <v>308</v>
      </c>
      <c r="B121" s="3" t="s">
        <v>122</v>
      </c>
      <c r="C121" s="3" t="s">
        <v>309</v>
      </c>
      <c r="D121" s="2" t="str">
        <f t="array" ref="D121">INDEX(covid, MATCH($A121, iso_code, 0), MATCH(D$1, columns, 0))</f>
        <v>#N/A</v>
      </c>
      <c r="E121" s="2" t="str">
        <f t="array" ref="E121">INDEX(covid, MATCH($A121, iso_code, 0), MATCH(E$1, columns, 0))</f>
        <v>#N/A</v>
      </c>
      <c r="F121" s="2" t="str">
        <f t="array" ref="F121">INDEX(covid, MATCH($A121, iso_code, 0), MATCH(F$1, columns, 0))</f>
        <v>#N/A</v>
      </c>
      <c r="G121" s="2" t="str">
        <f t="array" ref="G121">INDEX(covid, MATCH($A121, iso_code, 0), MATCH(G$1, columns, 0))</f>
        <v>#N/A</v>
      </c>
      <c r="H121" s="16"/>
      <c r="I121" s="2"/>
      <c r="J121" s="2"/>
      <c r="K121" s="2"/>
      <c r="L121" s="2"/>
      <c r="M121" s="2"/>
      <c r="N121" s="2"/>
      <c r="O121" s="2"/>
      <c r="P121" s="2"/>
    </row>
    <row r="122">
      <c r="A122" s="3" t="s">
        <v>310</v>
      </c>
      <c r="B122" s="3" t="s">
        <v>125</v>
      </c>
      <c r="C122" s="3" t="s">
        <v>311</v>
      </c>
      <c r="D122" s="2" t="str">
        <f t="array" ref="D122">INDEX(covid, MATCH($A122, iso_code, 0), MATCH(D$1, columns, 0))</f>
        <v>#N/A</v>
      </c>
      <c r="E122" s="2" t="str">
        <f t="array" ref="E122">INDEX(covid, MATCH($A122, iso_code, 0), MATCH(E$1, columns, 0))</f>
        <v>#N/A</v>
      </c>
      <c r="F122" s="2" t="str">
        <f t="array" ref="F122">INDEX(covid, MATCH($A122, iso_code, 0), MATCH(F$1, columns, 0))</f>
        <v>#N/A</v>
      </c>
      <c r="G122" s="2" t="str">
        <f t="array" ref="G122">INDEX(covid, MATCH($A122, iso_code, 0), MATCH(G$1, columns, 0))</f>
        <v>#N/A</v>
      </c>
      <c r="H122" s="16"/>
      <c r="I122" s="2"/>
      <c r="J122" s="2"/>
      <c r="K122" s="2"/>
      <c r="L122" s="2"/>
      <c r="M122" s="2"/>
      <c r="N122" s="2"/>
      <c r="O122" s="2"/>
      <c r="P122" s="2"/>
    </row>
    <row r="123">
      <c r="A123" s="3" t="s">
        <v>91</v>
      </c>
      <c r="B123" s="3" t="s">
        <v>23</v>
      </c>
      <c r="C123" s="3" t="s">
        <v>92</v>
      </c>
      <c r="D123" s="14">
        <f t="array" ref="D123">INDEX(covid, MATCH($A123, iso_code, 0), MATCH(D$1, columns, 0))</f>
        <v>52473</v>
      </c>
      <c r="E123" s="2">
        <f t="array" ref="E123">INDEX(covid, MATCH($A123, iso_code, 0), MATCH(E$1, columns, 0))</f>
        <v>476</v>
      </c>
      <c r="F123" s="14">
        <f t="array" ref="F123">INDEX(covid, MATCH($A123, iso_code, 0), MATCH(F$1, columns, 0))</f>
        <v>516100</v>
      </c>
      <c r="G123" s="10">
        <f t="array" ref="G123">INDEX(covid, MATCH($A123, iso_code, 0), MATCH(G$1, columns, 0))</f>
        <v>36513.323</v>
      </c>
      <c r="H123" s="16"/>
      <c r="I123" s="2"/>
      <c r="J123" s="2"/>
      <c r="K123" s="2"/>
      <c r="L123" s="2"/>
      <c r="M123" s="2"/>
      <c r="N123" s="2"/>
      <c r="O123" s="2"/>
      <c r="P123" s="2"/>
    </row>
    <row r="124">
      <c r="A124" s="3" t="s">
        <v>312</v>
      </c>
      <c r="B124" s="3" t="s">
        <v>125</v>
      </c>
      <c r="C124" s="3" t="s">
        <v>313</v>
      </c>
      <c r="D124" s="2" t="str">
        <f t="array" ref="D124">INDEX(covid, MATCH($A124, iso_code, 0), MATCH(D$1, columns, 0))</f>
        <v>#N/A</v>
      </c>
      <c r="E124" s="2" t="str">
        <f t="array" ref="E124">INDEX(covid, MATCH($A124, iso_code, 0), MATCH(E$1, columns, 0))</f>
        <v>#N/A</v>
      </c>
      <c r="F124" s="2" t="str">
        <f t="array" ref="F124">INDEX(covid, MATCH($A124, iso_code, 0), MATCH(F$1, columns, 0))</f>
        <v>#N/A</v>
      </c>
      <c r="G124" s="2" t="str">
        <f t="array" ref="G124">INDEX(covid, MATCH($A124, iso_code, 0), MATCH(G$1, columns, 0))</f>
        <v>#N/A</v>
      </c>
      <c r="H124" s="16"/>
      <c r="I124" s="2"/>
      <c r="J124" s="2"/>
      <c r="K124" s="2"/>
      <c r="L124" s="2"/>
      <c r="M124" s="2"/>
      <c r="N124" s="2"/>
      <c r="O124" s="2"/>
      <c r="P124" s="2"/>
    </row>
    <row r="125">
      <c r="A125" s="3" t="s">
        <v>314</v>
      </c>
      <c r="B125" s="3" t="s">
        <v>125</v>
      </c>
      <c r="C125" s="3" t="s">
        <v>315</v>
      </c>
      <c r="D125" s="2" t="str">
        <f t="array" ref="D125">INDEX(covid, MATCH($A125, iso_code, 0), MATCH(D$1, columns, 0))</f>
        <v>#N/A</v>
      </c>
      <c r="E125" s="2" t="str">
        <f t="array" ref="E125">INDEX(covid, MATCH($A125, iso_code, 0), MATCH(E$1, columns, 0))</f>
        <v>#N/A</v>
      </c>
      <c r="F125" s="2" t="str">
        <f t="array" ref="F125">INDEX(covid, MATCH($A125, iso_code, 0), MATCH(F$1, columns, 0))</f>
        <v>#N/A</v>
      </c>
      <c r="G125" s="2" t="str">
        <f t="array" ref="G125">INDEX(covid, MATCH($A125, iso_code, 0), MATCH(G$1, columns, 0))</f>
        <v>#N/A</v>
      </c>
      <c r="H125" s="16"/>
      <c r="I125" s="2"/>
      <c r="J125" s="2"/>
      <c r="K125" s="2"/>
      <c r="L125" s="2"/>
      <c r="M125" s="2"/>
      <c r="N125" s="2"/>
      <c r="O125" s="2"/>
      <c r="P125" s="2"/>
    </row>
    <row r="126">
      <c r="A126" s="3" t="s">
        <v>316</v>
      </c>
      <c r="B126" s="3" t="s">
        <v>130</v>
      </c>
      <c r="C126" s="3" t="s">
        <v>317</v>
      </c>
      <c r="D126" s="2" t="str">
        <f t="array" ref="D126">INDEX(covid, MATCH($A126, iso_code, 0), MATCH(D$1, columns, 0))</f>
        <v>#N/A</v>
      </c>
      <c r="E126" s="2" t="str">
        <f t="array" ref="E126">INDEX(covid, MATCH($A126, iso_code, 0), MATCH(E$1, columns, 0))</f>
        <v>#N/A</v>
      </c>
      <c r="F126" s="2" t="str">
        <f t="array" ref="F126">INDEX(covid, MATCH($A126, iso_code, 0), MATCH(F$1, columns, 0))</f>
        <v>#N/A</v>
      </c>
      <c r="G126" s="2" t="str">
        <f t="array" ref="G126">INDEX(covid, MATCH($A126, iso_code, 0), MATCH(G$1, columns, 0))</f>
        <v>#N/A</v>
      </c>
      <c r="H126" s="16"/>
      <c r="I126" s="2"/>
      <c r="J126" s="2"/>
      <c r="K126" s="2"/>
      <c r="L126" s="2"/>
      <c r="M126" s="2"/>
      <c r="N126" s="2"/>
      <c r="O126" s="2"/>
      <c r="P126" s="2"/>
    </row>
    <row r="127">
      <c r="A127" s="3" t="s">
        <v>87</v>
      </c>
      <c r="B127" s="3" t="s">
        <v>23</v>
      </c>
      <c r="C127" s="3" t="s">
        <v>88</v>
      </c>
      <c r="D127" s="14">
        <f t="array" ref="D127">INDEX(covid, MATCH($A127, iso_code, 0), MATCH(D$1, columns, 0))</f>
        <v>376155</v>
      </c>
      <c r="E127" s="14">
        <f t="array" ref="E127">INDEX(covid, MATCH($A127, iso_code, 0), MATCH(E$1, columns, 0))</f>
        <v>9690</v>
      </c>
      <c r="F127" s="14">
        <f t="array" ref="F127">INDEX(covid, MATCH($A127, iso_code, 0), MATCH(F$1, columns, 0))</f>
        <v>4024025</v>
      </c>
      <c r="G127" s="10">
        <f t="array" ref="G127">INDEX(covid, MATCH($A127, iso_code, 0), MATCH(G$1, columns, 0))</f>
        <v>5189.972</v>
      </c>
      <c r="H127" s="16"/>
      <c r="I127" s="2"/>
      <c r="J127" s="2"/>
      <c r="K127" s="2"/>
      <c r="L127" s="2"/>
      <c r="M127" s="2"/>
      <c r="N127" s="2"/>
      <c r="O127" s="2"/>
      <c r="P127" s="2"/>
    </row>
    <row r="128">
      <c r="A128" s="3" t="s">
        <v>85</v>
      </c>
      <c r="B128" s="3" t="s">
        <v>23</v>
      </c>
      <c r="C128" s="3" t="s">
        <v>86</v>
      </c>
      <c r="D128" s="14">
        <f t="array" ref="D128">INDEX(covid, MATCH($A128, iso_code, 0), MATCH(D$1, columns, 0))</f>
        <v>4985</v>
      </c>
      <c r="E128" s="2">
        <f t="array" ref="E128">INDEX(covid, MATCH($A128, iso_code, 0), MATCH(E$1, columns, 0))</f>
        <v>38</v>
      </c>
      <c r="F128" s="14">
        <f t="array" ref="F128">INDEX(covid, MATCH($A128, iso_code, 0), MATCH(F$1, columns, 0))</f>
        <v>39520</v>
      </c>
      <c r="G128" s="10" t="str">
        <f t="array" ref="G128">INDEX(covid, MATCH($A128, iso_code, 0), MATCH(G$1, columns, 0))</f>
        <v/>
      </c>
      <c r="H128" s="16"/>
      <c r="I128" s="2"/>
      <c r="J128" s="2"/>
      <c r="K128" s="2"/>
      <c r="L128" s="2"/>
      <c r="M128" s="2"/>
      <c r="N128" s="2"/>
      <c r="O128" s="2"/>
      <c r="P128" s="2"/>
    </row>
    <row r="129">
      <c r="A129" s="3" t="s">
        <v>318</v>
      </c>
      <c r="B129" s="3" t="s">
        <v>122</v>
      </c>
      <c r="C129" s="3" t="s">
        <v>319</v>
      </c>
      <c r="D129" s="2" t="str">
        <f t="array" ref="D129">INDEX(covid, MATCH($A129, iso_code, 0), MATCH(D$1, columns, 0))</f>
        <v>#N/A</v>
      </c>
      <c r="E129" s="2" t="str">
        <f t="array" ref="E129">INDEX(covid, MATCH($A129, iso_code, 0), MATCH(E$1, columns, 0))</f>
        <v>#N/A</v>
      </c>
      <c r="F129" s="2" t="str">
        <f t="array" ref="F129">INDEX(covid, MATCH($A129, iso_code, 0), MATCH(F$1, columns, 0))</f>
        <v>#N/A</v>
      </c>
      <c r="G129" s="2" t="str">
        <f t="array" ref="G129">INDEX(covid, MATCH($A129, iso_code, 0), MATCH(G$1, columns, 0))</f>
        <v>#N/A</v>
      </c>
      <c r="H129" s="16"/>
      <c r="I129" s="2"/>
      <c r="J129" s="2"/>
      <c r="K129" s="2"/>
      <c r="L129" s="2"/>
      <c r="M129" s="2"/>
      <c r="N129" s="2"/>
      <c r="O129" s="2"/>
      <c r="P129" s="2"/>
    </row>
    <row r="130">
      <c r="A130" s="3" t="s">
        <v>93</v>
      </c>
      <c r="B130" s="3" t="s">
        <v>23</v>
      </c>
      <c r="C130" s="3" t="s">
        <v>94</v>
      </c>
      <c r="D130" s="14">
        <f t="array" ref="D130">INDEX(covid, MATCH($A130, iso_code, 0), MATCH(D$1, columns, 0))</f>
        <v>170034</v>
      </c>
      <c r="E130" s="14">
        <f t="array" ref="E130">INDEX(covid, MATCH($A130, iso_code, 0), MATCH(E$1, columns, 0))</f>
        <v>2411</v>
      </c>
      <c r="F130" s="14">
        <f t="array" ref="F130">INDEX(covid, MATCH($A130, iso_code, 0), MATCH(F$1, columns, 0))</f>
        <v>628051</v>
      </c>
      <c r="G130" s="10">
        <f t="array" ref="G130">INDEX(covid, MATCH($A130, iso_code, 0), MATCH(G$1, columns, 0))</f>
        <v>16409.288</v>
      </c>
      <c r="H130" s="16"/>
      <c r="I130" s="2"/>
      <c r="J130" s="2"/>
      <c r="K130" s="2"/>
      <c r="L130" s="2"/>
      <c r="M130" s="2"/>
      <c r="N130" s="2"/>
      <c r="O130" s="2"/>
      <c r="P130" s="2"/>
    </row>
    <row r="131">
      <c r="A131" s="3" t="s">
        <v>320</v>
      </c>
      <c r="B131" s="3" t="s">
        <v>130</v>
      </c>
      <c r="C131" s="3" t="s">
        <v>321</v>
      </c>
      <c r="D131" s="2" t="str">
        <f t="array" ref="D131">INDEX(covid, MATCH($A131, iso_code, 0), MATCH(D$1, columns, 0))</f>
        <v>#N/A</v>
      </c>
      <c r="E131" s="2" t="str">
        <f t="array" ref="E131">INDEX(covid, MATCH($A131, iso_code, 0), MATCH(E$1, columns, 0))</f>
        <v>#N/A</v>
      </c>
      <c r="F131" s="2" t="str">
        <f t="array" ref="F131">INDEX(covid, MATCH($A131, iso_code, 0), MATCH(F$1, columns, 0))</f>
        <v>#N/A</v>
      </c>
      <c r="G131" s="2" t="str">
        <f t="array" ref="G131">INDEX(covid, MATCH($A131, iso_code, 0), MATCH(G$1, columns, 0))</f>
        <v>#N/A</v>
      </c>
      <c r="H131" s="16"/>
      <c r="I131" s="2"/>
      <c r="J131" s="2"/>
      <c r="K131" s="2"/>
      <c r="L131" s="2"/>
      <c r="M131" s="2"/>
      <c r="N131" s="2"/>
      <c r="O131" s="2"/>
      <c r="P131" s="2"/>
    </row>
    <row r="132">
      <c r="A132" s="3" t="s">
        <v>322</v>
      </c>
      <c r="B132" s="3" t="s">
        <v>125</v>
      </c>
      <c r="C132" s="3" t="s">
        <v>323</v>
      </c>
      <c r="D132" s="2" t="str">
        <f t="array" ref="D132">INDEX(covid, MATCH($A132, iso_code, 0), MATCH(D$1, columns, 0))</f>
        <v>#N/A</v>
      </c>
      <c r="E132" s="2" t="str">
        <f t="array" ref="E132">INDEX(covid, MATCH($A132, iso_code, 0), MATCH(E$1, columns, 0))</f>
        <v>#N/A</v>
      </c>
      <c r="F132" s="2" t="str">
        <f t="array" ref="F132">INDEX(covid, MATCH($A132, iso_code, 0), MATCH(F$1, columns, 0))</f>
        <v>#N/A</v>
      </c>
      <c r="G132" s="2" t="str">
        <f t="array" ref="G132">INDEX(covid, MATCH($A132, iso_code, 0), MATCH(G$1, columns, 0))</f>
        <v>#N/A</v>
      </c>
      <c r="H132" s="16"/>
      <c r="I132" s="2"/>
      <c r="J132" s="2"/>
      <c r="K132" s="2"/>
      <c r="L132" s="2"/>
      <c r="M132" s="2"/>
      <c r="N132" s="2"/>
      <c r="O132" s="2"/>
      <c r="P132" s="2"/>
    </row>
    <row r="133">
      <c r="A133" s="3" t="s">
        <v>324</v>
      </c>
      <c r="B133" s="3" t="s">
        <v>125</v>
      </c>
      <c r="C133" s="3" t="s">
        <v>325</v>
      </c>
      <c r="D133" s="2" t="str">
        <f t="array" ref="D133">INDEX(covid, MATCH($A133, iso_code, 0), MATCH(D$1, columns, 0))</f>
        <v>#N/A</v>
      </c>
      <c r="E133" s="2" t="str">
        <f t="array" ref="E133">INDEX(covid, MATCH($A133, iso_code, 0), MATCH(E$1, columns, 0))</f>
        <v>#N/A</v>
      </c>
      <c r="F133" s="2" t="str">
        <f t="array" ref="F133">INDEX(covid, MATCH($A133, iso_code, 0), MATCH(F$1, columns, 0))</f>
        <v>#N/A</v>
      </c>
      <c r="G133" s="2" t="str">
        <f t="array" ref="G133">INDEX(covid, MATCH($A133, iso_code, 0), MATCH(G$1, columns, 0))</f>
        <v>#N/A</v>
      </c>
      <c r="H133" s="16"/>
      <c r="I133" s="2"/>
      <c r="J133" s="2"/>
      <c r="K133" s="2"/>
      <c r="L133" s="2"/>
      <c r="M133" s="2"/>
      <c r="N133" s="2"/>
      <c r="O133" s="2"/>
      <c r="P133" s="2"/>
    </row>
    <row r="134">
      <c r="A134" s="3" t="s">
        <v>326</v>
      </c>
      <c r="B134" s="3" t="s">
        <v>122</v>
      </c>
      <c r="C134" s="3" t="s">
        <v>327</v>
      </c>
      <c r="D134" s="2" t="str">
        <f t="array" ref="D134">INDEX(covid, MATCH($A134, iso_code, 0), MATCH(D$1, columns, 0))</f>
        <v>#N/A</v>
      </c>
      <c r="E134" s="2" t="str">
        <f t="array" ref="E134">INDEX(covid, MATCH($A134, iso_code, 0), MATCH(E$1, columns, 0))</f>
        <v>#N/A</v>
      </c>
      <c r="F134" s="2" t="str">
        <f t="array" ref="F134">INDEX(covid, MATCH($A134, iso_code, 0), MATCH(F$1, columns, 0))</f>
        <v>#N/A</v>
      </c>
      <c r="G134" s="2" t="str">
        <f t="array" ref="G134">INDEX(covid, MATCH($A134, iso_code, 0), MATCH(G$1, columns, 0))</f>
        <v>#N/A</v>
      </c>
      <c r="H134" s="16"/>
      <c r="I134" s="2"/>
      <c r="J134" s="2"/>
      <c r="K134" s="2"/>
      <c r="L134" s="2"/>
      <c r="M134" s="2"/>
      <c r="N134" s="2"/>
      <c r="O134" s="2"/>
      <c r="P134" s="2"/>
    </row>
    <row r="135">
      <c r="A135" s="3" t="s">
        <v>328</v>
      </c>
      <c r="B135" s="3" t="s">
        <v>125</v>
      </c>
      <c r="C135" s="3" t="s">
        <v>329</v>
      </c>
      <c r="D135" s="2" t="str">
        <f t="array" ref="D135">INDEX(covid, MATCH($A135, iso_code, 0), MATCH(D$1, columns, 0))</f>
        <v>#N/A</v>
      </c>
      <c r="E135" s="2" t="str">
        <f t="array" ref="E135">INDEX(covid, MATCH($A135, iso_code, 0), MATCH(E$1, columns, 0))</f>
        <v>#N/A</v>
      </c>
      <c r="F135" s="2" t="str">
        <f t="array" ref="F135">INDEX(covid, MATCH($A135, iso_code, 0), MATCH(F$1, columns, 0))</f>
        <v>#N/A</v>
      </c>
      <c r="G135" s="2" t="str">
        <f t="array" ref="G135">INDEX(covid, MATCH($A135, iso_code, 0), MATCH(G$1, columns, 0))</f>
        <v>#N/A</v>
      </c>
      <c r="H135" s="16"/>
      <c r="I135" s="2"/>
      <c r="J135" s="2"/>
      <c r="K135" s="2"/>
      <c r="L135" s="2"/>
      <c r="M135" s="2"/>
      <c r="N135" s="2"/>
      <c r="O135" s="2"/>
      <c r="P135" s="2"/>
    </row>
    <row r="136">
      <c r="A136" s="3" t="s">
        <v>330</v>
      </c>
      <c r="B136" s="3" t="s">
        <v>122</v>
      </c>
      <c r="C136" s="3" t="s">
        <v>331</v>
      </c>
      <c r="D136" s="2" t="str">
        <f t="array" ref="D136">INDEX(covid, MATCH($A136, iso_code, 0), MATCH(D$1, columns, 0))</f>
        <v>#N/A</v>
      </c>
      <c r="E136" s="2" t="str">
        <f t="array" ref="E136">INDEX(covid, MATCH($A136, iso_code, 0), MATCH(E$1, columns, 0))</f>
        <v>#N/A</v>
      </c>
      <c r="F136" s="2" t="str">
        <f t="array" ref="F136">INDEX(covid, MATCH($A136, iso_code, 0), MATCH(F$1, columns, 0))</f>
        <v>#N/A</v>
      </c>
      <c r="G136" s="2" t="str">
        <f t="array" ref="G136">INDEX(covid, MATCH($A136, iso_code, 0), MATCH(G$1, columns, 0))</f>
        <v>#N/A</v>
      </c>
      <c r="H136" s="16"/>
      <c r="I136" s="2"/>
      <c r="J136" s="2"/>
      <c r="K136" s="2"/>
      <c r="L136" s="2"/>
      <c r="M136" s="2"/>
      <c r="N136" s="2"/>
      <c r="O136" s="2"/>
      <c r="P136" s="2"/>
    </row>
    <row r="137">
      <c r="A137" s="3" t="s">
        <v>95</v>
      </c>
      <c r="B137" s="3" t="s">
        <v>23</v>
      </c>
      <c r="C137" s="3" t="s">
        <v>96</v>
      </c>
      <c r="D137" s="14">
        <f t="array" ref="D137">INDEX(covid, MATCH($A137, iso_code, 0), MATCH(D$1, columns, 0))</f>
        <v>3137942</v>
      </c>
      <c r="E137" s="14">
        <f t="array" ref="E137">INDEX(covid, MATCH($A137, iso_code, 0), MATCH(E$1, columns, 0))</f>
        <v>20999</v>
      </c>
      <c r="F137" s="14">
        <f t="array" ref="F137">INDEX(covid, MATCH($A137, iso_code, 0), MATCH(F$1, columns, 0))</f>
        <v>17173094</v>
      </c>
      <c r="G137" s="10">
        <f t="array" ref="G137">INDEX(covid, MATCH($A137, iso_code, 0), MATCH(G$1, columns, 0))</f>
        <v>48472.545</v>
      </c>
      <c r="H137" s="16"/>
      <c r="I137" s="2"/>
      <c r="J137" s="2"/>
      <c r="K137" s="2"/>
      <c r="L137" s="2"/>
      <c r="M137" s="2"/>
      <c r="N137" s="2"/>
      <c r="O137" s="2"/>
      <c r="P137" s="2"/>
    </row>
    <row r="138">
      <c r="A138" s="3" t="s">
        <v>332</v>
      </c>
      <c r="B138" s="3" t="s">
        <v>142</v>
      </c>
      <c r="C138" s="3" t="s">
        <v>333</v>
      </c>
      <c r="D138" s="2" t="str">
        <f t="array" ref="D138">INDEX(covid, MATCH($A138, iso_code, 0), MATCH(D$1, columns, 0))</f>
        <v>#N/A</v>
      </c>
      <c r="E138" s="2" t="str">
        <f t="array" ref="E138">INDEX(covid, MATCH($A138, iso_code, 0), MATCH(E$1, columns, 0))</f>
        <v>#N/A</v>
      </c>
      <c r="F138" s="2" t="str">
        <f t="array" ref="F138">INDEX(covid, MATCH($A138, iso_code, 0), MATCH(F$1, columns, 0))</f>
        <v>#N/A</v>
      </c>
      <c r="G138" s="2" t="str">
        <f t="array" ref="G138">INDEX(covid, MATCH($A138, iso_code, 0), MATCH(G$1, columns, 0))</f>
        <v>#N/A</v>
      </c>
      <c r="H138" s="16"/>
      <c r="I138" s="2"/>
      <c r="J138" s="2"/>
      <c r="K138" s="2"/>
      <c r="L138" s="2"/>
      <c r="M138" s="2"/>
      <c r="N138" s="2"/>
      <c r="O138" s="2"/>
      <c r="P138" s="2"/>
    </row>
    <row r="139">
      <c r="A139" s="3" t="s">
        <v>334</v>
      </c>
      <c r="B139" s="3" t="s">
        <v>142</v>
      </c>
      <c r="C139" s="3" t="s">
        <v>335</v>
      </c>
      <c r="D139" s="2" t="str">
        <f t="array" ref="D139">INDEX(covid, MATCH($A139, iso_code, 0), MATCH(D$1, columns, 0))</f>
        <v>#N/A</v>
      </c>
      <c r="E139" s="2" t="str">
        <f t="array" ref="E139">INDEX(covid, MATCH($A139, iso_code, 0), MATCH(E$1, columns, 0))</f>
        <v>#N/A</v>
      </c>
      <c r="F139" s="2" t="str">
        <f t="array" ref="F139">INDEX(covid, MATCH($A139, iso_code, 0), MATCH(F$1, columns, 0))</f>
        <v>#N/A</v>
      </c>
      <c r="G139" s="2" t="str">
        <f t="array" ref="G139">INDEX(covid, MATCH($A139, iso_code, 0), MATCH(G$1, columns, 0))</f>
        <v>#N/A</v>
      </c>
      <c r="H139" s="16"/>
      <c r="I139" s="2"/>
      <c r="J139" s="2"/>
      <c r="K139" s="2"/>
      <c r="L139" s="2"/>
      <c r="M139" s="2"/>
      <c r="N139" s="2"/>
      <c r="O139" s="2"/>
      <c r="P139" s="2"/>
    </row>
    <row r="140">
      <c r="A140" s="3" t="s">
        <v>336</v>
      </c>
      <c r="B140" s="3" t="s">
        <v>130</v>
      </c>
      <c r="C140" s="3" t="s">
        <v>337</v>
      </c>
      <c r="D140" s="2" t="str">
        <f t="array" ref="D140">INDEX(covid, MATCH($A140, iso_code, 0), MATCH(D$1, columns, 0))</f>
        <v>#N/A</v>
      </c>
      <c r="E140" s="2" t="str">
        <f t="array" ref="E140">INDEX(covid, MATCH($A140, iso_code, 0), MATCH(E$1, columns, 0))</f>
        <v>#N/A</v>
      </c>
      <c r="F140" s="2" t="str">
        <f t="array" ref="F140">INDEX(covid, MATCH($A140, iso_code, 0), MATCH(F$1, columns, 0))</f>
        <v>#N/A</v>
      </c>
      <c r="G140" s="2" t="str">
        <f t="array" ref="G140">INDEX(covid, MATCH($A140, iso_code, 0), MATCH(G$1, columns, 0))</f>
        <v>#N/A</v>
      </c>
      <c r="H140" s="16"/>
      <c r="I140" s="2"/>
      <c r="J140" s="2"/>
      <c r="K140" s="2"/>
      <c r="L140" s="2"/>
      <c r="M140" s="2"/>
      <c r="N140" s="2"/>
      <c r="O140" s="2"/>
      <c r="P140" s="2"/>
    </row>
    <row r="141">
      <c r="A141" s="3" t="s">
        <v>338</v>
      </c>
      <c r="B141" s="3" t="s">
        <v>125</v>
      </c>
      <c r="C141" s="3" t="s">
        <v>339</v>
      </c>
      <c r="D141" s="2" t="str">
        <f t="array" ref="D141">INDEX(covid, MATCH($A141, iso_code, 0), MATCH(D$1, columns, 0))</f>
        <v>#N/A</v>
      </c>
      <c r="E141" s="2" t="str">
        <f t="array" ref="E141">INDEX(covid, MATCH($A141, iso_code, 0), MATCH(E$1, columns, 0))</f>
        <v>#N/A</v>
      </c>
      <c r="F141" s="2" t="str">
        <f t="array" ref="F141">INDEX(covid, MATCH($A141, iso_code, 0), MATCH(F$1, columns, 0))</f>
        <v>#N/A</v>
      </c>
      <c r="G141" s="2" t="str">
        <f t="array" ref="G141">INDEX(covid, MATCH($A141, iso_code, 0), MATCH(G$1, columns, 0))</f>
        <v>#N/A</v>
      </c>
      <c r="H141" s="16"/>
      <c r="I141" s="2"/>
      <c r="J141" s="2"/>
      <c r="K141" s="2"/>
      <c r="L141" s="2"/>
      <c r="M141" s="2"/>
      <c r="N141" s="2"/>
      <c r="O141" s="2"/>
      <c r="P141" s="2"/>
    </row>
    <row r="142">
      <c r="A142" s="3" t="s">
        <v>340</v>
      </c>
      <c r="B142" s="3" t="s">
        <v>125</v>
      </c>
      <c r="C142" s="3" t="s">
        <v>341</v>
      </c>
      <c r="D142" s="2" t="str">
        <f t="array" ref="D142">INDEX(covid, MATCH($A142, iso_code, 0), MATCH(D$1, columns, 0))</f>
        <v>#N/A</v>
      </c>
      <c r="E142" s="2" t="str">
        <f t="array" ref="E142">INDEX(covid, MATCH($A142, iso_code, 0), MATCH(E$1, columns, 0))</f>
        <v>#N/A</v>
      </c>
      <c r="F142" s="2" t="str">
        <f t="array" ref="F142">INDEX(covid, MATCH($A142, iso_code, 0), MATCH(F$1, columns, 0))</f>
        <v>#N/A</v>
      </c>
      <c r="G142" s="2" t="str">
        <f t="array" ref="G142">INDEX(covid, MATCH($A142, iso_code, 0), MATCH(G$1, columns, 0))</f>
        <v>#N/A</v>
      </c>
      <c r="H142" s="16"/>
      <c r="I142" s="2"/>
      <c r="J142" s="2"/>
      <c r="K142" s="2"/>
      <c r="L142" s="2"/>
      <c r="M142" s="2"/>
      <c r="N142" s="2"/>
      <c r="O142" s="2"/>
      <c r="P142" s="2"/>
    </row>
    <row r="143">
      <c r="A143" s="3" t="s">
        <v>342</v>
      </c>
      <c r="B143" s="3" t="s">
        <v>142</v>
      </c>
      <c r="C143" s="3" t="s">
        <v>343</v>
      </c>
      <c r="D143" s="2" t="str">
        <f t="array" ref="D143">INDEX(covid, MATCH($A143, iso_code, 0), MATCH(D$1, columns, 0))</f>
        <v>#N/A</v>
      </c>
      <c r="E143" s="2" t="str">
        <f t="array" ref="E143">INDEX(covid, MATCH($A143, iso_code, 0), MATCH(E$1, columns, 0))</f>
        <v>#N/A</v>
      </c>
      <c r="F143" s="2" t="str">
        <f t="array" ref="F143">INDEX(covid, MATCH($A143, iso_code, 0), MATCH(F$1, columns, 0))</f>
        <v>#N/A</v>
      </c>
      <c r="G143" s="2" t="str">
        <f t="array" ref="G143">INDEX(covid, MATCH($A143, iso_code, 0), MATCH(G$1, columns, 0))</f>
        <v>#N/A</v>
      </c>
      <c r="H143" s="16"/>
      <c r="I143" s="2"/>
      <c r="J143" s="2"/>
      <c r="K143" s="2"/>
      <c r="L143" s="2"/>
      <c r="M143" s="2"/>
      <c r="N143" s="2"/>
      <c r="O143" s="2"/>
      <c r="P143" s="2"/>
    </row>
    <row r="144">
      <c r="A144" s="3" t="s">
        <v>97</v>
      </c>
      <c r="B144" s="3" t="s">
        <v>23</v>
      </c>
      <c r="C144" s="3" t="s">
        <v>98</v>
      </c>
      <c r="D144" s="14">
        <f t="array" ref="D144">INDEX(covid, MATCH($A144, iso_code, 0), MATCH(D$1, columns, 0))</f>
        <v>394259</v>
      </c>
      <c r="E144" s="14">
        <f t="array" ref="E144">INDEX(covid, MATCH($A144, iso_code, 0), MATCH(E$1, columns, 0))</f>
        <v>1305</v>
      </c>
      <c r="F144" s="14">
        <f t="array" ref="F144">INDEX(covid, MATCH($A144, iso_code, 0), MATCH(F$1, columns, 0))</f>
        <v>5465629</v>
      </c>
      <c r="G144" s="10">
        <f t="array" ref="G144">INDEX(covid, MATCH($A144, iso_code, 0), MATCH(G$1, columns, 0))</f>
        <v>64800.057</v>
      </c>
      <c r="H144" s="16"/>
      <c r="I144" s="2"/>
      <c r="J144" s="2"/>
      <c r="K144" s="2"/>
      <c r="L144" s="2"/>
      <c r="M144" s="2"/>
      <c r="N144" s="2"/>
      <c r="O144" s="2"/>
      <c r="P144" s="2"/>
    </row>
    <row r="145">
      <c r="A145" s="3" t="s">
        <v>344</v>
      </c>
      <c r="B145" s="3" t="s">
        <v>122</v>
      </c>
      <c r="C145" s="3" t="s">
        <v>345</v>
      </c>
      <c r="D145" s="2" t="str">
        <f t="array" ref="D145">INDEX(covid, MATCH($A145, iso_code, 0), MATCH(D$1, columns, 0))</f>
        <v>#N/A</v>
      </c>
      <c r="E145" s="2" t="str">
        <f t="array" ref="E145">INDEX(covid, MATCH($A145, iso_code, 0), MATCH(E$1, columns, 0))</f>
        <v>#N/A</v>
      </c>
      <c r="F145" s="2" t="str">
        <f t="array" ref="F145">INDEX(covid, MATCH($A145, iso_code, 0), MATCH(F$1, columns, 0))</f>
        <v>#N/A</v>
      </c>
      <c r="G145" s="2" t="str">
        <f t="array" ref="G145">INDEX(covid, MATCH($A145, iso_code, 0), MATCH(G$1, columns, 0))</f>
        <v>#N/A</v>
      </c>
      <c r="H145" s="16"/>
      <c r="I145" s="2"/>
      <c r="J145" s="2"/>
      <c r="K145" s="2"/>
      <c r="L145" s="2"/>
      <c r="M145" s="2"/>
      <c r="N145" s="2"/>
      <c r="O145" s="2"/>
      <c r="P145" s="2"/>
    </row>
    <row r="146">
      <c r="A146" s="3" t="s">
        <v>346</v>
      </c>
      <c r="B146" s="3" t="s">
        <v>122</v>
      </c>
      <c r="C146" s="3" t="s">
        <v>347</v>
      </c>
      <c r="D146" s="2" t="str">
        <f t="array" ref="D146">INDEX(covid, MATCH($A146, iso_code, 0), MATCH(D$1, columns, 0))</f>
        <v>#N/A</v>
      </c>
      <c r="E146" s="2" t="str">
        <f t="array" ref="E146">INDEX(covid, MATCH($A146, iso_code, 0), MATCH(E$1, columns, 0))</f>
        <v>#N/A</v>
      </c>
      <c r="F146" s="2" t="str">
        <f t="array" ref="F146">INDEX(covid, MATCH($A146, iso_code, 0), MATCH(F$1, columns, 0))</f>
        <v>#N/A</v>
      </c>
      <c r="G146" s="2" t="str">
        <f t="array" ref="G146">INDEX(covid, MATCH($A146, iso_code, 0), MATCH(G$1, columns, 0))</f>
        <v>#N/A</v>
      </c>
      <c r="H146" s="16"/>
      <c r="I146" s="2"/>
      <c r="J146" s="2"/>
      <c r="K146" s="2"/>
      <c r="L146" s="2"/>
      <c r="M146" s="2"/>
      <c r="N146" s="2"/>
      <c r="O146" s="2"/>
      <c r="P146" s="2"/>
    </row>
    <row r="147">
      <c r="A147" s="3" t="s">
        <v>348</v>
      </c>
      <c r="B147" s="3" t="s">
        <v>122</v>
      </c>
      <c r="C147" s="3" t="s">
        <v>349</v>
      </c>
      <c r="D147" s="2" t="str">
        <f t="array" ref="D147">INDEX(covid, MATCH($A147, iso_code, 0), MATCH(D$1, columns, 0))</f>
        <v>#N/A</v>
      </c>
      <c r="E147" s="2" t="str">
        <f t="array" ref="E147">INDEX(covid, MATCH($A147, iso_code, 0), MATCH(E$1, columns, 0))</f>
        <v>#N/A</v>
      </c>
      <c r="F147" s="2" t="str">
        <f t="array" ref="F147">INDEX(covid, MATCH($A147, iso_code, 0), MATCH(F$1, columns, 0))</f>
        <v>#N/A</v>
      </c>
      <c r="G147" s="2" t="str">
        <f t="array" ref="G147">INDEX(covid, MATCH($A147, iso_code, 0), MATCH(G$1, columns, 0))</f>
        <v>#N/A</v>
      </c>
      <c r="H147" s="16"/>
      <c r="I147" s="2"/>
      <c r="J147" s="2"/>
      <c r="K147" s="2"/>
      <c r="L147" s="2"/>
      <c r="M147" s="2"/>
      <c r="N147" s="2"/>
      <c r="O147" s="2"/>
      <c r="P147" s="2"/>
    </row>
    <row r="148">
      <c r="A148" s="3" t="s">
        <v>350</v>
      </c>
      <c r="B148" s="3" t="s">
        <v>130</v>
      </c>
      <c r="C148" s="3" t="s">
        <v>351</v>
      </c>
      <c r="D148" s="2" t="str">
        <f t="array" ref="D148">INDEX(covid, MATCH($A148, iso_code, 0), MATCH(D$1, columns, 0))</f>
        <v>#N/A</v>
      </c>
      <c r="E148" s="2" t="str">
        <f t="array" ref="E148">INDEX(covid, MATCH($A148, iso_code, 0), MATCH(E$1, columns, 0))</f>
        <v>#N/A</v>
      </c>
      <c r="F148" s="2" t="str">
        <f t="array" ref="F148">INDEX(covid, MATCH($A148, iso_code, 0), MATCH(F$1, columns, 0))</f>
        <v>#N/A</v>
      </c>
      <c r="G148" s="2" t="str">
        <f t="array" ref="G148">INDEX(covid, MATCH($A148, iso_code, 0), MATCH(G$1, columns, 0))</f>
        <v>#N/A</v>
      </c>
      <c r="H148" s="16"/>
      <c r="I148" s="2"/>
      <c r="J148" s="2"/>
      <c r="K148" s="2"/>
      <c r="L148" s="2"/>
      <c r="M148" s="2"/>
      <c r="N148" s="2"/>
      <c r="O148" s="2"/>
      <c r="P148" s="2"/>
    </row>
    <row r="149">
      <c r="A149" s="3" t="s">
        <v>352</v>
      </c>
      <c r="B149" s="3" t="s">
        <v>142</v>
      </c>
      <c r="C149" s="3" t="s">
        <v>353</v>
      </c>
      <c r="D149" s="2" t="str">
        <f t="array" ref="D149">INDEX(covid, MATCH($A149, iso_code, 0), MATCH(D$1, columns, 0))</f>
        <v>#N/A</v>
      </c>
      <c r="E149" s="2" t="str">
        <f t="array" ref="E149">INDEX(covid, MATCH($A149, iso_code, 0), MATCH(E$1, columns, 0))</f>
        <v>#N/A</v>
      </c>
      <c r="F149" s="2" t="str">
        <f t="array" ref="F149">INDEX(covid, MATCH($A149, iso_code, 0), MATCH(F$1, columns, 0))</f>
        <v>#N/A</v>
      </c>
      <c r="G149" s="2" t="str">
        <f t="array" ref="G149">INDEX(covid, MATCH($A149, iso_code, 0), MATCH(G$1, columns, 0))</f>
        <v>#N/A</v>
      </c>
      <c r="H149" s="16"/>
      <c r="I149" s="2"/>
      <c r="J149" s="2"/>
      <c r="K149" s="2"/>
      <c r="L149" s="2"/>
      <c r="M149" s="2"/>
      <c r="N149" s="2"/>
      <c r="O149" s="2"/>
      <c r="P149" s="2"/>
    </row>
    <row r="150">
      <c r="A150" s="3" t="s">
        <v>354</v>
      </c>
      <c r="B150" s="3" t="s">
        <v>135</v>
      </c>
      <c r="C150" s="3" t="s">
        <v>355</v>
      </c>
      <c r="D150" s="2" t="str">
        <f t="array" ref="D150">INDEX(covid, MATCH($A150, iso_code, 0), MATCH(D$1, columns, 0))</f>
        <v>#N/A</v>
      </c>
      <c r="E150" s="2" t="str">
        <f t="array" ref="E150">INDEX(covid, MATCH($A150, iso_code, 0), MATCH(E$1, columns, 0))</f>
        <v>#N/A</v>
      </c>
      <c r="F150" s="2" t="str">
        <f t="array" ref="F150">INDEX(covid, MATCH($A150, iso_code, 0), MATCH(F$1, columns, 0))</f>
        <v>#N/A</v>
      </c>
      <c r="G150" s="2" t="str">
        <f t="array" ref="G150">INDEX(covid, MATCH($A150, iso_code, 0), MATCH(G$1, columns, 0))</f>
        <v>#N/A</v>
      </c>
      <c r="H150" s="16"/>
      <c r="I150" s="2"/>
      <c r="J150" s="2"/>
      <c r="K150" s="2"/>
      <c r="L150" s="2"/>
      <c r="M150" s="2"/>
      <c r="N150" s="2"/>
      <c r="O150" s="2"/>
      <c r="P150" s="2"/>
    </row>
    <row r="151">
      <c r="A151" s="3" t="s">
        <v>356</v>
      </c>
      <c r="B151" s="3" t="s">
        <v>135</v>
      </c>
      <c r="C151" s="3" t="s">
        <v>357</v>
      </c>
      <c r="D151" s="2" t="str">
        <f t="array" ref="D151">INDEX(covid, MATCH($A151, iso_code, 0), MATCH(D$1, columns, 0))</f>
        <v>#N/A</v>
      </c>
      <c r="E151" s="2" t="str">
        <f t="array" ref="E151">INDEX(covid, MATCH($A151, iso_code, 0), MATCH(E$1, columns, 0))</f>
        <v>#N/A</v>
      </c>
      <c r="F151" s="2" t="str">
        <f t="array" ref="F151">INDEX(covid, MATCH($A151, iso_code, 0), MATCH(F$1, columns, 0))</f>
        <v>#N/A</v>
      </c>
      <c r="G151" s="2" t="str">
        <f t="array" ref="G151">INDEX(covid, MATCH($A151, iso_code, 0), MATCH(G$1, columns, 0))</f>
        <v>#N/A</v>
      </c>
      <c r="H151" s="16"/>
      <c r="I151" s="2"/>
      <c r="J151" s="2"/>
      <c r="K151" s="2"/>
      <c r="L151" s="2"/>
      <c r="M151" s="2"/>
      <c r="N151" s="2"/>
      <c r="O151" s="2"/>
      <c r="P151" s="2"/>
    </row>
    <row r="152">
      <c r="A152" s="3" t="s">
        <v>358</v>
      </c>
      <c r="B152" s="3" t="s">
        <v>122</v>
      </c>
      <c r="C152" s="3" t="s">
        <v>359</v>
      </c>
      <c r="D152" s="2" t="str">
        <f t="array" ref="D152">INDEX(covid, MATCH($A152, iso_code, 0), MATCH(D$1, columns, 0))</f>
        <v>#N/A</v>
      </c>
      <c r="E152" s="2" t="str">
        <f t="array" ref="E152">INDEX(covid, MATCH($A152, iso_code, 0), MATCH(E$1, columns, 0))</f>
        <v>#N/A</v>
      </c>
      <c r="F152" s="2" t="str">
        <f t="array" ref="F152">INDEX(covid, MATCH($A152, iso_code, 0), MATCH(F$1, columns, 0))</f>
        <v>#N/A</v>
      </c>
      <c r="G152" s="2" t="str">
        <f t="array" ref="G152">INDEX(covid, MATCH($A152, iso_code, 0), MATCH(G$1, columns, 0))</f>
        <v>#N/A</v>
      </c>
      <c r="H152" s="16"/>
      <c r="I152" s="2"/>
      <c r="J152" s="2"/>
      <c r="K152" s="2"/>
      <c r="L152" s="2"/>
      <c r="M152" s="2"/>
      <c r="N152" s="2"/>
      <c r="O152" s="2"/>
      <c r="P152" s="2"/>
    </row>
    <row r="153">
      <c r="A153" s="3" t="s">
        <v>99</v>
      </c>
      <c r="B153" s="3" t="s">
        <v>23</v>
      </c>
      <c r="C153" s="3" t="s">
        <v>100</v>
      </c>
      <c r="D153" s="14">
        <f t="array" ref="D153">INDEX(covid, MATCH($A153, iso_code, 0), MATCH(D$1, columns, 0))</f>
        <v>4108215</v>
      </c>
      <c r="E153" s="14">
        <f t="array" ref="E153">INDEX(covid, MATCH($A153, iso_code, 0), MATCH(E$1, columns, 0))</f>
        <v>97054</v>
      </c>
      <c r="F153" s="14">
        <f t="array" ref="F153">INDEX(covid, MATCH($A153, iso_code, 0), MATCH(F$1, columns, 0))</f>
        <v>37797000</v>
      </c>
      <c r="G153" s="10">
        <f t="array" ref="G153">INDEX(covid, MATCH($A153, iso_code, 0), MATCH(G$1, columns, 0))</f>
        <v>27216.445</v>
      </c>
      <c r="H153" s="16"/>
      <c r="I153" s="2"/>
      <c r="J153" s="2"/>
      <c r="K153" s="2"/>
      <c r="L153" s="2"/>
      <c r="M153" s="2"/>
      <c r="N153" s="2"/>
      <c r="O153" s="2"/>
      <c r="P153" s="2"/>
    </row>
    <row r="154">
      <c r="A154" s="3" t="s">
        <v>101</v>
      </c>
      <c r="B154" s="3" t="s">
        <v>23</v>
      </c>
      <c r="C154" s="3" t="s">
        <v>102</v>
      </c>
      <c r="D154" s="14">
        <f t="array" ref="D154">INDEX(covid, MATCH($A154, iso_code, 0), MATCH(D$1, columns, 0))</f>
        <v>1389646</v>
      </c>
      <c r="E154" s="14">
        <f t="array" ref="E154">INDEX(covid, MATCH($A154, iso_code, 0), MATCH(E$1, columns, 0))</f>
        <v>18955</v>
      </c>
      <c r="F154" s="14">
        <f t="array" ref="F154">INDEX(covid, MATCH($A154, iso_code, 0), MATCH(F$1, columns, 0))</f>
        <v>10167923</v>
      </c>
      <c r="G154" s="10">
        <f t="array" ref="G154">INDEX(covid, MATCH($A154, iso_code, 0), MATCH(G$1, columns, 0))</f>
        <v>27936.896</v>
      </c>
      <c r="H154" s="16"/>
      <c r="I154" s="2"/>
      <c r="J154" s="2"/>
      <c r="K154" s="2"/>
      <c r="L154" s="2"/>
      <c r="M154" s="2"/>
      <c r="N154" s="2"/>
      <c r="O154" s="2"/>
      <c r="P154" s="2"/>
    </row>
    <row r="155">
      <c r="A155" s="3" t="s">
        <v>360</v>
      </c>
      <c r="B155" s="3" t="s">
        <v>130</v>
      </c>
      <c r="C155" s="3" t="s">
        <v>361</v>
      </c>
      <c r="D155" s="2" t="str">
        <f t="array" ref="D155">INDEX(covid, MATCH($A155, iso_code, 0), MATCH(D$1, columns, 0))</f>
        <v>#N/A</v>
      </c>
      <c r="E155" s="2" t="str">
        <f t="array" ref="E155">INDEX(covid, MATCH($A155, iso_code, 0), MATCH(E$1, columns, 0))</f>
        <v>#N/A</v>
      </c>
      <c r="F155" s="2" t="str">
        <f t="array" ref="F155">INDEX(covid, MATCH($A155, iso_code, 0), MATCH(F$1, columns, 0))</f>
        <v>#N/A</v>
      </c>
      <c r="G155" s="2" t="str">
        <f t="array" ref="G155">INDEX(covid, MATCH($A155, iso_code, 0), MATCH(G$1, columns, 0))</f>
        <v>#N/A</v>
      </c>
      <c r="H155" s="16"/>
      <c r="I155" s="2"/>
      <c r="J155" s="2"/>
      <c r="K155" s="2"/>
      <c r="L155" s="2"/>
      <c r="M155" s="2"/>
      <c r="N155" s="2"/>
      <c r="O155" s="2"/>
      <c r="P155" s="2"/>
    </row>
    <row r="156">
      <c r="A156" s="3" t="s">
        <v>362</v>
      </c>
      <c r="B156" s="3" t="s">
        <v>122</v>
      </c>
      <c r="C156" s="3" t="s">
        <v>363</v>
      </c>
      <c r="D156" s="2" t="str">
        <f t="array" ref="D156">INDEX(covid, MATCH($A156, iso_code, 0), MATCH(D$1, columns, 0))</f>
        <v>#N/A</v>
      </c>
      <c r="E156" s="2" t="str">
        <f t="array" ref="E156">INDEX(covid, MATCH($A156, iso_code, 0), MATCH(E$1, columns, 0))</f>
        <v>#N/A</v>
      </c>
      <c r="F156" s="2" t="str">
        <f t="array" ref="F156">INDEX(covid, MATCH($A156, iso_code, 0), MATCH(F$1, columns, 0))</f>
        <v>#N/A</v>
      </c>
      <c r="G156" s="2" t="str">
        <f t="array" ref="G156">INDEX(covid, MATCH($A156, iso_code, 0), MATCH(G$1, columns, 0))</f>
        <v>#N/A</v>
      </c>
      <c r="H156" s="16"/>
      <c r="I156" s="2"/>
      <c r="J156" s="2"/>
      <c r="K156" s="2"/>
      <c r="L156" s="2"/>
      <c r="M156" s="2"/>
      <c r="N156" s="2"/>
      <c r="O156" s="2"/>
      <c r="P156" s="2"/>
    </row>
    <row r="157">
      <c r="A157" s="3" t="s">
        <v>103</v>
      </c>
      <c r="B157" s="3" t="s">
        <v>23</v>
      </c>
      <c r="C157" s="3" t="s">
        <v>104</v>
      </c>
      <c r="D157" s="14">
        <f t="array" ref="D157">INDEX(covid, MATCH($A157, iso_code, 0), MATCH(D$1, columns, 0))</f>
        <v>1808891</v>
      </c>
      <c r="E157" s="14">
        <f t="array" ref="E157">INDEX(covid, MATCH($A157, iso_code, 0), MATCH(E$1, columns, 0))</f>
        <v>58752</v>
      </c>
      <c r="F157" s="14">
        <f t="array" ref="F157">INDEX(covid, MATCH($A157, iso_code, 0), MATCH(F$1, columns, 0))</f>
        <v>19127772</v>
      </c>
      <c r="G157" s="10">
        <f t="array" ref="G157">INDEX(covid, MATCH($A157, iso_code, 0), MATCH(G$1, columns, 0))</f>
        <v>23313.199</v>
      </c>
      <c r="H157" s="16"/>
      <c r="I157" s="2"/>
      <c r="J157" s="2"/>
      <c r="K157" s="2"/>
      <c r="L157" s="2"/>
      <c r="M157" s="2"/>
      <c r="N157" s="2"/>
      <c r="O157" s="2"/>
      <c r="P157" s="2"/>
    </row>
    <row r="158">
      <c r="A158" s="3" t="s">
        <v>105</v>
      </c>
      <c r="B158" s="3" t="s">
        <v>23</v>
      </c>
      <c r="C158" s="3" t="s">
        <v>106</v>
      </c>
      <c r="D158" s="14">
        <f t="array" ref="D158">INDEX(covid, MATCH($A158, iso_code, 0), MATCH(D$1, columns, 0))</f>
        <v>10320405</v>
      </c>
      <c r="E158" s="14">
        <f t="array" ref="E158">INDEX(covid, MATCH($A158, iso_code, 0), MATCH(E$1, columns, 0))</f>
        <v>302671</v>
      </c>
      <c r="F158" s="14">
        <f t="array" ref="F158">INDEX(covid, MATCH($A158, iso_code, 0), MATCH(F$1, columns, 0))</f>
        <v>145912022</v>
      </c>
      <c r="G158" s="10">
        <f t="array" ref="G158">INDEX(covid, MATCH($A158, iso_code, 0), MATCH(G$1, columns, 0))</f>
        <v>24765.954</v>
      </c>
      <c r="H158" s="16"/>
      <c r="I158" s="2"/>
      <c r="J158" s="2"/>
      <c r="K158" s="2"/>
      <c r="L158" s="2"/>
      <c r="M158" s="2"/>
      <c r="N158" s="2"/>
      <c r="O158" s="2"/>
      <c r="P158" s="2"/>
    </row>
    <row r="159">
      <c r="A159" s="3" t="s">
        <v>364</v>
      </c>
      <c r="B159" s="3" t="s">
        <v>125</v>
      </c>
      <c r="C159" s="3" t="s">
        <v>365</v>
      </c>
      <c r="D159" s="2" t="str">
        <f t="array" ref="D159">INDEX(covid, MATCH($A159, iso_code, 0), MATCH(D$1, columns, 0))</f>
        <v>#N/A</v>
      </c>
      <c r="E159" s="2" t="str">
        <f t="array" ref="E159">INDEX(covid, MATCH($A159, iso_code, 0), MATCH(E$1, columns, 0))</f>
        <v>#N/A</v>
      </c>
      <c r="F159" s="2" t="str">
        <f t="array" ref="F159">INDEX(covid, MATCH($A159, iso_code, 0), MATCH(F$1, columns, 0))</f>
        <v>#N/A</v>
      </c>
      <c r="G159" s="2" t="str">
        <f t="array" ref="G159">INDEX(covid, MATCH($A159, iso_code, 0), MATCH(G$1, columns, 0))</f>
        <v>#N/A</v>
      </c>
      <c r="H159" s="16"/>
      <c r="I159" s="2"/>
      <c r="J159" s="2"/>
      <c r="K159" s="2"/>
      <c r="L159" s="2"/>
      <c r="M159" s="2"/>
      <c r="N159" s="2"/>
      <c r="O159" s="2"/>
      <c r="P159" s="2"/>
    </row>
    <row r="160">
      <c r="A160" s="3" t="s">
        <v>366</v>
      </c>
      <c r="B160" s="3" t="s">
        <v>130</v>
      </c>
      <c r="C160" s="3" t="s">
        <v>367</v>
      </c>
      <c r="D160" s="2" t="str">
        <f t="array" ref="D160">INDEX(covid, MATCH($A160, iso_code, 0), MATCH(D$1, columns, 0))</f>
        <v>#N/A</v>
      </c>
      <c r="E160" s="2" t="str">
        <f t="array" ref="E160">INDEX(covid, MATCH($A160, iso_code, 0), MATCH(E$1, columns, 0))</f>
        <v>#N/A</v>
      </c>
      <c r="F160" s="2" t="str">
        <f t="array" ref="F160">INDEX(covid, MATCH($A160, iso_code, 0), MATCH(F$1, columns, 0))</f>
        <v>#N/A</v>
      </c>
      <c r="G160" s="2" t="str">
        <f t="array" ref="G160">INDEX(covid, MATCH($A160, iso_code, 0), MATCH(G$1, columns, 0))</f>
        <v>#N/A</v>
      </c>
      <c r="H160" s="16"/>
      <c r="I160" s="2"/>
      <c r="J160" s="2"/>
      <c r="K160" s="2"/>
      <c r="L160" s="2"/>
      <c r="M160" s="2"/>
      <c r="N160" s="2"/>
      <c r="O160" s="2"/>
      <c r="P160" s="2"/>
    </row>
    <row r="161">
      <c r="A161" s="3" t="s">
        <v>368</v>
      </c>
      <c r="B161" s="3" t="s">
        <v>130</v>
      </c>
      <c r="C161" s="3" t="s">
        <v>369</v>
      </c>
      <c r="D161" s="2" t="str">
        <f t="array" ref="D161">INDEX(covid, MATCH($A161, iso_code, 0), MATCH(D$1, columns, 0))</f>
        <v>#N/A</v>
      </c>
      <c r="E161" s="2" t="str">
        <f t="array" ref="E161">INDEX(covid, MATCH($A161, iso_code, 0), MATCH(E$1, columns, 0))</f>
        <v>#N/A</v>
      </c>
      <c r="F161" s="2" t="str">
        <f t="array" ref="F161">INDEX(covid, MATCH($A161, iso_code, 0), MATCH(F$1, columns, 0))</f>
        <v>#N/A</v>
      </c>
      <c r="G161" s="2" t="str">
        <f t="array" ref="G161">INDEX(covid, MATCH($A161, iso_code, 0), MATCH(G$1, columns, 0))</f>
        <v>#N/A</v>
      </c>
      <c r="H161" s="16"/>
      <c r="I161" s="2"/>
      <c r="J161" s="2"/>
      <c r="K161" s="2"/>
      <c r="L161" s="2"/>
      <c r="M161" s="2"/>
      <c r="N161" s="2"/>
      <c r="O161" s="2"/>
      <c r="P161" s="2"/>
    </row>
    <row r="162">
      <c r="A162" s="3" t="s">
        <v>370</v>
      </c>
      <c r="B162" s="3" t="s">
        <v>130</v>
      </c>
      <c r="C162" s="3" t="s">
        <v>371</v>
      </c>
      <c r="D162" s="2" t="str">
        <f t="array" ref="D162">INDEX(covid, MATCH($A162, iso_code, 0), MATCH(D$1, columns, 0))</f>
        <v>#N/A</v>
      </c>
      <c r="E162" s="2" t="str">
        <f t="array" ref="E162">INDEX(covid, MATCH($A162, iso_code, 0), MATCH(E$1, columns, 0))</f>
        <v>#N/A</v>
      </c>
      <c r="F162" s="2" t="str">
        <f t="array" ref="F162">INDEX(covid, MATCH($A162, iso_code, 0), MATCH(F$1, columns, 0))</f>
        <v>#N/A</v>
      </c>
      <c r="G162" s="2" t="str">
        <f t="array" ref="G162">INDEX(covid, MATCH($A162, iso_code, 0), MATCH(G$1, columns, 0))</f>
        <v>#N/A</v>
      </c>
      <c r="H162" s="16"/>
      <c r="I162" s="2"/>
      <c r="J162" s="2"/>
      <c r="K162" s="2"/>
      <c r="L162" s="2"/>
      <c r="M162" s="2"/>
      <c r="N162" s="2"/>
      <c r="O162" s="2"/>
      <c r="P162" s="2"/>
    </row>
    <row r="163">
      <c r="A163" s="3" t="s">
        <v>107</v>
      </c>
      <c r="B163" s="3" t="s">
        <v>23</v>
      </c>
      <c r="C163" s="3" t="s">
        <v>108</v>
      </c>
      <c r="D163" s="14">
        <f t="array" ref="D163">INDEX(covid, MATCH($A163, iso_code, 0), MATCH(D$1, columns, 0))</f>
        <v>8202</v>
      </c>
      <c r="E163" s="2">
        <f t="array" ref="E163">INDEX(covid, MATCH($A163, iso_code, 0), MATCH(E$1, columns, 0))</f>
        <v>100</v>
      </c>
      <c r="F163" s="14">
        <f t="array" ref="F163">INDEX(covid, MATCH($A163, iso_code, 0), MATCH(F$1, columns, 0))</f>
        <v>34010</v>
      </c>
      <c r="G163" s="10">
        <f t="array" ref="G163">INDEX(covid, MATCH($A163, iso_code, 0), MATCH(G$1, columns, 0))</f>
        <v>56861.47</v>
      </c>
      <c r="H163" s="16"/>
      <c r="I163" s="2"/>
      <c r="J163" s="2"/>
      <c r="K163" s="2"/>
      <c r="L163" s="2"/>
      <c r="M163" s="2"/>
      <c r="N163" s="2"/>
      <c r="O163" s="2"/>
      <c r="P163" s="2"/>
    </row>
    <row r="164">
      <c r="A164" s="3" t="s">
        <v>372</v>
      </c>
      <c r="B164" s="3" t="s">
        <v>125</v>
      </c>
      <c r="C164" s="3" t="s">
        <v>373</v>
      </c>
      <c r="D164" s="2" t="str">
        <f t="array" ref="D164">INDEX(covid, MATCH($A164, iso_code, 0), MATCH(D$1, columns, 0))</f>
        <v>#N/A</v>
      </c>
      <c r="E164" s="2" t="str">
        <f t="array" ref="E164">INDEX(covid, MATCH($A164, iso_code, 0), MATCH(E$1, columns, 0))</f>
        <v>#N/A</v>
      </c>
      <c r="F164" s="2" t="str">
        <f t="array" ref="F164">INDEX(covid, MATCH($A164, iso_code, 0), MATCH(F$1, columns, 0))</f>
        <v>#N/A</v>
      </c>
      <c r="G164" s="2" t="str">
        <f t="array" ref="G164">INDEX(covid, MATCH($A164, iso_code, 0), MATCH(G$1, columns, 0))</f>
        <v>#N/A</v>
      </c>
      <c r="H164" s="16"/>
      <c r="I164" s="2"/>
      <c r="J164" s="2"/>
      <c r="K164" s="2"/>
      <c r="L164" s="2"/>
      <c r="M164" s="2"/>
      <c r="N164" s="2"/>
      <c r="O164" s="2"/>
      <c r="P164" s="2"/>
    </row>
    <row r="165">
      <c r="A165" s="3" t="s">
        <v>374</v>
      </c>
      <c r="B165" s="3" t="s">
        <v>122</v>
      </c>
      <c r="C165" s="3" t="s">
        <v>375</v>
      </c>
      <c r="D165" s="2" t="str">
        <f t="array" ref="D165">INDEX(covid, MATCH($A165, iso_code, 0), MATCH(D$1, columns, 0))</f>
        <v>#N/A</v>
      </c>
      <c r="E165" s="2" t="str">
        <f t="array" ref="E165">INDEX(covid, MATCH($A165, iso_code, 0), MATCH(E$1, columns, 0))</f>
        <v>#N/A</v>
      </c>
      <c r="F165" s="2" t="str">
        <f t="array" ref="F165">INDEX(covid, MATCH($A165, iso_code, 0), MATCH(F$1, columns, 0))</f>
        <v>#N/A</v>
      </c>
      <c r="G165" s="2" t="str">
        <f t="array" ref="G165">INDEX(covid, MATCH($A165, iso_code, 0), MATCH(G$1, columns, 0))</f>
        <v>#N/A</v>
      </c>
      <c r="H165" s="16"/>
      <c r="I165" s="2"/>
      <c r="J165" s="2"/>
      <c r="K165" s="2"/>
      <c r="L165" s="2"/>
      <c r="M165" s="2"/>
      <c r="N165" s="2"/>
      <c r="O165" s="2"/>
      <c r="P165" s="2"/>
    </row>
    <row r="166">
      <c r="A166" s="3" t="s">
        <v>376</v>
      </c>
      <c r="B166" s="3" t="s">
        <v>125</v>
      </c>
      <c r="C166" s="3" t="s">
        <v>377</v>
      </c>
      <c r="D166" s="2" t="str">
        <f t="array" ref="D166">INDEX(covid, MATCH($A166, iso_code, 0), MATCH(D$1, columns, 0))</f>
        <v>#N/A</v>
      </c>
      <c r="E166" s="2" t="str">
        <f t="array" ref="E166">INDEX(covid, MATCH($A166, iso_code, 0), MATCH(E$1, columns, 0))</f>
        <v>#N/A</v>
      </c>
      <c r="F166" s="2" t="str">
        <f t="array" ref="F166">INDEX(covid, MATCH($A166, iso_code, 0), MATCH(F$1, columns, 0))</f>
        <v>#N/A</v>
      </c>
      <c r="G166" s="2" t="str">
        <f t="array" ref="G166">INDEX(covid, MATCH($A166, iso_code, 0), MATCH(G$1, columns, 0))</f>
        <v>#N/A</v>
      </c>
      <c r="H166" s="16"/>
      <c r="I166" s="2"/>
      <c r="J166" s="2"/>
      <c r="K166" s="2"/>
      <c r="L166" s="2"/>
      <c r="M166" s="2"/>
      <c r="N166" s="2"/>
      <c r="O166" s="2"/>
      <c r="P166" s="2"/>
    </row>
    <row r="167">
      <c r="A167" s="3" t="s">
        <v>109</v>
      </c>
      <c r="B167" s="3" t="s">
        <v>23</v>
      </c>
      <c r="C167" s="3" t="s">
        <v>110</v>
      </c>
      <c r="D167" s="14">
        <f t="array" ref="D167">INDEX(covid, MATCH($A167, iso_code, 0), MATCH(D$1, columns, 0))</f>
        <v>1299339</v>
      </c>
      <c r="E167" s="14">
        <f t="array" ref="E167">INDEX(covid, MATCH($A167, iso_code, 0), MATCH(E$1, columns, 0))</f>
        <v>12714</v>
      </c>
      <c r="F167" s="14">
        <f t="array" ref="F167">INDEX(covid, MATCH($A167, iso_code, 0), MATCH(F$1, columns, 0))</f>
        <v>6871547</v>
      </c>
      <c r="G167" s="10">
        <f t="array" ref="G167">INDEX(covid, MATCH($A167, iso_code, 0), MATCH(G$1, columns, 0))</f>
        <v>14048.881</v>
      </c>
      <c r="H167" s="16"/>
      <c r="I167" s="2"/>
      <c r="J167" s="2"/>
      <c r="K167" s="2"/>
      <c r="L167" s="2"/>
      <c r="M167" s="2"/>
      <c r="N167" s="2"/>
      <c r="O167" s="2"/>
      <c r="P167" s="2"/>
    </row>
    <row r="168">
      <c r="A168" s="3" t="s">
        <v>378</v>
      </c>
      <c r="B168" s="3" t="s">
        <v>125</v>
      </c>
      <c r="C168" s="3" t="s">
        <v>379</v>
      </c>
      <c r="D168" s="2" t="str">
        <f t="array" ref="D168">INDEX(covid, MATCH($A168, iso_code, 0), MATCH(D$1, columns, 0))</f>
        <v>#N/A</v>
      </c>
      <c r="E168" s="2" t="str">
        <f t="array" ref="E168">INDEX(covid, MATCH($A168, iso_code, 0), MATCH(E$1, columns, 0))</f>
        <v>#N/A</v>
      </c>
      <c r="F168" s="2" t="str">
        <f t="array" ref="F168">INDEX(covid, MATCH($A168, iso_code, 0), MATCH(F$1, columns, 0))</f>
        <v>#N/A</v>
      </c>
      <c r="G168" s="2" t="str">
        <f t="array" ref="G168">INDEX(covid, MATCH($A168, iso_code, 0), MATCH(G$1, columns, 0))</f>
        <v>#N/A</v>
      </c>
      <c r="H168" s="16"/>
      <c r="I168" s="2"/>
      <c r="J168" s="2"/>
      <c r="K168" s="2"/>
      <c r="L168" s="2"/>
      <c r="M168" s="2"/>
      <c r="N168" s="2"/>
      <c r="O168" s="2"/>
      <c r="P168" s="2"/>
    </row>
    <row r="169">
      <c r="A169" s="3" t="s">
        <v>380</v>
      </c>
      <c r="B169" s="3" t="s">
        <v>125</v>
      </c>
      <c r="C169" s="3" t="s">
        <v>381</v>
      </c>
      <c r="D169" s="2" t="str">
        <f t="array" ref="D169">INDEX(covid, MATCH($A169, iso_code, 0), MATCH(D$1, columns, 0))</f>
        <v>#N/A</v>
      </c>
      <c r="E169" s="2" t="str">
        <f t="array" ref="E169">INDEX(covid, MATCH($A169, iso_code, 0), MATCH(E$1, columns, 0))</f>
        <v>#N/A</v>
      </c>
      <c r="F169" s="2" t="str">
        <f t="array" ref="F169">INDEX(covid, MATCH($A169, iso_code, 0), MATCH(F$1, columns, 0))</f>
        <v>#N/A</v>
      </c>
      <c r="G169" s="2" t="str">
        <f t="array" ref="G169">INDEX(covid, MATCH($A169, iso_code, 0), MATCH(G$1, columns, 0))</f>
        <v>#N/A</v>
      </c>
      <c r="H169" s="16"/>
      <c r="I169" s="2"/>
      <c r="J169" s="2"/>
      <c r="K169" s="2"/>
      <c r="L169" s="2"/>
      <c r="M169" s="2"/>
      <c r="N169" s="2"/>
      <c r="O169" s="2"/>
      <c r="P169" s="2"/>
    </row>
    <row r="170">
      <c r="A170" s="3" t="s">
        <v>382</v>
      </c>
      <c r="B170" s="3" t="s">
        <v>122</v>
      </c>
      <c r="C170" s="3" t="s">
        <v>383</v>
      </c>
      <c r="D170" s="2" t="str">
        <f t="array" ref="D170">INDEX(covid, MATCH($A170, iso_code, 0), MATCH(D$1, columns, 0))</f>
        <v>#N/A</v>
      </c>
      <c r="E170" s="2" t="str">
        <f t="array" ref="E170">INDEX(covid, MATCH($A170, iso_code, 0), MATCH(E$1, columns, 0))</f>
        <v>#N/A</v>
      </c>
      <c r="F170" s="2" t="str">
        <f t="array" ref="F170">INDEX(covid, MATCH($A170, iso_code, 0), MATCH(F$1, columns, 0))</f>
        <v>#N/A</v>
      </c>
      <c r="G170" s="2" t="str">
        <f t="array" ref="G170">INDEX(covid, MATCH($A170, iso_code, 0), MATCH(G$1, columns, 0))</f>
        <v>#N/A</v>
      </c>
      <c r="H170" s="16"/>
      <c r="I170" s="2"/>
      <c r="J170" s="2"/>
      <c r="K170" s="2"/>
      <c r="L170" s="2"/>
      <c r="M170" s="2"/>
      <c r="N170" s="2"/>
      <c r="O170" s="2"/>
      <c r="P170" s="2"/>
    </row>
    <row r="171">
      <c r="A171" s="3" t="s">
        <v>384</v>
      </c>
      <c r="B171" s="3" t="s">
        <v>130</v>
      </c>
      <c r="C171" s="3" t="s">
        <v>385</v>
      </c>
      <c r="D171" s="2" t="str">
        <f t="array" ref="D171">INDEX(covid, MATCH($A171, iso_code, 0), MATCH(D$1, columns, 0))</f>
        <v>#N/A</v>
      </c>
      <c r="E171" s="2" t="str">
        <f t="array" ref="E171">INDEX(covid, MATCH($A171, iso_code, 0), MATCH(E$1, columns, 0))</f>
        <v>#N/A</v>
      </c>
      <c r="F171" s="2" t="str">
        <f t="array" ref="F171">INDEX(covid, MATCH($A171, iso_code, 0), MATCH(F$1, columns, 0))</f>
        <v>#N/A</v>
      </c>
      <c r="G171" s="2" t="str">
        <f t="array" ref="G171">INDEX(covid, MATCH($A171, iso_code, 0), MATCH(G$1, columns, 0))</f>
        <v>#N/A</v>
      </c>
      <c r="H171" s="16"/>
      <c r="I171" s="2"/>
      <c r="J171" s="2"/>
      <c r="K171" s="2"/>
      <c r="L171" s="2"/>
      <c r="M171" s="2"/>
      <c r="N171" s="2"/>
      <c r="O171" s="2"/>
      <c r="P171" s="2"/>
    </row>
    <row r="172">
      <c r="A172" s="3" t="s">
        <v>111</v>
      </c>
      <c r="B172" s="3" t="s">
        <v>23</v>
      </c>
      <c r="C172" s="3" t="s">
        <v>112</v>
      </c>
      <c r="D172" s="14">
        <f t="array" ref="D172">INDEX(covid, MATCH($A172, iso_code, 0), MATCH(D$1, columns, 0))</f>
        <v>1371082</v>
      </c>
      <c r="E172" s="14">
        <f t="array" ref="E172">INDEX(covid, MATCH($A172, iso_code, 0), MATCH(E$1, columns, 0))</f>
        <v>16635</v>
      </c>
      <c r="F172" s="14">
        <f t="array" ref="F172">INDEX(covid, MATCH($A172, iso_code, 0), MATCH(F$1, columns, 0))</f>
        <v>5449270</v>
      </c>
      <c r="G172" s="10">
        <f t="array" ref="G172">INDEX(covid, MATCH($A172, iso_code, 0), MATCH(G$1, columns, 0))</f>
        <v>30155.152</v>
      </c>
      <c r="H172" s="16"/>
      <c r="I172" s="2"/>
      <c r="J172" s="2"/>
      <c r="K172" s="2"/>
      <c r="L172" s="2"/>
      <c r="M172" s="2"/>
      <c r="N172" s="2"/>
      <c r="O172" s="2"/>
      <c r="P172" s="2"/>
    </row>
    <row r="173">
      <c r="A173" s="3" t="s">
        <v>113</v>
      </c>
      <c r="B173" s="3" t="s">
        <v>23</v>
      </c>
      <c r="C173" s="3" t="s">
        <v>114</v>
      </c>
      <c r="D173" s="14">
        <f t="array" ref="D173">INDEX(covid, MATCH($A173, iso_code, 0), MATCH(D$1, columns, 0))</f>
        <v>464048</v>
      </c>
      <c r="E173" s="14">
        <f t="array" ref="E173">INDEX(covid, MATCH($A173, iso_code, 0), MATCH(E$1, columns, 0))</f>
        <v>5589</v>
      </c>
      <c r="F173" s="14">
        <f t="array" ref="F173">INDEX(covid, MATCH($A173, iso_code, 0), MATCH(F$1, columns, 0))</f>
        <v>2078723</v>
      </c>
      <c r="G173" s="10">
        <f t="array" ref="G173">INDEX(covid, MATCH($A173, iso_code, 0), MATCH(G$1, columns, 0))</f>
        <v>31400.84</v>
      </c>
      <c r="H173" s="16"/>
      <c r="I173" s="2"/>
      <c r="J173" s="2"/>
      <c r="K173" s="2"/>
      <c r="L173" s="2"/>
      <c r="M173" s="2"/>
      <c r="N173" s="2"/>
      <c r="O173" s="2"/>
      <c r="P173" s="2"/>
    </row>
    <row r="174">
      <c r="A174" s="3" t="s">
        <v>386</v>
      </c>
      <c r="B174" s="3" t="s">
        <v>125</v>
      </c>
      <c r="C174" s="3" t="s">
        <v>387</v>
      </c>
      <c r="D174" s="2" t="str">
        <f t="array" ref="D174">INDEX(covid, MATCH($A174, iso_code, 0), MATCH(D$1, columns, 0))</f>
        <v>#N/A</v>
      </c>
      <c r="E174" s="2" t="str">
        <f t="array" ref="E174">INDEX(covid, MATCH($A174, iso_code, 0), MATCH(E$1, columns, 0))</f>
        <v>#N/A</v>
      </c>
      <c r="F174" s="2" t="str">
        <f t="array" ref="F174">INDEX(covid, MATCH($A174, iso_code, 0), MATCH(F$1, columns, 0))</f>
        <v>#N/A</v>
      </c>
      <c r="G174" s="2" t="str">
        <f t="array" ref="G174">INDEX(covid, MATCH($A174, iso_code, 0), MATCH(G$1, columns, 0))</f>
        <v>#N/A</v>
      </c>
      <c r="H174" s="16"/>
      <c r="I174" s="2"/>
      <c r="J174" s="2"/>
      <c r="K174" s="2"/>
      <c r="L174" s="2"/>
      <c r="M174" s="2"/>
      <c r="N174" s="2"/>
      <c r="O174" s="2"/>
      <c r="P174" s="2"/>
    </row>
    <row r="175">
      <c r="A175" s="3" t="s">
        <v>388</v>
      </c>
      <c r="B175" s="3" t="s">
        <v>125</v>
      </c>
      <c r="C175" s="3" t="s">
        <v>389</v>
      </c>
      <c r="D175" s="2" t="str">
        <f t="array" ref="D175">INDEX(covid, MATCH($A175, iso_code, 0), MATCH(D$1, columns, 0))</f>
        <v>#N/A</v>
      </c>
      <c r="E175" s="2" t="str">
        <f t="array" ref="E175">INDEX(covid, MATCH($A175, iso_code, 0), MATCH(E$1, columns, 0))</f>
        <v>#N/A</v>
      </c>
      <c r="F175" s="2" t="str">
        <f t="array" ref="F175">INDEX(covid, MATCH($A175, iso_code, 0), MATCH(F$1, columns, 0))</f>
        <v>#N/A</v>
      </c>
      <c r="G175" s="2" t="str">
        <f t="array" ref="G175">INDEX(covid, MATCH($A175, iso_code, 0), MATCH(G$1, columns, 0))</f>
        <v>#N/A</v>
      </c>
      <c r="H175" s="16"/>
      <c r="I175" s="2"/>
      <c r="J175" s="2"/>
      <c r="K175" s="2"/>
      <c r="L175" s="2"/>
      <c r="M175" s="2"/>
      <c r="N175" s="2"/>
      <c r="O175" s="2"/>
      <c r="P175" s="2"/>
    </row>
    <row r="176">
      <c r="A176" s="3" t="s">
        <v>390</v>
      </c>
      <c r="B176" s="3" t="s">
        <v>122</v>
      </c>
      <c r="C176" s="3" t="s">
        <v>391</v>
      </c>
      <c r="D176" s="2" t="str">
        <f t="array" ref="D176">INDEX(covid, MATCH($A176, iso_code, 0), MATCH(D$1, columns, 0))</f>
        <v>#N/A</v>
      </c>
      <c r="E176" s="2" t="str">
        <f t="array" ref="E176">INDEX(covid, MATCH($A176, iso_code, 0), MATCH(E$1, columns, 0))</f>
        <v>#N/A</v>
      </c>
      <c r="F176" s="2" t="str">
        <f t="array" ref="F176">INDEX(covid, MATCH($A176, iso_code, 0), MATCH(F$1, columns, 0))</f>
        <v>#N/A</v>
      </c>
      <c r="G176" s="2" t="str">
        <f t="array" ref="G176">INDEX(covid, MATCH($A176, iso_code, 0), MATCH(G$1, columns, 0))</f>
        <v>#N/A</v>
      </c>
      <c r="H176" s="16"/>
      <c r="I176" s="2"/>
      <c r="J176" s="2"/>
      <c r="K176" s="2"/>
      <c r="L176" s="2"/>
      <c r="M176" s="2"/>
      <c r="N176" s="2"/>
      <c r="O176" s="2"/>
      <c r="P176" s="2"/>
    </row>
    <row r="177">
      <c r="A177" s="3" t="s">
        <v>392</v>
      </c>
      <c r="B177" s="3" t="s">
        <v>125</v>
      </c>
      <c r="C177" s="3" t="s">
        <v>393</v>
      </c>
      <c r="D177" s="2" t="str">
        <f t="array" ref="D177">INDEX(covid, MATCH($A177, iso_code, 0), MATCH(D$1, columns, 0))</f>
        <v>#N/A</v>
      </c>
      <c r="E177" s="2" t="str">
        <f t="array" ref="E177">INDEX(covid, MATCH($A177, iso_code, 0), MATCH(E$1, columns, 0))</f>
        <v>#N/A</v>
      </c>
      <c r="F177" s="2" t="str">
        <f t="array" ref="F177">INDEX(covid, MATCH($A177, iso_code, 0), MATCH(F$1, columns, 0))</f>
        <v>#N/A</v>
      </c>
      <c r="G177" s="2" t="str">
        <f t="array" ref="G177">INDEX(covid, MATCH($A177, iso_code, 0), MATCH(G$1, columns, 0))</f>
        <v>#N/A</v>
      </c>
      <c r="H177" s="16"/>
      <c r="I177" s="2"/>
      <c r="J177" s="2"/>
      <c r="K177" s="2"/>
      <c r="L177" s="2"/>
      <c r="M177" s="2"/>
      <c r="N177" s="2"/>
      <c r="O177" s="2"/>
      <c r="P177" s="2"/>
    </row>
    <row r="178">
      <c r="A178" s="3" t="s">
        <v>45</v>
      </c>
      <c r="B178" s="3" t="s">
        <v>23</v>
      </c>
      <c r="C178" s="3" t="s">
        <v>46</v>
      </c>
      <c r="D178" s="14">
        <f t="array" ref="D178">INDEX(covid, MATCH($A178, iso_code, 0), MATCH(D$1, columns, 0))</f>
        <v>6294745</v>
      </c>
      <c r="E178" s="14">
        <f t="array" ref="E178">INDEX(covid, MATCH($A178, iso_code, 0), MATCH(E$1, columns, 0))</f>
        <v>89405</v>
      </c>
      <c r="F178" s="14">
        <f t="array" ref="F178">INDEX(covid, MATCH($A178, iso_code, 0), MATCH(F$1, columns, 0))</f>
        <v>46745211</v>
      </c>
      <c r="G178" s="10">
        <f t="array" ref="G178">INDEX(covid, MATCH($A178, iso_code, 0), MATCH(G$1, columns, 0))</f>
        <v>34272.36</v>
      </c>
      <c r="H178" s="16"/>
      <c r="I178" s="2"/>
      <c r="J178" s="2"/>
      <c r="K178" s="2"/>
      <c r="L178" s="2"/>
      <c r="M178" s="2"/>
      <c r="N178" s="2"/>
      <c r="O178" s="2"/>
      <c r="P178" s="2"/>
    </row>
    <row r="179">
      <c r="A179" s="3" t="s">
        <v>394</v>
      </c>
      <c r="B179" s="3" t="s">
        <v>122</v>
      </c>
      <c r="C179" s="3" t="s">
        <v>395</v>
      </c>
      <c r="D179" s="2" t="str">
        <f t="array" ref="D179">INDEX(covid, MATCH($A179, iso_code, 0), MATCH(D$1, columns, 0))</f>
        <v>#N/A</v>
      </c>
      <c r="E179" s="2" t="str">
        <f t="array" ref="E179">INDEX(covid, MATCH($A179, iso_code, 0), MATCH(E$1, columns, 0))</f>
        <v>#N/A</v>
      </c>
      <c r="F179" s="2" t="str">
        <f t="array" ref="F179">INDEX(covid, MATCH($A179, iso_code, 0), MATCH(F$1, columns, 0))</f>
        <v>#N/A</v>
      </c>
      <c r="G179" s="2" t="str">
        <f t="array" ref="G179">INDEX(covid, MATCH($A179, iso_code, 0), MATCH(G$1, columns, 0))</f>
        <v>#N/A</v>
      </c>
      <c r="H179" s="16"/>
      <c r="I179" s="2"/>
      <c r="J179" s="2"/>
      <c r="K179" s="2"/>
      <c r="L179" s="2"/>
      <c r="M179" s="2"/>
      <c r="N179" s="2"/>
      <c r="O179" s="2"/>
      <c r="P179" s="2"/>
    </row>
    <row r="180">
      <c r="A180" s="3" t="s">
        <v>396</v>
      </c>
      <c r="B180" s="3" t="s">
        <v>125</v>
      </c>
      <c r="C180" s="3" t="s">
        <v>397</v>
      </c>
      <c r="D180" s="2" t="str">
        <f t="array" ref="D180">INDEX(covid, MATCH($A180, iso_code, 0), MATCH(D$1, columns, 0))</f>
        <v>#N/A</v>
      </c>
      <c r="E180" s="2" t="str">
        <f t="array" ref="E180">INDEX(covid, MATCH($A180, iso_code, 0), MATCH(E$1, columns, 0))</f>
        <v>#N/A</v>
      </c>
      <c r="F180" s="2" t="str">
        <f t="array" ref="F180">INDEX(covid, MATCH($A180, iso_code, 0), MATCH(F$1, columns, 0))</f>
        <v>#N/A</v>
      </c>
      <c r="G180" s="2" t="str">
        <f t="array" ref="G180">INDEX(covid, MATCH($A180, iso_code, 0), MATCH(G$1, columns, 0))</f>
        <v>#N/A</v>
      </c>
      <c r="H180" s="16"/>
      <c r="I180" s="2"/>
      <c r="J180" s="2"/>
      <c r="K180" s="2"/>
      <c r="L180" s="2"/>
      <c r="M180" s="2"/>
      <c r="N180" s="2"/>
      <c r="O180" s="2"/>
      <c r="P180" s="2"/>
    </row>
    <row r="181">
      <c r="A181" s="3" t="s">
        <v>398</v>
      </c>
      <c r="B181" s="3" t="s">
        <v>135</v>
      </c>
      <c r="C181" s="3" t="s">
        <v>399</v>
      </c>
      <c r="D181" s="2" t="str">
        <f t="array" ref="D181">INDEX(covid, MATCH($A181, iso_code, 0), MATCH(D$1, columns, 0))</f>
        <v>#N/A</v>
      </c>
      <c r="E181" s="2" t="str">
        <f t="array" ref="E181">INDEX(covid, MATCH($A181, iso_code, 0), MATCH(E$1, columns, 0))</f>
        <v>#N/A</v>
      </c>
      <c r="F181" s="2" t="str">
        <f t="array" ref="F181">INDEX(covid, MATCH($A181, iso_code, 0), MATCH(F$1, columns, 0))</f>
        <v>#N/A</v>
      </c>
      <c r="G181" s="2" t="str">
        <f t="array" ref="G181">INDEX(covid, MATCH($A181, iso_code, 0), MATCH(G$1, columns, 0))</f>
        <v>#N/A</v>
      </c>
      <c r="H181" s="16"/>
      <c r="I181" s="2"/>
      <c r="J181" s="2"/>
      <c r="K181" s="2"/>
      <c r="L181" s="2"/>
      <c r="M181" s="2"/>
      <c r="N181" s="2"/>
      <c r="O181" s="2"/>
      <c r="P181" s="2"/>
    </row>
    <row r="182">
      <c r="A182" s="3" t="s">
        <v>400</v>
      </c>
      <c r="B182" s="3" t="s">
        <v>125</v>
      </c>
      <c r="C182" s="3" t="s">
        <v>401</v>
      </c>
      <c r="D182" s="2" t="str">
        <f t="array" ref="D182">INDEX(covid, MATCH($A182, iso_code, 0), MATCH(D$1, columns, 0))</f>
        <v>#N/A</v>
      </c>
      <c r="E182" s="2" t="str">
        <f t="array" ref="E182">INDEX(covid, MATCH($A182, iso_code, 0), MATCH(E$1, columns, 0))</f>
        <v>#N/A</v>
      </c>
      <c r="F182" s="2" t="str">
        <f t="array" ref="F182">INDEX(covid, MATCH($A182, iso_code, 0), MATCH(F$1, columns, 0))</f>
        <v>#N/A</v>
      </c>
      <c r="G182" s="2" t="str">
        <f t="array" ref="G182">INDEX(covid, MATCH($A182, iso_code, 0), MATCH(G$1, columns, 0))</f>
        <v>#N/A</v>
      </c>
      <c r="H182" s="16"/>
      <c r="I182" s="2"/>
      <c r="J182" s="2"/>
      <c r="K182" s="2"/>
      <c r="L182" s="2"/>
      <c r="M182" s="2"/>
      <c r="N182" s="2"/>
      <c r="O182" s="2"/>
      <c r="P182" s="2"/>
    </row>
    <row r="183">
      <c r="A183" s="3" t="s">
        <v>115</v>
      </c>
      <c r="B183" s="3" t="s">
        <v>23</v>
      </c>
      <c r="C183" s="3" t="s">
        <v>116</v>
      </c>
      <c r="D183" s="14">
        <f t="array" ref="D183">INDEX(covid, MATCH($A183, iso_code, 0), MATCH(D$1, columns, 0))</f>
        <v>1314784</v>
      </c>
      <c r="E183" s="14">
        <f t="array" ref="E183">INDEX(covid, MATCH($A183, iso_code, 0), MATCH(E$1, columns, 0))</f>
        <v>15310</v>
      </c>
      <c r="F183" s="14">
        <f t="array" ref="F183">INDEX(covid, MATCH($A183, iso_code, 0), MATCH(F$1, columns, 0))</f>
        <v>10160159</v>
      </c>
      <c r="G183" s="10">
        <f t="array" ref="G183">INDEX(covid, MATCH($A183, iso_code, 0), MATCH(G$1, columns, 0))</f>
        <v>46949.283</v>
      </c>
      <c r="H183" s="16"/>
      <c r="I183" s="2"/>
      <c r="J183" s="2"/>
      <c r="K183" s="2"/>
      <c r="L183" s="2"/>
      <c r="M183" s="2"/>
      <c r="N183" s="2"/>
      <c r="O183" s="2"/>
      <c r="P183" s="2"/>
    </row>
    <row r="184">
      <c r="A184" s="3" t="s">
        <v>37</v>
      </c>
      <c r="B184" s="3" t="s">
        <v>23</v>
      </c>
      <c r="C184" s="3" t="s">
        <v>38</v>
      </c>
      <c r="D184" s="14">
        <f t="array" ref="D184">INDEX(covid, MATCH($A184, iso_code, 0), MATCH(D$1, columns, 0))</f>
        <v>1332615</v>
      </c>
      <c r="E184" s="14">
        <f t="array" ref="E184">INDEX(covid, MATCH($A184, iso_code, 0), MATCH(E$1, columns, 0))</f>
        <v>12217</v>
      </c>
      <c r="F184" s="14">
        <f t="array" ref="F184">INDEX(covid, MATCH($A184, iso_code, 0), MATCH(F$1, columns, 0))</f>
        <v>8715494</v>
      </c>
      <c r="G184" s="10">
        <f t="array" ref="G184">INDEX(covid, MATCH($A184, iso_code, 0), MATCH(G$1, columns, 0))</f>
        <v>57410.166</v>
      </c>
      <c r="H184" s="16"/>
      <c r="I184" s="2"/>
      <c r="J184" s="2"/>
      <c r="K184" s="2"/>
      <c r="L184" s="2"/>
      <c r="M184" s="2"/>
      <c r="N184" s="2"/>
      <c r="O184" s="2"/>
      <c r="P184" s="2"/>
    </row>
    <row r="185">
      <c r="A185" s="3" t="s">
        <v>402</v>
      </c>
      <c r="B185" s="3" t="s">
        <v>122</v>
      </c>
      <c r="C185" s="3" t="s">
        <v>403</v>
      </c>
      <c r="D185" s="2" t="str">
        <f t="array" ref="D185">INDEX(covid, MATCH($A185, iso_code, 0), MATCH(D$1, columns, 0))</f>
        <v>#N/A</v>
      </c>
      <c r="E185" s="2" t="str">
        <f t="array" ref="E185">INDEX(covid, MATCH($A185, iso_code, 0), MATCH(E$1, columns, 0))</f>
        <v>#N/A</v>
      </c>
      <c r="F185" s="2" t="str">
        <f t="array" ref="F185">INDEX(covid, MATCH($A185, iso_code, 0), MATCH(F$1, columns, 0))</f>
        <v>#N/A</v>
      </c>
      <c r="G185" s="2" t="str">
        <f t="array" ref="G185">INDEX(covid, MATCH($A185, iso_code, 0), MATCH(G$1, columns, 0))</f>
        <v>#N/A</v>
      </c>
      <c r="H185" s="16"/>
      <c r="I185" s="2"/>
      <c r="J185" s="2"/>
      <c r="K185" s="2"/>
      <c r="L185" s="2"/>
      <c r="M185" s="2"/>
      <c r="N185" s="2"/>
      <c r="O185" s="2"/>
      <c r="P185" s="2"/>
    </row>
    <row r="186">
      <c r="A186" s="3" t="s">
        <v>404</v>
      </c>
      <c r="B186" s="3" t="s">
        <v>122</v>
      </c>
      <c r="C186" s="3" t="s">
        <v>405</v>
      </c>
      <c r="D186" s="2" t="str">
        <f t="array" ref="D186">INDEX(covid, MATCH($A186, iso_code, 0), MATCH(D$1, columns, 0))</f>
        <v>#N/A</v>
      </c>
      <c r="E186" s="2" t="str">
        <f t="array" ref="E186">INDEX(covid, MATCH($A186, iso_code, 0), MATCH(E$1, columns, 0))</f>
        <v>#N/A</v>
      </c>
      <c r="F186" s="2" t="str">
        <f t="array" ref="F186">INDEX(covid, MATCH($A186, iso_code, 0), MATCH(F$1, columns, 0))</f>
        <v>#N/A</v>
      </c>
      <c r="G186" s="2" t="str">
        <f t="array" ref="G186">INDEX(covid, MATCH($A186, iso_code, 0), MATCH(G$1, columns, 0))</f>
        <v>#N/A</v>
      </c>
      <c r="H186" s="16"/>
      <c r="I186" s="2"/>
      <c r="J186" s="2"/>
      <c r="K186" s="2"/>
      <c r="L186" s="2"/>
      <c r="M186" s="2"/>
      <c r="N186" s="2"/>
      <c r="O186" s="2"/>
      <c r="P186" s="2"/>
    </row>
    <row r="187">
      <c r="A187" s="3" t="s">
        <v>406</v>
      </c>
      <c r="B187" s="3" t="s">
        <v>122</v>
      </c>
      <c r="C187" s="3" t="s">
        <v>407</v>
      </c>
      <c r="D187" s="2" t="str">
        <f t="array" ref="D187">INDEX(covid, MATCH($A187, iso_code, 0), MATCH(D$1, columns, 0))</f>
        <v>#N/A</v>
      </c>
      <c r="E187" s="2" t="str">
        <f t="array" ref="E187">INDEX(covid, MATCH($A187, iso_code, 0), MATCH(E$1, columns, 0))</f>
        <v>#N/A</v>
      </c>
      <c r="F187" s="2" t="str">
        <f t="array" ref="F187">INDEX(covid, MATCH($A187, iso_code, 0), MATCH(F$1, columns, 0))</f>
        <v>#N/A</v>
      </c>
      <c r="G187" s="2" t="str">
        <f t="array" ref="G187">INDEX(covid, MATCH($A187, iso_code, 0), MATCH(G$1, columns, 0))</f>
        <v>#N/A</v>
      </c>
      <c r="H187" s="16"/>
      <c r="I187" s="2"/>
      <c r="J187" s="2"/>
      <c r="K187" s="2"/>
      <c r="L187" s="2"/>
      <c r="M187" s="2"/>
      <c r="N187" s="2"/>
      <c r="O187" s="2"/>
      <c r="P187" s="2"/>
    </row>
    <row r="188">
      <c r="A188" s="3" t="s">
        <v>408</v>
      </c>
      <c r="B188" s="3" t="s">
        <v>125</v>
      </c>
      <c r="C188" s="3" t="s">
        <v>409</v>
      </c>
      <c r="D188" s="2" t="str">
        <f t="array" ref="D188">INDEX(covid, MATCH($A188, iso_code, 0), MATCH(D$1, columns, 0))</f>
        <v>#N/A</v>
      </c>
      <c r="E188" s="2" t="str">
        <f t="array" ref="E188">INDEX(covid, MATCH($A188, iso_code, 0), MATCH(E$1, columns, 0))</f>
        <v>#N/A</v>
      </c>
      <c r="F188" s="2" t="str">
        <f t="array" ref="F188">INDEX(covid, MATCH($A188, iso_code, 0), MATCH(F$1, columns, 0))</f>
        <v>#N/A</v>
      </c>
      <c r="G188" s="2" t="str">
        <f t="array" ref="G188">INDEX(covid, MATCH($A188, iso_code, 0), MATCH(G$1, columns, 0))</f>
        <v>#N/A</v>
      </c>
      <c r="H188" s="16"/>
      <c r="I188" s="2"/>
      <c r="J188" s="2"/>
      <c r="K188" s="2"/>
      <c r="L188" s="2"/>
      <c r="M188" s="2"/>
      <c r="N188" s="2"/>
      <c r="O188" s="2"/>
      <c r="P188" s="2"/>
    </row>
    <row r="189">
      <c r="A189" s="3" t="s">
        <v>410</v>
      </c>
      <c r="B189" s="3" t="s">
        <v>122</v>
      </c>
      <c r="C189" s="3" t="s">
        <v>411</v>
      </c>
      <c r="D189" s="2" t="str">
        <f t="array" ref="D189">INDEX(covid, MATCH($A189, iso_code, 0), MATCH(D$1, columns, 0))</f>
        <v>#N/A</v>
      </c>
      <c r="E189" s="2" t="str">
        <f t="array" ref="E189">INDEX(covid, MATCH($A189, iso_code, 0), MATCH(E$1, columns, 0))</f>
        <v>#N/A</v>
      </c>
      <c r="F189" s="2" t="str">
        <f t="array" ref="F189">INDEX(covid, MATCH($A189, iso_code, 0), MATCH(F$1, columns, 0))</f>
        <v>#N/A</v>
      </c>
      <c r="G189" s="2" t="str">
        <f t="array" ref="G189">INDEX(covid, MATCH($A189, iso_code, 0), MATCH(G$1, columns, 0))</f>
        <v>#N/A</v>
      </c>
      <c r="H189" s="16"/>
      <c r="I189" s="2"/>
      <c r="J189" s="2"/>
      <c r="K189" s="2"/>
      <c r="L189" s="2"/>
      <c r="M189" s="2"/>
      <c r="N189" s="2"/>
      <c r="O189" s="2"/>
      <c r="P189" s="2"/>
    </row>
    <row r="190">
      <c r="A190" s="3" t="s">
        <v>412</v>
      </c>
      <c r="B190" s="3" t="s">
        <v>122</v>
      </c>
      <c r="C190" s="3" t="s">
        <v>413</v>
      </c>
      <c r="D190" s="2" t="str">
        <f t="array" ref="D190">INDEX(covid, MATCH($A190, iso_code, 0), MATCH(D$1, columns, 0))</f>
        <v>#N/A</v>
      </c>
      <c r="E190" s="2" t="str">
        <f t="array" ref="E190">INDEX(covid, MATCH($A190, iso_code, 0), MATCH(E$1, columns, 0))</f>
        <v>#N/A</v>
      </c>
      <c r="F190" s="2" t="str">
        <f t="array" ref="F190">INDEX(covid, MATCH($A190, iso_code, 0), MATCH(F$1, columns, 0))</f>
        <v>#N/A</v>
      </c>
      <c r="G190" s="2" t="str">
        <f t="array" ref="G190">INDEX(covid, MATCH($A190, iso_code, 0), MATCH(G$1, columns, 0))</f>
        <v>#N/A</v>
      </c>
      <c r="H190" s="16"/>
      <c r="I190" s="2"/>
      <c r="J190" s="2"/>
      <c r="K190" s="2"/>
      <c r="L190" s="2"/>
      <c r="M190" s="2"/>
      <c r="N190" s="2"/>
      <c r="O190" s="2"/>
      <c r="P190" s="2"/>
    </row>
    <row r="191">
      <c r="A191" s="3" t="s">
        <v>414</v>
      </c>
      <c r="B191" s="3" t="s">
        <v>125</v>
      </c>
      <c r="C191" s="3" t="s">
        <v>415</v>
      </c>
      <c r="D191" s="2" t="str">
        <f t="array" ref="D191">INDEX(covid, MATCH($A191, iso_code, 0), MATCH(D$1, columns, 0))</f>
        <v>#N/A</v>
      </c>
      <c r="E191" s="2" t="str">
        <f t="array" ref="E191">INDEX(covid, MATCH($A191, iso_code, 0), MATCH(E$1, columns, 0))</f>
        <v>#N/A</v>
      </c>
      <c r="F191" s="2" t="str">
        <f t="array" ref="F191">INDEX(covid, MATCH($A191, iso_code, 0), MATCH(F$1, columns, 0))</f>
        <v>#N/A</v>
      </c>
      <c r="G191" s="2" t="str">
        <f t="array" ref="G191">INDEX(covid, MATCH($A191, iso_code, 0), MATCH(G$1, columns, 0))</f>
        <v>#N/A</v>
      </c>
      <c r="H191" s="16"/>
      <c r="I191" s="2"/>
      <c r="J191" s="2"/>
      <c r="K191" s="2"/>
      <c r="L191" s="2"/>
      <c r="M191" s="2"/>
      <c r="N191" s="2"/>
      <c r="O191" s="2"/>
      <c r="P191" s="2"/>
    </row>
    <row r="192">
      <c r="A192" s="3" t="s">
        <v>416</v>
      </c>
      <c r="B192" s="3" t="s">
        <v>130</v>
      </c>
      <c r="C192" s="3" t="s">
        <v>417</v>
      </c>
      <c r="D192" s="2" t="str">
        <f t="array" ref="D192">INDEX(covid, MATCH($A192, iso_code, 0), MATCH(D$1, columns, 0))</f>
        <v>#N/A</v>
      </c>
      <c r="E192" s="2" t="str">
        <f t="array" ref="E192">INDEX(covid, MATCH($A192, iso_code, 0), MATCH(E$1, columns, 0))</f>
        <v>#N/A</v>
      </c>
      <c r="F192" s="2" t="str">
        <f t="array" ref="F192">INDEX(covid, MATCH($A192, iso_code, 0), MATCH(F$1, columns, 0))</f>
        <v>#N/A</v>
      </c>
      <c r="G192" s="2" t="str">
        <f t="array" ref="G192">INDEX(covid, MATCH($A192, iso_code, 0), MATCH(G$1, columns, 0))</f>
        <v>#N/A</v>
      </c>
      <c r="H192" s="16"/>
      <c r="I192" s="2"/>
      <c r="J192" s="2"/>
      <c r="K192" s="2"/>
      <c r="L192" s="2"/>
      <c r="M192" s="2"/>
      <c r="N192" s="2"/>
      <c r="O192" s="2"/>
      <c r="P192" s="2"/>
    </row>
    <row r="193">
      <c r="A193" s="3" t="s">
        <v>418</v>
      </c>
      <c r="B193" s="3" t="s">
        <v>125</v>
      </c>
      <c r="C193" s="3" t="s">
        <v>419</v>
      </c>
      <c r="D193" s="2" t="str">
        <f t="array" ref="D193">INDEX(covid, MATCH($A193, iso_code, 0), MATCH(D$1, columns, 0))</f>
        <v>#N/A</v>
      </c>
      <c r="E193" s="2" t="str">
        <f t="array" ref="E193">INDEX(covid, MATCH($A193, iso_code, 0), MATCH(E$1, columns, 0))</f>
        <v>#N/A</v>
      </c>
      <c r="F193" s="2" t="str">
        <f t="array" ref="F193">INDEX(covid, MATCH($A193, iso_code, 0), MATCH(F$1, columns, 0))</f>
        <v>#N/A</v>
      </c>
      <c r="G193" s="2" t="str">
        <f t="array" ref="G193">INDEX(covid, MATCH($A193, iso_code, 0), MATCH(G$1, columns, 0))</f>
        <v>#N/A</v>
      </c>
      <c r="H193" s="16"/>
      <c r="I193" s="2"/>
      <c r="J193" s="2"/>
      <c r="K193" s="2"/>
      <c r="L193" s="2"/>
      <c r="M193" s="2"/>
      <c r="N193" s="2"/>
      <c r="O193" s="2"/>
      <c r="P193" s="2"/>
    </row>
    <row r="194">
      <c r="A194" s="3" t="s">
        <v>420</v>
      </c>
      <c r="B194" s="3" t="s">
        <v>122</v>
      </c>
      <c r="C194" s="3" t="s">
        <v>421</v>
      </c>
      <c r="D194" s="2" t="str">
        <f t="array" ref="D194">INDEX(covid, MATCH($A194, iso_code, 0), MATCH(D$1, columns, 0))</f>
        <v>#N/A</v>
      </c>
      <c r="E194" s="2" t="str">
        <f t="array" ref="E194">INDEX(covid, MATCH($A194, iso_code, 0), MATCH(E$1, columns, 0))</f>
        <v>#N/A</v>
      </c>
      <c r="F194" s="2" t="str">
        <f t="array" ref="F194">INDEX(covid, MATCH($A194, iso_code, 0), MATCH(F$1, columns, 0))</f>
        <v>#N/A</v>
      </c>
      <c r="G194" s="2" t="str">
        <f t="array" ref="G194">INDEX(covid, MATCH($A194, iso_code, 0), MATCH(G$1, columns, 0))</f>
        <v>#N/A</v>
      </c>
      <c r="H194" s="16"/>
      <c r="I194" s="2"/>
      <c r="J194" s="2"/>
      <c r="K194" s="2"/>
      <c r="L194" s="2"/>
      <c r="M194" s="2"/>
      <c r="N194" s="2"/>
      <c r="O194" s="2"/>
      <c r="P194" s="2"/>
    </row>
    <row r="195">
      <c r="A195" s="3" t="s">
        <v>422</v>
      </c>
      <c r="B195" s="3" t="s">
        <v>130</v>
      </c>
      <c r="C195" s="3" t="s">
        <v>423</v>
      </c>
      <c r="D195" s="2" t="str">
        <f t="array" ref="D195">INDEX(covid, MATCH($A195, iso_code, 0), MATCH(D$1, columns, 0))</f>
        <v>#N/A</v>
      </c>
      <c r="E195" s="2" t="str">
        <f t="array" ref="E195">INDEX(covid, MATCH($A195, iso_code, 0), MATCH(E$1, columns, 0))</f>
        <v>#N/A</v>
      </c>
      <c r="F195" s="2" t="str">
        <f t="array" ref="F195">INDEX(covid, MATCH($A195, iso_code, 0), MATCH(F$1, columns, 0))</f>
        <v>#N/A</v>
      </c>
      <c r="G195" s="2" t="str">
        <f t="array" ref="G195">INDEX(covid, MATCH($A195, iso_code, 0), MATCH(G$1, columns, 0))</f>
        <v>#N/A</v>
      </c>
      <c r="H195" s="16"/>
      <c r="I195" s="2"/>
      <c r="J195" s="2"/>
      <c r="K195" s="2"/>
      <c r="L195" s="2"/>
      <c r="M195" s="2"/>
      <c r="N195" s="2"/>
      <c r="O195" s="2"/>
      <c r="P195" s="2"/>
    </row>
    <row r="196">
      <c r="A196" s="3" t="s">
        <v>424</v>
      </c>
      <c r="B196" s="3" t="s">
        <v>125</v>
      </c>
      <c r="C196" s="3" t="s">
        <v>425</v>
      </c>
      <c r="D196" s="2" t="str">
        <f t="array" ref="D196">INDEX(covid, MATCH($A196, iso_code, 0), MATCH(D$1, columns, 0))</f>
        <v>#N/A</v>
      </c>
      <c r="E196" s="2" t="str">
        <f t="array" ref="E196">INDEX(covid, MATCH($A196, iso_code, 0), MATCH(E$1, columns, 0))</f>
        <v>#N/A</v>
      </c>
      <c r="F196" s="2" t="str">
        <f t="array" ref="F196">INDEX(covid, MATCH($A196, iso_code, 0), MATCH(F$1, columns, 0))</f>
        <v>#N/A</v>
      </c>
      <c r="G196" s="2" t="str">
        <f t="array" ref="G196">INDEX(covid, MATCH($A196, iso_code, 0), MATCH(G$1, columns, 0))</f>
        <v>#N/A</v>
      </c>
      <c r="H196" s="16"/>
      <c r="I196" s="2"/>
      <c r="J196" s="2"/>
      <c r="K196" s="2"/>
      <c r="L196" s="2"/>
      <c r="M196" s="2"/>
      <c r="N196" s="2"/>
      <c r="O196" s="2"/>
      <c r="P196" s="2"/>
    </row>
    <row r="197">
      <c r="A197" s="3" t="s">
        <v>117</v>
      </c>
      <c r="B197" s="3" t="s">
        <v>23</v>
      </c>
      <c r="C197" s="3" t="s">
        <v>118</v>
      </c>
      <c r="D197" s="14">
        <f t="array" ref="D197">INDEX(covid, MATCH($A197, iso_code, 0), MATCH(D$1, columns, 0))</f>
        <v>3847226</v>
      </c>
      <c r="E197" s="14">
        <f t="array" ref="E197">INDEX(covid, MATCH($A197, iso_code, 0), MATCH(E$1, columns, 0))</f>
        <v>102088</v>
      </c>
      <c r="F197" s="14">
        <f t="array" ref="F197">INDEX(covid, MATCH($A197, iso_code, 0), MATCH(F$1, columns, 0))</f>
        <v>43466822</v>
      </c>
      <c r="G197" s="10">
        <f t="array" ref="G197">INDEX(covid, MATCH($A197, iso_code, 0), MATCH(G$1, columns, 0))</f>
        <v>7894.393</v>
      </c>
      <c r="H197" s="16"/>
      <c r="I197" s="2"/>
      <c r="J197" s="2"/>
      <c r="K197" s="2"/>
      <c r="L197" s="2"/>
      <c r="M197" s="2"/>
      <c r="N197" s="2"/>
      <c r="O197" s="2"/>
      <c r="P197" s="2"/>
    </row>
    <row r="198">
      <c r="A198" s="3" t="s">
        <v>426</v>
      </c>
      <c r="B198" s="3" t="s">
        <v>122</v>
      </c>
      <c r="C198" s="3" t="s">
        <v>427</v>
      </c>
      <c r="D198" s="2" t="str">
        <f t="array" ref="D198">INDEX(covid, MATCH($A198, iso_code, 0), MATCH(D$1, columns, 0))</f>
        <v>#N/A</v>
      </c>
      <c r="E198" s="2" t="str">
        <f t="array" ref="E198">INDEX(covid, MATCH($A198, iso_code, 0), MATCH(E$1, columns, 0))</f>
        <v>#N/A</v>
      </c>
      <c r="F198" s="2" t="str">
        <f t="array" ref="F198">INDEX(covid, MATCH($A198, iso_code, 0), MATCH(F$1, columns, 0))</f>
        <v>#N/A</v>
      </c>
      <c r="G198" s="2" t="str">
        <f t="array" ref="G198">INDEX(covid, MATCH($A198, iso_code, 0), MATCH(G$1, columns, 0))</f>
        <v>#N/A</v>
      </c>
      <c r="H198" s="16"/>
      <c r="I198" s="2"/>
      <c r="J198" s="2"/>
      <c r="K198" s="2"/>
      <c r="L198" s="2"/>
      <c r="M198" s="2"/>
      <c r="N198" s="2"/>
      <c r="O198" s="2"/>
      <c r="P198" s="2"/>
    </row>
    <row r="199">
      <c r="A199" s="3" t="s">
        <v>55</v>
      </c>
      <c r="B199" s="3" t="s">
        <v>23</v>
      </c>
      <c r="C199" s="3" t="s">
        <v>56</v>
      </c>
      <c r="D199" s="14">
        <f t="array" ref="D199">INDEX(covid, MATCH($A199, iso_code, 0), MATCH(D$1, columns, 0))</f>
        <v>12965393</v>
      </c>
      <c r="E199" s="14">
        <f t="array" ref="E199">INDEX(covid, MATCH($A199, iso_code, 0), MATCH(E$1, columns, 0))</f>
        <v>148737</v>
      </c>
      <c r="F199" s="14">
        <f t="array" ref="F199">INDEX(covid, MATCH($A199, iso_code, 0), MATCH(F$1, columns, 0))</f>
        <v>68207114</v>
      </c>
      <c r="G199" s="10">
        <f t="array" ref="G199">INDEX(covid, MATCH($A199, iso_code, 0), MATCH(G$1, columns, 0))</f>
        <v>39753.244</v>
      </c>
      <c r="H199" s="16"/>
      <c r="I199" s="2"/>
      <c r="J199" s="2"/>
      <c r="K199" s="2"/>
      <c r="L199" s="2"/>
      <c r="M199" s="2"/>
      <c r="N199" s="2"/>
      <c r="O199" s="2"/>
      <c r="P199" s="2"/>
    </row>
    <row r="200">
      <c r="A200" s="3" t="s">
        <v>428</v>
      </c>
      <c r="B200" s="3" t="s">
        <v>130</v>
      </c>
      <c r="C200" s="3" t="s">
        <v>429</v>
      </c>
      <c r="D200" s="2" t="str">
        <f t="array" ref="D200">INDEX(covid, MATCH($A200, iso_code, 0), MATCH(D$1, columns, 0))</f>
        <v>#N/A</v>
      </c>
      <c r="E200" s="2" t="str">
        <f t="array" ref="E200">INDEX(covid, MATCH($A200, iso_code, 0), MATCH(E$1, columns, 0))</f>
        <v>#N/A</v>
      </c>
      <c r="F200" s="2" t="str">
        <f t="array" ref="F200">INDEX(covid, MATCH($A200, iso_code, 0), MATCH(F$1, columns, 0))</f>
        <v>#N/A</v>
      </c>
      <c r="G200" s="2" t="str">
        <f t="array" ref="G200">INDEX(covid, MATCH($A200, iso_code, 0), MATCH(G$1, columns, 0))</f>
        <v>#N/A</v>
      </c>
      <c r="H200" s="16"/>
      <c r="I200" s="2"/>
      <c r="J200" s="2"/>
      <c r="K200" s="2"/>
      <c r="L200" s="2"/>
      <c r="M200" s="2"/>
      <c r="N200" s="2"/>
      <c r="O200" s="2"/>
      <c r="P200" s="2"/>
    </row>
    <row r="201">
      <c r="A201" s="3" t="s">
        <v>430</v>
      </c>
      <c r="B201" s="3" t="s">
        <v>130</v>
      </c>
      <c r="C201" s="3" t="s">
        <v>431</v>
      </c>
      <c r="D201" s="2" t="str">
        <f t="array" ref="D201">INDEX(covid, MATCH($A201, iso_code, 0), MATCH(D$1, columns, 0))</f>
        <v>#N/A</v>
      </c>
      <c r="E201" s="2" t="str">
        <f t="array" ref="E201">INDEX(covid, MATCH($A201, iso_code, 0), MATCH(E$1, columns, 0))</f>
        <v>#N/A</v>
      </c>
      <c r="F201" s="2" t="str">
        <f t="array" ref="F201">INDEX(covid, MATCH($A201, iso_code, 0), MATCH(F$1, columns, 0))</f>
        <v>#N/A</v>
      </c>
      <c r="G201" s="2" t="str">
        <f t="array" ref="G201">INDEX(covid, MATCH($A201, iso_code, 0), MATCH(G$1, columns, 0))</f>
        <v>#N/A</v>
      </c>
      <c r="H201" s="16"/>
      <c r="I201" s="2"/>
      <c r="J201" s="2"/>
      <c r="K201" s="2"/>
      <c r="L201" s="2"/>
      <c r="M201" s="2"/>
      <c r="N201" s="2"/>
      <c r="O201" s="2"/>
      <c r="P201" s="2"/>
    </row>
    <row r="202">
      <c r="A202" s="3" t="s">
        <v>432</v>
      </c>
      <c r="B202" s="3" t="s">
        <v>135</v>
      </c>
      <c r="C202" s="3" t="s">
        <v>433</v>
      </c>
      <c r="D202" s="2" t="str">
        <f t="array" ref="D202">INDEX(covid, MATCH($A202, iso_code, 0), MATCH(D$1, columns, 0))</f>
        <v>#N/A</v>
      </c>
      <c r="E202" s="2" t="str">
        <f t="array" ref="E202">INDEX(covid, MATCH($A202, iso_code, 0), MATCH(E$1, columns, 0))</f>
        <v>#N/A</v>
      </c>
      <c r="F202" s="2" t="str">
        <f t="array" ref="F202">INDEX(covid, MATCH($A202, iso_code, 0), MATCH(F$1, columns, 0))</f>
        <v>#N/A</v>
      </c>
      <c r="G202" s="2" t="str">
        <f t="array" ref="G202">INDEX(covid, MATCH($A202, iso_code, 0), MATCH(G$1, columns, 0))</f>
        <v>#N/A</v>
      </c>
      <c r="H202" s="16"/>
      <c r="I202" s="2"/>
      <c r="J202" s="2"/>
      <c r="K202" s="2"/>
      <c r="L202" s="2"/>
      <c r="M202" s="2"/>
      <c r="N202" s="2"/>
      <c r="O202" s="2"/>
      <c r="P202" s="2"/>
    </row>
    <row r="203">
      <c r="A203" s="3" t="s">
        <v>434</v>
      </c>
      <c r="B203" s="3" t="s">
        <v>122</v>
      </c>
      <c r="C203" s="3" t="s">
        <v>435</v>
      </c>
      <c r="D203" s="2" t="str">
        <f t="array" ref="D203">INDEX(covid, MATCH($A203, iso_code, 0), MATCH(D$1, columns, 0))</f>
        <v>#N/A</v>
      </c>
      <c r="E203" s="2" t="str">
        <f t="array" ref="E203">INDEX(covid, MATCH($A203, iso_code, 0), MATCH(E$1, columns, 0))</f>
        <v>#N/A</v>
      </c>
      <c r="F203" s="2" t="str">
        <f t="array" ref="F203">INDEX(covid, MATCH($A203, iso_code, 0), MATCH(F$1, columns, 0))</f>
        <v>#N/A</v>
      </c>
      <c r="G203" s="2" t="str">
        <f t="array" ref="G203">INDEX(covid, MATCH($A203, iso_code, 0), MATCH(G$1, columns, 0))</f>
        <v>#N/A</v>
      </c>
      <c r="H203" s="16"/>
      <c r="I203" s="2"/>
      <c r="J203" s="2"/>
      <c r="K203" s="2"/>
      <c r="L203" s="2"/>
      <c r="M203" s="2"/>
      <c r="N203" s="2"/>
      <c r="O203" s="2"/>
      <c r="P203" s="2"/>
    </row>
    <row r="204">
      <c r="A204" s="3" t="s">
        <v>119</v>
      </c>
      <c r="B204" s="3" t="s">
        <v>23</v>
      </c>
      <c r="C204" s="3" t="s">
        <v>120</v>
      </c>
      <c r="D204" s="2">
        <f t="array" ref="D204">INDEX(covid, MATCH($A204, iso_code, 0), MATCH(D$1, columns, 0))</f>
        <v>27</v>
      </c>
      <c r="E204" s="2" t="str">
        <f t="array" ref="E204">INDEX(covid, MATCH($A204, iso_code, 0), MATCH(E$1, columns, 0))</f>
        <v/>
      </c>
      <c r="F204" s="2">
        <f t="array" ref="F204">INDEX(covid, MATCH($A204, iso_code, 0), MATCH(F$1, columns, 0))</f>
        <v>812</v>
      </c>
      <c r="G204" s="10" t="str">
        <f t="array" ref="G204">INDEX(covid, MATCH($A204, iso_code, 0), MATCH(G$1, columns, 0))</f>
        <v/>
      </c>
      <c r="H204" s="16"/>
      <c r="I204" s="2"/>
      <c r="J204" s="2"/>
      <c r="K204" s="2"/>
      <c r="L204" s="2"/>
      <c r="M204" s="2"/>
      <c r="N204" s="2"/>
      <c r="O204" s="2"/>
      <c r="P204" s="2"/>
    </row>
    <row r="205">
      <c r="A205" s="3" t="s">
        <v>436</v>
      </c>
      <c r="B205" s="3" t="s">
        <v>135</v>
      </c>
      <c r="C205" s="3" t="s">
        <v>437</v>
      </c>
      <c r="D205" s="2" t="str">
        <f t="array" ref="D205">INDEX(covid, MATCH($A205, iso_code, 0), MATCH(D$1, columns, 0))</f>
        <v>#N/A</v>
      </c>
      <c r="E205" s="2" t="str">
        <f t="array" ref="E205">INDEX(covid, MATCH($A205, iso_code, 0), MATCH(E$1, columns, 0))</f>
        <v>#N/A</v>
      </c>
      <c r="F205" s="2" t="str">
        <f t="array" ref="F205">INDEX(covid, MATCH($A205, iso_code, 0), MATCH(F$1, columns, 0))</f>
        <v>#N/A</v>
      </c>
      <c r="G205" s="2" t="str">
        <f t="array" ref="G205">INDEX(covid, MATCH($A205, iso_code, 0), MATCH(G$1, columns, 0))</f>
        <v>#N/A</v>
      </c>
      <c r="H205" s="16"/>
      <c r="I205" s="2"/>
      <c r="J205" s="2"/>
      <c r="K205" s="2"/>
      <c r="L205" s="2"/>
      <c r="M205" s="2"/>
      <c r="N205" s="2"/>
      <c r="O205" s="2"/>
      <c r="P205" s="2"/>
    </row>
    <row r="206">
      <c r="A206" s="3" t="s">
        <v>438</v>
      </c>
      <c r="B206" s="3" t="s">
        <v>122</v>
      </c>
      <c r="C206" s="3" t="s">
        <v>439</v>
      </c>
      <c r="D206" s="2" t="str">
        <f t="array" ref="D206">INDEX(covid, MATCH($A206, iso_code, 0), MATCH(D$1, columns, 0))</f>
        <v>#N/A</v>
      </c>
      <c r="E206" s="2" t="str">
        <f t="array" ref="E206">INDEX(covid, MATCH($A206, iso_code, 0), MATCH(E$1, columns, 0))</f>
        <v>#N/A</v>
      </c>
      <c r="F206" s="2" t="str">
        <f t="array" ref="F206">INDEX(covid, MATCH($A206, iso_code, 0), MATCH(F$1, columns, 0))</f>
        <v>#N/A</v>
      </c>
      <c r="G206" s="2" t="str">
        <f t="array" ref="G206">INDEX(covid, MATCH($A206, iso_code, 0), MATCH(G$1, columns, 0))</f>
        <v>#N/A</v>
      </c>
      <c r="H206" s="16"/>
      <c r="I206" s="2"/>
      <c r="J206" s="2"/>
      <c r="K206" s="2"/>
      <c r="L206" s="2"/>
      <c r="M206" s="2"/>
      <c r="N206" s="2"/>
      <c r="O206" s="2"/>
      <c r="P206" s="2"/>
    </row>
    <row r="207">
      <c r="A207" s="3" t="s">
        <v>440</v>
      </c>
      <c r="B207" s="3" t="s">
        <v>125</v>
      </c>
      <c r="C207" s="3" t="s">
        <v>441</v>
      </c>
      <c r="D207" s="2" t="str">
        <f t="array" ref="D207">INDEX(covid, MATCH($A207, iso_code, 0), MATCH(D$1, columns, 0))</f>
        <v>#N/A</v>
      </c>
      <c r="E207" s="2" t="str">
        <f t="array" ref="E207">INDEX(covid, MATCH($A207, iso_code, 0), MATCH(E$1, columns, 0))</f>
        <v>#N/A</v>
      </c>
      <c r="F207" s="2" t="str">
        <f t="array" ref="F207">INDEX(covid, MATCH($A207, iso_code, 0), MATCH(F$1, columns, 0))</f>
        <v>#N/A</v>
      </c>
      <c r="G207" s="2" t="str">
        <f t="array" ref="G207">INDEX(covid, MATCH($A207, iso_code, 0), MATCH(G$1, columns, 0))</f>
        <v>#N/A</v>
      </c>
      <c r="H207" s="16"/>
      <c r="I207" s="2"/>
      <c r="J207" s="2"/>
      <c r="K207" s="2"/>
      <c r="L207" s="2"/>
      <c r="M207" s="2"/>
      <c r="N207" s="2"/>
      <c r="O207" s="2"/>
      <c r="P207" s="2"/>
    </row>
    <row r="208">
      <c r="A208" s="3" t="s">
        <v>442</v>
      </c>
      <c r="B208" s="3" t="s">
        <v>122</v>
      </c>
      <c r="C208" s="3" t="s">
        <v>443</v>
      </c>
      <c r="D208" s="2" t="str">
        <f t="array" ref="D208">INDEX(covid, MATCH($A208, iso_code, 0), MATCH(D$1, columns, 0))</f>
        <v>#N/A</v>
      </c>
      <c r="E208" s="2" t="str">
        <f t="array" ref="E208">INDEX(covid, MATCH($A208, iso_code, 0), MATCH(E$1, columns, 0))</f>
        <v>#N/A</v>
      </c>
      <c r="F208" s="2" t="str">
        <f t="array" ref="F208">INDEX(covid, MATCH($A208, iso_code, 0), MATCH(F$1, columns, 0))</f>
        <v>#N/A</v>
      </c>
      <c r="G208" s="2" t="str">
        <f t="array" ref="G208">INDEX(covid, MATCH($A208, iso_code, 0), MATCH(G$1, columns, 0))</f>
        <v>#N/A</v>
      </c>
      <c r="H208" s="16"/>
      <c r="I208" s="2"/>
      <c r="J208" s="2"/>
      <c r="K208" s="2"/>
      <c r="L208" s="2"/>
      <c r="M208" s="2"/>
      <c r="N208" s="2"/>
      <c r="O208" s="2"/>
      <c r="P208" s="2"/>
    </row>
    <row r="209">
      <c r="A209" s="3" t="s">
        <v>444</v>
      </c>
      <c r="B209" s="3" t="s">
        <v>125</v>
      </c>
      <c r="C209" s="3" t="s">
        <v>445</v>
      </c>
      <c r="D209" s="2" t="str">
        <f t="array" ref="D209">INDEX(covid, MATCH($A209, iso_code, 0), MATCH(D$1, columns, 0))</f>
        <v>#N/A</v>
      </c>
      <c r="E209" s="2" t="str">
        <f t="array" ref="E209">INDEX(covid, MATCH($A209, iso_code, 0), MATCH(E$1, columns, 0))</f>
        <v>#N/A</v>
      </c>
      <c r="F209" s="2" t="str">
        <f t="array" ref="F209">INDEX(covid, MATCH($A209, iso_code, 0), MATCH(F$1, columns, 0))</f>
        <v>#N/A</v>
      </c>
      <c r="G209" s="2" t="str">
        <f t="array" ref="G209">INDEX(covid, MATCH($A209, iso_code, 0), MATCH(G$1, columns, 0))</f>
        <v>#N/A</v>
      </c>
      <c r="H209" s="16"/>
      <c r="I209" s="2"/>
      <c r="J209" s="2"/>
      <c r="K209" s="2"/>
      <c r="L209" s="2"/>
      <c r="M209" s="2"/>
      <c r="N209" s="2"/>
      <c r="O209" s="2"/>
      <c r="P209" s="2"/>
    </row>
    <row r="210">
      <c r="A210" s="3" t="s">
        <v>446</v>
      </c>
      <c r="B210" s="3" t="s">
        <v>125</v>
      </c>
      <c r="C210" s="3" t="s">
        <v>447</v>
      </c>
      <c r="D210" s="2" t="str">
        <f t="array" ref="D210">INDEX(covid, MATCH($A210, iso_code, 0), MATCH(D$1, columns, 0))</f>
        <v>#N/A</v>
      </c>
      <c r="E210" s="2" t="str">
        <f t="array" ref="E210">INDEX(covid, MATCH($A210, iso_code, 0), MATCH(E$1, columns, 0))</f>
        <v>#N/A</v>
      </c>
      <c r="F210" s="2" t="str">
        <f t="array" ref="F210">INDEX(covid, MATCH($A210, iso_code, 0), MATCH(F$1, columns, 0))</f>
        <v>#N/A</v>
      </c>
      <c r="G210" s="2" t="str">
        <f t="array" ref="G210">INDEX(covid, MATCH($A210, iso_code, 0), MATCH(G$1, columns, 0))</f>
        <v>#N/A</v>
      </c>
      <c r="H210" s="16"/>
      <c r="I210" s="2"/>
      <c r="J210" s="2"/>
      <c r="K210" s="2"/>
      <c r="L210" s="2"/>
      <c r="M210" s="2"/>
      <c r="N210" s="2"/>
      <c r="O210" s="2"/>
      <c r="P210" s="2"/>
    </row>
    <row r="211">
      <c r="A211" s="2"/>
      <c r="B211" s="2"/>
      <c r="C211" s="2"/>
      <c r="D211" s="2"/>
      <c r="E211" s="2"/>
      <c r="F211" s="2"/>
      <c r="G211" s="2"/>
      <c r="H211" s="2"/>
      <c r="I211" s="2"/>
      <c r="J211" s="2"/>
      <c r="K211" s="2"/>
      <c r="L211" s="2"/>
      <c r="M211" s="2"/>
      <c r="N211" s="2"/>
      <c r="O211" s="2"/>
      <c r="P211" s="2"/>
    </row>
  </sheetData>
  <dataValidations>
    <dataValidation type="list" allowBlank="1" showErrorMessage="1" sqref="I25">
      <formula1>"TRUE,FALSE"</formula1>
    </dataValidation>
    <dataValidation type="list" allowBlank="1" showErrorMessage="1" sqref="I28">
      <formula1>'INDEX(MATCH, MATCH)'!$K$16:$O$16</formula1>
    </dataValidation>
    <dataValidation type="list" allowBlank="1" showErrorMessage="1" sqref="I19">
      <formula1>"5,10,15,20,25,30,35,40,45,50"</formula1>
    </dataValidation>
    <dataValidation type="list" allowBlank="1" showErrorMessage="1" sqref="I22">
      <formula1>"1,2,3,4,5"</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16.25"/>
    <col customWidth="1" min="3" max="3" width="25.88"/>
    <col customWidth="1" min="4" max="5" width="21.5"/>
    <col customWidth="1" min="6" max="6" width="13.38"/>
    <col customWidth="1" min="7" max="7" width="3.88"/>
    <col customWidth="1" min="8" max="8" width="19.13"/>
    <col customWidth="1" min="9" max="9" width="10.13"/>
    <col customWidth="1" min="10" max="10" width="10.88"/>
    <col customWidth="1" min="11" max="11" width="16.88"/>
    <col customWidth="1" min="12" max="12" width="15.38"/>
    <col customWidth="1" min="13" max="13" width="16.75"/>
    <col customWidth="1" min="14" max="14" width="5.88"/>
    <col customWidth="1" min="15" max="15" width="6.88"/>
    <col customWidth="1" min="16" max="16" width="3.88"/>
    <col customWidth="1" min="17" max="17" width="19.25"/>
    <col customWidth="1" min="18" max="18" width="3.88"/>
    <col customWidth="1" min="19" max="19" width="19.25"/>
    <col customWidth="1" min="20" max="31" width="17.25"/>
  </cols>
  <sheetData>
    <row r="1" ht="15.75" customHeight="1">
      <c r="A1" s="26" t="s">
        <v>453</v>
      </c>
      <c r="B1" s="26"/>
      <c r="C1" s="26"/>
      <c r="D1" s="26"/>
      <c r="E1" s="27"/>
      <c r="F1" s="28"/>
      <c r="G1" s="29"/>
      <c r="H1" s="2"/>
      <c r="I1" s="2"/>
      <c r="J1" s="2"/>
      <c r="K1" s="30" t="s">
        <v>454</v>
      </c>
      <c r="L1" s="31" t="s">
        <v>455</v>
      </c>
      <c r="M1" s="31" t="s">
        <v>456</v>
      </c>
      <c r="N1" s="30" t="s">
        <v>457</v>
      </c>
      <c r="O1" s="31"/>
      <c r="P1" s="32" t="b">
        <v>0</v>
      </c>
      <c r="Q1" s="32"/>
      <c r="R1" s="32"/>
      <c r="S1" s="32"/>
      <c r="T1" s="32"/>
      <c r="U1" s="32"/>
      <c r="V1" s="32"/>
      <c r="W1" s="32"/>
      <c r="X1" s="32"/>
      <c r="Y1" s="32"/>
      <c r="Z1" s="32"/>
      <c r="AA1" s="32"/>
      <c r="AB1" s="32"/>
      <c r="AC1" s="32"/>
      <c r="AD1" s="32"/>
      <c r="AE1" s="32"/>
    </row>
    <row r="2" ht="15.75" customHeight="1">
      <c r="A2" s="4"/>
      <c r="B2" s="4"/>
      <c r="C2" s="4"/>
      <c r="D2" s="4"/>
      <c r="E2" s="33"/>
      <c r="F2" s="22"/>
      <c r="G2" s="29"/>
      <c r="H2" s="34" t="s">
        <v>3</v>
      </c>
      <c r="I2" s="34" t="s">
        <v>4</v>
      </c>
      <c r="J2" s="34" t="s">
        <v>5</v>
      </c>
      <c r="K2" s="35" t="s">
        <v>458</v>
      </c>
      <c r="L2" s="35" t="s">
        <v>459</v>
      </c>
      <c r="M2" s="35" t="s">
        <v>460</v>
      </c>
      <c r="N2" s="35" t="s">
        <v>461</v>
      </c>
      <c r="O2" s="35" t="s">
        <v>462</v>
      </c>
      <c r="P2" s="36"/>
      <c r="Q2" s="32" t="s">
        <v>463</v>
      </c>
      <c r="R2" s="36"/>
      <c r="S2" s="32" t="s">
        <v>464</v>
      </c>
      <c r="T2" s="37"/>
      <c r="U2" s="37"/>
      <c r="V2" s="37"/>
      <c r="W2" s="37"/>
      <c r="X2" s="37"/>
      <c r="Y2" s="37"/>
      <c r="Z2" s="37"/>
      <c r="AA2" s="37"/>
      <c r="AB2" s="37"/>
      <c r="AC2" s="37"/>
      <c r="AD2" s="37"/>
      <c r="AE2" s="37"/>
    </row>
    <row r="3" ht="15.75" customHeight="1">
      <c r="A3" s="38" t="s">
        <v>465</v>
      </c>
      <c r="B3" s="38" t="s">
        <v>466</v>
      </c>
      <c r="C3" s="38" t="s">
        <v>467</v>
      </c>
      <c r="D3" s="38" t="s">
        <v>468</v>
      </c>
      <c r="E3" s="33"/>
      <c r="F3" s="22"/>
      <c r="G3" s="29"/>
      <c r="H3" s="37" t="s">
        <v>24</v>
      </c>
      <c r="I3" s="37">
        <v>125842.0</v>
      </c>
      <c r="J3" s="37">
        <v>2247.0</v>
      </c>
      <c r="K3" s="36">
        <f t="shared" ref="K3:K48" si="1">ROUND(DIVIDE($J3,$I3), 4)</f>
        <v>0.0179</v>
      </c>
      <c r="L3" s="37">
        <f t="shared" ref="L3:L48" si="2">RAND()</f>
        <v>0.1749966975</v>
      </c>
      <c r="M3" s="39">
        <f t="shared" ref="M3:M48" si="3">RANDBETWEEN(1,10)</f>
        <v>6</v>
      </c>
      <c r="N3" s="39">
        <f t="shared" ref="N3:N18" si="4">RANK($L3,$L$3:$L$18)</f>
        <v>10</v>
      </c>
      <c r="O3" s="39">
        <f t="array" ref="O3:O18">ROUNDUP($N3:$N18/4)</f>
        <v>3</v>
      </c>
      <c r="P3" s="40"/>
      <c r="Q3" s="41" t="str">
        <f t="array" ref="Q3">INDEX( SORTN($H$3:$L$48,1,,5,0),1,1)</f>
        <v>Italy</v>
      </c>
      <c r="R3" s="40"/>
      <c r="S3" s="42" t="str">
        <f>IFERROR(__xludf.DUMMYFUNCTION("FILTER($H$3:$H$18,$O$3:$O$18 = INT(RIGHT($S2)))"),"Andorra")</f>
        <v>Andorra</v>
      </c>
      <c r="T3" s="40"/>
      <c r="U3" s="40"/>
      <c r="V3" s="40"/>
      <c r="W3" s="40"/>
      <c r="X3" s="40"/>
      <c r="Y3" s="40"/>
      <c r="Z3" s="40"/>
      <c r="AA3" s="40"/>
      <c r="AB3" s="40"/>
      <c r="AC3" s="40"/>
      <c r="AD3" s="40"/>
      <c r="AE3" s="40"/>
    </row>
    <row r="4" ht="15.75" customHeight="1">
      <c r="A4" s="3" t="s">
        <v>469</v>
      </c>
      <c r="B4" s="3" t="s">
        <v>470</v>
      </c>
      <c r="C4" s="43" t="str">
        <f>CONCATENATE(PROPER(A4), " ", UPPER(B4))</f>
        <v>Firstname LASTNAME</v>
      </c>
      <c r="D4" s="33" t="s">
        <v>471</v>
      </c>
      <c r="E4" s="2"/>
      <c r="F4" s="22"/>
      <c r="G4" s="29"/>
      <c r="H4" s="37" t="s">
        <v>26</v>
      </c>
      <c r="I4" s="37">
        <v>12115.0</v>
      </c>
      <c r="J4" s="37">
        <v>116.0</v>
      </c>
      <c r="K4" s="36">
        <f t="shared" si="1"/>
        <v>0.0096</v>
      </c>
      <c r="L4" s="37">
        <f t="shared" si="2"/>
        <v>0.7405304179</v>
      </c>
      <c r="M4" s="39">
        <f t="shared" si="3"/>
        <v>6</v>
      </c>
      <c r="N4" s="39">
        <f t="shared" si="4"/>
        <v>2</v>
      </c>
      <c r="O4" s="39">
        <v>1.0</v>
      </c>
      <c r="P4" s="40"/>
      <c r="Q4" s="40"/>
      <c r="R4" s="40"/>
      <c r="S4" s="44" t="str">
        <f>IFERROR(__xludf.DUMMYFUNCTION("""COMPUTED_VALUE"""),"Belarus")</f>
        <v>Belarus</v>
      </c>
      <c r="T4" s="40"/>
      <c r="U4" s="40"/>
      <c r="V4" s="40"/>
      <c r="W4" s="40"/>
      <c r="X4" s="40"/>
      <c r="Y4" s="40"/>
      <c r="Z4" s="40"/>
      <c r="AA4" s="40"/>
      <c r="AB4" s="40"/>
      <c r="AC4" s="40"/>
      <c r="AD4" s="40"/>
      <c r="AE4" s="40"/>
    </row>
    <row r="5" ht="15.75" customHeight="1">
      <c r="A5" s="3"/>
      <c r="B5" s="3"/>
      <c r="C5" s="43" t="str">
        <f>PROPER(A4)&amp;" "&amp;UPPER(B4) </f>
        <v>Firstname LASTNAME</v>
      </c>
      <c r="D5" s="2"/>
      <c r="E5" s="2"/>
      <c r="F5" s="22"/>
      <c r="G5" s="29"/>
      <c r="H5" s="37" t="s">
        <v>28</v>
      </c>
      <c r="I5" s="37">
        <v>552729.0</v>
      </c>
      <c r="J5" s="37">
        <v>9397.0</v>
      </c>
      <c r="K5" s="36">
        <f t="shared" si="1"/>
        <v>0.017</v>
      </c>
      <c r="L5" s="37">
        <f t="shared" si="2"/>
        <v>0.4763109797</v>
      </c>
      <c r="M5" s="39">
        <f t="shared" si="3"/>
        <v>8</v>
      </c>
      <c r="N5" s="39">
        <f t="shared" si="4"/>
        <v>5</v>
      </c>
      <c r="O5" s="39">
        <v>2.0</v>
      </c>
      <c r="P5" s="40"/>
      <c r="Q5" s="32" t="s">
        <v>472</v>
      </c>
      <c r="R5" s="40"/>
      <c r="S5" s="44" t="str">
        <f>IFERROR(__xludf.DUMMYFUNCTION("""COMPUTED_VALUE"""),"Belgium")</f>
        <v>Belgium</v>
      </c>
      <c r="T5" s="40"/>
      <c r="U5" s="40"/>
      <c r="V5" s="40"/>
      <c r="W5" s="40"/>
      <c r="X5" s="40"/>
      <c r="Y5" s="40"/>
      <c r="Z5" s="40"/>
      <c r="AA5" s="40"/>
      <c r="AB5" s="40"/>
      <c r="AC5" s="40"/>
      <c r="AD5" s="40"/>
      <c r="AE5" s="40"/>
    </row>
    <row r="6" ht="15.75" customHeight="1">
      <c r="A6" s="3"/>
      <c r="B6" s="3"/>
      <c r="C6" s="3"/>
      <c r="D6" s="2"/>
      <c r="E6" s="2"/>
      <c r="F6" s="22"/>
      <c r="G6" s="29"/>
      <c r="H6" s="37" t="s">
        <v>36</v>
      </c>
      <c r="I6" s="37">
        <v>324694.0</v>
      </c>
      <c r="J6" s="37">
        <v>2267.0</v>
      </c>
      <c r="K6" s="36">
        <f t="shared" si="1"/>
        <v>0.007</v>
      </c>
      <c r="L6" s="37">
        <f t="shared" si="2"/>
        <v>0.7341558576</v>
      </c>
      <c r="M6" s="39">
        <f t="shared" si="3"/>
        <v>9</v>
      </c>
      <c r="N6" s="39">
        <f t="shared" si="4"/>
        <v>3</v>
      </c>
      <c r="O6" s="39">
        <v>1.0</v>
      </c>
      <c r="P6" s="40"/>
      <c r="Q6" s="41" t="str">
        <f>IFERROR(__xludf.DUMMYFUNCTION("FILTER($H$3:$H$48, $L$3:$L$48 = MAX($L$3:$L$48))"),"Italy")</f>
        <v>Italy</v>
      </c>
      <c r="R6" s="40"/>
      <c r="S6" s="45" t="str">
        <f>IFERROR(__xludf.DUMMYFUNCTION("""COMPUTED_VALUE"""),"Greece")</f>
        <v>Greece</v>
      </c>
      <c r="T6" s="40"/>
      <c r="U6" s="40"/>
      <c r="V6" s="40"/>
      <c r="W6" s="40"/>
      <c r="X6" s="40"/>
      <c r="Y6" s="40"/>
      <c r="Z6" s="40"/>
      <c r="AA6" s="40"/>
      <c r="AB6" s="40"/>
      <c r="AC6" s="40"/>
      <c r="AD6" s="40"/>
      <c r="AE6" s="40"/>
    </row>
    <row r="7" ht="15.75" customHeight="1">
      <c r="A7" s="43" t="str">
        <f t="shared" ref="A7:A16" si="5">PROPER(TRIM(LEFT($C7,FIND(" ",$C7))))</f>
        <v>Firstname1</v>
      </c>
      <c r="B7" s="43" t="str">
        <f t="shared" ref="B7:B16" si="6">UPPER(RIGHT($C7, LEN($C7) - SEARCH(" ",$C7)))</f>
        <v>LASTNAME1</v>
      </c>
      <c r="C7" s="3" t="s">
        <v>473</v>
      </c>
      <c r="D7" s="46" t="str">
        <f t="shared" ref="D7:D16" si="7">JOIN(" ",$A7:$B7)</f>
        <v>Firstname1 LASTNAME1</v>
      </c>
      <c r="E7" s="46" t="str">
        <f t="shared" ref="E7:E16" si="8">TEXTJOIN(" ",1,$A7:$B7)</f>
        <v>Firstname1 LASTNAME1</v>
      </c>
      <c r="F7" s="22"/>
      <c r="G7" s="29"/>
      <c r="H7" s="37" t="s">
        <v>30</v>
      </c>
      <c r="I7" s="37">
        <v>892585.0</v>
      </c>
      <c r="J7" s="37">
        <v>23083.0</v>
      </c>
      <c r="K7" s="36">
        <f t="shared" si="1"/>
        <v>0.0259</v>
      </c>
      <c r="L7" s="37">
        <f t="shared" si="2"/>
        <v>0.4837275272</v>
      </c>
      <c r="M7" s="39">
        <f t="shared" si="3"/>
        <v>9</v>
      </c>
      <c r="N7" s="39">
        <f t="shared" si="4"/>
        <v>4</v>
      </c>
      <c r="O7" s="39">
        <v>1.0</v>
      </c>
      <c r="P7" s="40"/>
      <c r="R7" s="40"/>
      <c r="S7" s="37"/>
      <c r="T7" s="40"/>
      <c r="U7" s="40"/>
      <c r="V7" s="40"/>
      <c r="W7" s="40"/>
      <c r="X7" s="40"/>
      <c r="Y7" s="40"/>
      <c r="Z7" s="40"/>
      <c r="AA7" s="40"/>
      <c r="AB7" s="40"/>
      <c r="AC7" s="40"/>
      <c r="AD7" s="40"/>
      <c r="AE7" s="40"/>
    </row>
    <row r="8" ht="15.75" customHeight="1">
      <c r="A8" s="43" t="str">
        <f t="shared" si="5"/>
        <v>Firstname2</v>
      </c>
      <c r="B8" s="43" t="str">
        <f t="shared" si="6"/>
        <v>LASTNAME2</v>
      </c>
      <c r="C8" s="3" t="s">
        <v>474</v>
      </c>
      <c r="D8" s="46" t="str">
        <f t="shared" si="7"/>
        <v>Firstname2 LASTNAME2</v>
      </c>
      <c r="E8" s="46" t="str">
        <f t="shared" si="8"/>
        <v>Firstname2 LASTNAME2</v>
      </c>
      <c r="F8" s="22"/>
      <c r="G8" s="29"/>
      <c r="H8" s="37" t="s">
        <v>34</v>
      </c>
      <c r="I8" s="37">
        <v>173478.0</v>
      </c>
      <c r="J8" s="37">
        <v>6763.0</v>
      </c>
      <c r="K8" s="36">
        <f t="shared" si="1"/>
        <v>0.039</v>
      </c>
      <c r="L8" s="37">
        <f t="shared" si="2"/>
        <v>0.1656800189</v>
      </c>
      <c r="M8" s="39">
        <f t="shared" si="3"/>
        <v>1</v>
      </c>
      <c r="N8" s="39">
        <f t="shared" si="4"/>
        <v>13</v>
      </c>
      <c r="O8" s="39">
        <v>4.0</v>
      </c>
      <c r="P8" s="40"/>
      <c r="Q8" s="40"/>
      <c r="R8" s="40"/>
      <c r="S8" s="32" t="s">
        <v>475</v>
      </c>
      <c r="T8" s="40"/>
      <c r="U8" s="40"/>
      <c r="V8" s="40"/>
      <c r="W8" s="40"/>
      <c r="X8" s="40"/>
      <c r="Y8" s="40"/>
      <c r="Z8" s="40"/>
      <c r="AA8" s="40"/>
      <c r="AB8" s="40"/>
      <c r="AC8" s="40"/>
      <c r="AD8" s="40"/>
      <c r="AE8" s="40"/>
    </row>
    <row r="9" ht="15.75" customHeight="1">
      <c r="A9" s="43" t="str">
        <f t="shared" si="5"/>
        <v>Firstname3</v>
      </c>
      <c r="B9" s="43" t="str">
        <f t="shared" si="6"/>
        <v>LASTNAME3</v>
      </c>
      <c r="C9" s="3" t="s">
        <v>476</v>
      </c>
      <c r="D9" s="46" t="str">
        <f t="shared" si="7"/>
        <v>Firstname3 LASTNAME3</v>
      </c>
      <c r="E9" s="46" t="str">
        <f t="shared" si="8"/>
        <v>Firstname3 LASTNAME3</v>
      </c>
      <c r="F9" s="22"/>
      <c r="G9" s="29"/>
      <c r="H9" s="37" t="s">
        <v>32</v>
      </c>
      <c r="I9" s="37">
        <v>350340.0</v>
      </c>
      <c r="J9" s="37">
        <v>13438.0</v>
      </c>
      <c r="K9" s="36">
        <f t="shared" si="1"/>
        <v>0.0384</v>
      </c>
      <c r="L9" s="37">
        <f t="shared" si="2"/>
        <v>0.3693919478</v>
      </c>
      <c r="M9" s="39">
        <f t="shared" si="3"/>
        <v>2</v>
      </c>
      <c r="N9" s="39">
        <f t="shared" si="4"/>
        <v>9</v>
      </c>
      <c r="O9" s="39">
        <v>3.0</v>
      </c>
      <c r="P9" s="40"/>
      <c r="Q9" s="47"/>
      <c r="R9" s="40"/>
      <c r="S9" s="42" t="str">
        <f>IFERROR(__xludf.DUMMYFUNCTION("FILTER($H$3:$H$18,$O$3:$O$18 = INT(RIGHT($S8)))"),"Austria")</f>
        <v>Austria</v>
      </c>
      <c r="T9" s="40"/>
      <c r="U9" s="40"/>
      <c r="V9" s="40"/>
      <c r="W9" s="40"/>
      <c r="X9" s="40"/>
      <c r="Y9" s="40"/>
      <c r="Z9" s="40"/>
      <c r="AA9" s="40"/>
      <c r="AB9" s="40"/>
      <c r="AC9" s="40"/>
      <c r="AD9" s="40"/>
      <c r="AE9" s="40"/>
    </row>
    <row r="10" ht="15.75" customHeight="1">
      <c r="A10" s="43" t="str">
        <f t="shared" si="5"/>
        <v>Firstname4</v>
      </c>
      <c r="B10" s="43" t="str">
        <f t="shared" si="6"/>
        <v>LASTNAME4</v>
      </c>
      <c r="C10" s="3" t="s">
        <v>477</v>
      </c>
      <c r="D10" s="46" t="str">
        <f t="shared" si="7"/>
        <v>Firstname4 LASTNAME4</v>
      </c>
      <c r="E10" s="46" t="str">
        <f t="shared" si="8"/>
        <v>Firstname4 LASTNAME4</v>
      </c>
      <c r="F10" s="22"/>
      <c r="G10" s="29"/>
      <c r="H10" s="37" t="s">
        <v>64</v>
      </c>
      <c r="I10" s="37">
        <v>276416.0</v>
      </c>
      <c r="J10" s="37">
        <v>5996.0</v>
      </c>
      <c r="K10" s="36">
        <f t="shared" si="1"/>
        <v>0.0217</v>
      </c>
      <c r="L10" s="37">
        <f t="shared" si="2"/>
        <v>0.3886098701</v>
      </c>
      <c r="M10" s="39">
        <f t="shared" si="3"/>
        <v>9</v>
      </c>
      <c r="N10" s="39">
        <f t="shared" si="4"/>
        <v>8</v>
      </c>
      <c r="O10" s="39">
        <v>2.0</v>
      </c>
      <c r="P10" s="40"/>
      <c r="Q10" s="40"/>
      <c r="R10" s="40"/>
      <c r="S10" s="44" t="str">
        <f>IFERROR(__xludf.DUMMYFUNCTION("""COMPUTED_VALUE"""),"Croatia")</f>
        <v>Croatia</v>
      </c>
      <c r="T10" s="40"/>
      <c r="U10" s="40"/>
      <c r="V10" s="40"/>
      <c r="W10" s="40"/>
      <c r="X10" s="40"/>
      <c r="Y10" s="40"/>
      <c r="Z10" s="40"/>
      <c r="AA10" s="40"/>
      <c r="AB10" s="40"/>
      <c r="AC10" s="40"/>
      <c r="AD10" s="40"/>
      <c r="AE10" s="40"/>
    </row>
    <row r="11" ht="15.75" customHeight="1">
      <c r="A11" s="43" t="str">
        <f t="shared" si="5"/>
        <v>Firstname5</v>
      </c>
      <c r="B11" s="43" t="str">
        <f t="shared" si="6"/>
        <v>LASTNAME5</v>
      </c>
      <c r="C11" s="3" t="s">
        <v>478</v>
      </c>
      <c r="D11" s="46" t="str">
        <f t="shared" si="7"/>
        <v>Firstname5 LASTNAME5</v>
      </c>
      <c r="E11" s="46" t="str">
        <f t="shared" si="8"/>
        <v>Firstname5 LASTNAME5</v>
      </c>
      <c r="F11" s="22"/>
      <c r="G11" s="29"/>
      <c r="H11" s="37" t="s">
        <v>40</v>
      </c>
      <c r="I11" s="37">
        <v>1545865.0</v>
      </c>
      <c r="J11" s="37">
        <v>26765.0</v>
      </c>
      <c r="K11" s="36">
        <f t="shared" si="1"/>
        <v>0.0173</v>
      </c>
      <c r="L11" s="37">
        <f t="shared" si="2"/>
        <v>0.4311949934</v>
      </c>
      <c r="M11" s="39">
        <f t="shared" si="3"/>
        <v>4</v>
      </c>
      <c r="N11" s="39">
        <f t="shared" si="4"/>
        <v>6</v>
      </c>
      <c r="O11" s="39">
        <v>2.0</v>
      </c>
      <c r="P11" s="40"/>
      <c r="Q11" s="47"/>
      <c r="R11" s="40"/>
      <c r="S11" s="44" t="str">
        <f>IFERROR(__xludf.DUMMYFUNCTION("""COMPUTED_VALUE"""),"Czechia")</f>
        <v>Czechia</v>
      </c>
      <c r="T11" s="40"/>
      <c r="U11" s="40"/>
      <c r="V11" s="40"/>
      <c r="W11" s="40"/>
      <c r="X11" s="40"/>
      <c r="Y11" s="40"/>
      <c r="Z11" s="40"/>
      <c r="AA11" s="40"/>
      <c r="AB11" s="40"/>
      <c r="AC11" s="40"/>
      <c r="AD11" s="40"/>
      <c r="AE11" s="40"/>
    </row>
    <row r="12" ht="15.75" customHeight="1">
      <c r="A12" s="43" t="str">
        <f t="shared" si="5"/>
        <v>Firstname6</v>
      </c>
      <c r="B12" s="43" t="str">
        <f t="shared" si="6"/>
        <v>LASTNAME6</v>
      </c>
      <c r="C12" s="3" t="s">
        <v>479</v>
      </c>
      <c r="D12" s="46" t="str">
        <f t="shared" si="7"/>
        <v>Firstname6 LASTNAME6</v>
      </c>
      <c r="E12" s="46" t="str">
        <f t="shared" si="8"/>
        <v>Firstname6 LASTNAME6</v>
      </c>
      <c r="F12" s="22"/>
      <c r="G12" s="29"/>
      <c r="H12" s="37" t="s">
        <v>44</v>
      </c>
      <c r="I12" s="37">
        <v>232665.0</v>
      </c>
      <c r="J12" s="37">
        <v>2425.0</v>
      </c>
      <c r="K12" s="36">
        <f t="shared" si="1"/>
        <v>0.0104</v>
      </c>
      <c r="L12" s="37">
        <f t="shared" si="2"/>
        <v>0.1737847308</v>
      </c>
      <c r="M12" s="39">
        <f t="shared" si="3"/>
        <v>9</v>
      </c>
      <c r="N12" s="39">
        <f t="shared" si="4"/>
        <v>11</v>
      </c>
      <c r="O12" s="39">
        <v>3.0</v>
      </c>
      <c r="P12" s="40"/>
      <c r="Q12" s="40"/>
      <c r="R12" s="40"/>
      <c r="S12" s="45" t="str">
        <f>IFERROR(__xludf.DUMMYFUNCTION("""COMPUTED_VALUE"""),"Germany")</f>
        <v>Germany</v>
      </c>
      <c r="T12" s="40"/>
      <c r="U12" s="40"/>
      <c r="V12" s="40"/>
      <c r="W12" s="40"/>
      <c r="X12" s="40"/>
      <c r="Y12" s="40"/>
      <c r="Z12" s="40"/>
      <c r="AA12" s="40"/>
      <c r="AB12" s="40"/>
      <c r="AC12" s="40"/>
      <c r="AD12" s="40"/>
      <c r="AE12" s="40"/>
    </row>
    <row r="13" ht="15.75" customHeight="1">
      <c r="A13" s="43" t="str">
        <f t="shared" si="5"/>
        <v>Firstname7</v>
      </c>
      <c r="B13" s="43" t="str">
        <f t="shared" si="6"/>
        <v>LASTNAME7</v>
      </c>
      <c r="C13" s="3" t="s">
        <v>480</v>
      </c>
      <c r="D13" s="46" t="str">
        <f t="shared" si="7"/>
        <v>Firstname7 LASTNAME7</v>
      </c>
      <c r="E13" s="46" t="str">
        <f t="shared" si="8"/>
        <v>Firstname7 LASTNAME7</v>
      </c>
      <c r="F13" s="22"/>
      <c r="G13" s="29"/>
      <c r="H13" s="37" t="s">
        <v>48</v>
      </c>
      <c r="I13" s="37">
        <v>108418.0</v>
      </c>
      <c r="J13" s="37">
        <v>922.0</v>
      </c>
      <c r="K13" s="36">
        <f t="shared" si="1"/>
        <v>0.0085</v>
      </c>
      <c r="L13" s="37">
        <f t="shared" si="2"/>
        <v>0.02972842213</v>
      </c>
      <c r="M13" s="39">
        <f t="shared" si="3"/>
        <v>10</v>
      </c>
      <c r="N13" s="39">
        <f t="shared" si="4"/>
        <v>16</v>
      </c>
      <c r="O13" s="39">
        <v>4.0</v>
      </c>
      <c r="P13" s="40"/>
      <c r="Q13" s="40"/>
      <c r="R13" s="40"/>
      <c r="S13" s="37"/>
      <c r="T13" s="40"/>
      <c r="U13" s="40"/>
      <c r="V13" s="40"/>
      <c r="W13" s="40"/>
      <c r="X13" s="40"/>
      <c r="Y13" s="40"/>
      <c r="Z13" s="40"/>
      <c r="AA13" s="40"/>
      <c r="AB13" s="40"/>
      <c r="AC13" s="40"/>
      <c r="AD13" s="40"/>
      <c r="AE13" s="40"/>
    </row>
    <row r="14" ht="15.75" customHeight="1">
      <c r="A14" s="43" t="str">
        <f t="shared" si="5"/>
        <v>Firstname8</v>
      </c>
      <c r="B14" s="43" t="str">
        <f t="shared" si="6"/>
        <v>LASTNAME8</v>
      </c>
      <c r="C14" s="3" t="s">
        <v>481</v>
      </c>
      <c r="D14" s="46" t="str">
        <f t="shared" si="7"/>
        <v>Firstname8 LASTNAME8</v>
      </c>
      <c r="E14" s="46" t="str">
        <f t="shared" si="8"/>
        <v>Firstname8 LASTNAME8</v>
      </c>
      <c r="F14" s="22"/>
      <c r="G14" s="29"/>
      <c r="H14" s="37" t="s">
        <v>50</v>
      </c>
      <c r="I14" s="37">
        <v>78672.0</v>
      </c>
      <c r="J14" s="37">
        <v>846.0</v>
      </c>
      <c r="K14" s="36">
        <f t="shared" si="1"/>
        <v>0.0108</v>
      </c>
      <c r="L14" s="37">
        <f t="shared" si="2"/>
        <v>0.1322078618</v>
      </c>
      <c r="M14" s="39">
        <f t="shared" si="3"/>
        <v>3</v>
      </c>
      <c r="N14" s="39">
        <f t="shared" si="4"/>
        <v>15</v>
      </c>
      <c r="O14" s="39">
        <v>4.0</v>
      </c>
      <c r="P14" s="40"/>
      <c r="Q14" s="40"/>
      <c r="R14" s="40"/>
      <c r="S14" s="32" t="s">
        <v>482</v>
      </c>
      <c r="T14" s="40"/>
      <c r="U14" s="40"/>
      <c r="V14" s="40"/>
      <c r="W14" s="40"/>
      <c r="X14" s="40"/>
      <c r="Y14" s="40"/>
      <c r="Z14" s="40"/>
      <c r="AA14" s="40"/>
      <c r="AB14" s="40"/>
      <c r="AC14" s="40"/>
      <c r="AD14" s="40"/>
      <c r="AE14" s="40"/>
    </row>
    <row r="15" ht="15.75" customHeight="1">
      <c r="A15" s="43" t="str">
        <f t="shared" si="5"/>
        <v>Firstname9</v>
      </c>
      <c r="B15" s="43" t="str">
        <f t="shared" si="6"/>
        <v>LASTNAME9</v>
      </c>
      <c r="C15" s="3" t="s">
        <v>483</v>
      </c>
      <c r="D15" s="46" t="str">
        <f t="shared" si="7"/>
        <v>Firstname9 LASTNAME9</v>
      </c>
      <c r="E15" s="46" t="str">
        <f t="shared" si="8"/>
        <v>Firstname9 LASTNAME9</v>
      </c>
      <c r="F15" s="22"/>
      <c r="G15" s="29"/>
      <c r="H15" s="37" t="s">
        <v>52</v>
      </c>
      <c r="I15" s="37">
        <v>4802457.0</v>
      </c>
      <c r="J15" s="37">
        <v>96438.0</v>
      </c>
      <c r="K15" s="36">
        <f t="shared" si="1"/>
        <v>0.0201</v>
      </c>
      <c r="L15" s="37">
        <f t="shared" si="2"/>
        <v>0.1668204663</v>
      </c>
      <c r="M15" s="39">
        <f t="shared" si="3"/>
        <v>4</v>
      </c>
      <c r="N15" s="39">
        <f t="shared" si="4"/>
        <v>12</v>
      </c>
      <c r="O15" s="39">
        <v>3.0</v>
      </c>
      <c r="P15" s="40"/>
      <c r="Q15" s="40"/>
      <c r="R15" s="40"/>
      <c r="S15" s="42" t="str">
        <f>IFERROR(__xludf.DUMMYFUNCTION("FILTER($H$3:$H$18,$O$3:$O$18 = INT(RIGHT($S14)))"),"Albania")</f>
        <v>Albania</v>
      </c>
      <c r="T15" s="40"/>
      <c r="U15" s="40"/>
      <c r="V15" s="40"/>
      <c r="W15" s="40"/>
      <c r="X15" s="40"/>
      <c r="Y15" s="40"/>
      <c r="Z15" s="40"/>
      <c r="AA15" s="40"/>
      <c r="AB15" s="40"/>
      <c r="AC15" s="40"/>
      <c r="AD15" s="40"/>
      <c r="AE15" s="40"/>
    </row>
    <row r="16" ht="15.75" customHeight="1">
      <c r="A16" s="43" t="str">
        <f t="shared" si="5"/>
        <v>Firstname10</v>
      </c>
      <c r="B16" s="43" t="str">
        <f t="shared" si="6"/>
        <v>LASTNAME10</v>
      </c>
      <c r="C16" s="3" t="s">
        <v>484</v>
      </c>
      <c r="D16" s="46" t="str">
        <f t="shared" si="7"/>
        <v>Firstname10 LASTNAME10</v>
      </c>
      <c r="E16" s="46" t="str">
        <f t="shared" si="8"/>
        <v>Firstname10 LASTNAME10</v>
      </c>
      <c r="F16" s="22"/>
      <c r="G16" s="29"/>
      <c r="H16" s="37" t="s">
        <v>42</v>
      </c>
      <c r="I16" s="37">
        <v>2882356.0</v>
      </c>
      <c r="J16" s="37">
        <v>76940.0</v>
      </c>
      <c r="K16" s="36">
        <f t="shared" si="1"/>
        <v>0.0267</v>
      </c>
      <c r="L16" s="37">
        <f t="shared" si="2"/>
        <v>0.4165351632</v>
      </c>
      <c r="M16" s="39">
        <f t="shared" si="3"/>
        <v>4</v>
      </c>
      <c r="N16" s="39">
        <f t="shared" si="4"/>
        <v>7</v>
      </c>
      <c r="O16" s="39">
        <v>2.0</v>
      </c>
      <c r="P16" s="40"/>
      <c r="Q16" s="40"/>
      <c r="R16" s="40"/>
      <c r="S16" s="44" t="str">
        <f>IFERROR(__xludf.DUMMYFUNCTION("""COMPUTED_VALUE"""),"Bulgaria")</f>
        <v>Bulgaria</v>
      </c>
      <c r="T16" s="40"/>
      <c r="U16" s="40"/>
      <c r="V16" s="40"/>
      <c r="W16" s="40"/>
      <c r="X16" s="40"/>
      <c r="Y16" s="40"/>
      <c r="Z16" s="40"/>
      <c r="AA16" s="40"/>
      <c r="AB16" s="40"/>
      <c r="AC16" s="40"/>
      <c r="AD16" s="40"/>
      <c r="AE16" s="40"/>
    </row>
    <row r="17" ht="15.75" customHeight="1">
      <c r="A17" s="3"/>
      <c r="B17" s="3"/>
      <c r="C17" s="3"/>
      <c r="D17" s="2"/>
      <c r="E17" s="2"/>
      <c r="F17" s="22"/>
      <c r="G17" s="29"/>
      <c r="H17" s="37" t="s">
        <v>62</v>
      </c>
      <c r="I17" s="37">
        <v>270230.0</v>
      </c>
      <c r="J17" s="37">
        <v>8232.0</v>
      </c>
      <c r="K17" s="36">
        <f t="shared" si="1"/>
        <v>0.0305</v>
      </c>
      <c r="L17" s="37">
        <f t="shared" si="2"/>
        <v>0.9041348183</v>
      </c>
      <c r="M17" s="39">
        <f t="shared" si="3"/>
        <v>7</v>
      </c>
      <c r="N17" s="39">
        <f t="shared" si="4"/>
        <v>1</v>
      </c>
      <c r="O17" s="39">
        <v>1.0</v>
      </c>
      <c r="P17" s="40"/>
      <c r="Q17" s="40"/>
      <c r="R17" s="40"/>
      <c r="S17" s="44" t="str">
        <f>IFERROR(__xludf.DUMMYFUNCTION("""COMPUTED_VALUE"""),"Denmark")</f>
        <v>Denmark</v>
      </c>
      <c r="T17" s="40"/>
      <c r="U17" s="40"/>
      <c r="V17" s="40"/>
      <c r="W17" s="40"/>
      <c r="X17" s="40"/>
      <c r="Y17" s="40"/>
      <c r="Z17" s="40"/>
      <c r="AA17" s="40"/>
      <c r="AB17" s="40"/>
      <c r="AC17" s="40"/>
      <c r="AD17" s="40"/>
      <c r="AE17" s="40"/>
    </row>
    <row r="18" ht="15.75" customHeight="1">
      <c r="A18" s="48"/>
      <c r="B18" s="3"/>
      <c r="C18" s="3"/>
      <c r="D18" s="2"/>
      <c r="E18" s="2"/>
      <c r="F18" s="22"/>
      <c r="G18" s="29"/>
      <c r="H18" s="37" t="s">
        <v>66</v>
      </c>
      <c r="I18" s="37">
        <v>670776.0</v>
      </c>
      <c r="J18" s="37">
        <v>21262.0</v>
      </c>
      <c r="K18" s="36">
        <f t="shared" si="1"/>
        <v>0.0317</v>
      </c>
      <c r="L18" s="37">
        <f t="shared" si="2"/>
        <v>0.1602962572</v>
      </c>
      <c r="M18" s="39">
        <f t="shared" si="3"/>
        <v>9</v>
      </c>
      <c r="N18" s="39">
        <f t="shared" si="4"/>
        <v>14</v>
      </c>
      <c r="O18" s="39">
        <v>4.0</v>
      </c>
      <c r="P18" s="40"/>
      <c r="Q18" s="40"/>
      <c r="R18" s="40"/>
      <c r="S18" s="45" t="str">
        <f>IFERROR(__xludf.DUMMYFUNCTION("""COMPUTED_VALUE"""),"France")</f>
        <v>France</v>
      </c>
      <c r="T18" s="40"/>
      <c r="U18" s="40"/>
      <c r="V18" s="40"/>
      <c r="W18" s="40"/>
      <c r="X18" s="40"/>
      <c r="Y18" s="40"/>
      <c r="Z18" s="40"/>
      <c r="AA18" s="40"/>
      <c r="AB18" s="40"/>
      <c r="AC18" s="40"/>
      <c r="AD18" s="40"/>
      <c r="AE18" s="40"/>
    </row>
    <row r="19" ht="15.75" customHeight="1">
      <c r="A19" s="3"/>
      <c r="B19" s="3"/>
      <c r="C19" s="3" t="s">
        <v>485</v>
      </c>
      <c r="D19" s="19" t="str">
        <f>IFERROR(__xludf.DUMMYFUNCTION("TRANSPOSE(SPLIT($C$19, "", "", 0, 1))"),"year")</f>
        <v>year</v>
      </c>
      <c r="E19" s="2"/>
      <c r="F19" s="22"/>
      <c r="G19" s="29"/>
      <c r="H19" s="37" t="s">
        <v>72</v>
      </c>
      <c r="I19" s="37">
        <v>6205.0</v>
      </c>
      <c r="J19" s="37">
        <v>29.0</v>
      </c>
      <c r="K19" s="36">
        <f t="shared" si="1"/>
        <v>0.0047</v>
      </c>
      <c r="L19" s="37">
        <f t="shared" si="2"/>
        <v>0.5572742134</v>
      </c>
      <c r="M19" s="39">
        <f t="shared" si="3"/>
        <v>5</v>
      </c>
      <c r="N19" s="39"/>
      <c r="O19" s="40"/>
      <c r="P19" s="40"/>
      <c r="Q19" s="40"/>
      <c r="R19" s="40"/>
      <c r="S19" s="2"/>
      <c r="T19" s="40"/>
      <c r="U19" s="40"/>
      <c r="V19" s="40"/>
      <c r="W19" s="40"/>
      <c r="X19" s="40"/>
      <c r="Y19" s="40"/>
      <c r="Z19" s="40"/>
      <c r="AA19" s="40"/>
      <c r="AB19" s="40"/>
      <c r="AC19" s="40"/>
      <c r="AD19" s="40"/>
      <c r="AE19" s="40"/>
    </row>
    <row r="20" ht="15.75" customHeight="1">
      <c r="A20" s="3"/>
      <c r="B20" s="3"/>
      <c r="C20" s="3"/>
      <c r="D20" s="2" t="str">
        <f>IFERROR(__xludf.DUMMYFUNCTION("""COMPUTED_VALUE"""),"week")</f>
        <v>week</v>
      </c>
      <c r="E20" s="2"/>
      <c r="F20" s="2"/>
      <c r="G20" s="16"/>
      <c r="H20" s="37" t="s">
        <v>70</v>
      </c>
      <c r="I20" s="37">
        <v>237187.0</v>
      </c>
      <c r="J20" s="37">
        <v>4713.0</v>
      </c>
      <c r="K20" s="36">
        <f t="shared" si="1"/>
        <v>0.0199</v>
      </c>
      <c r="L20" s="37">
        <f t="shared" si="2"/>
        <v>0.1057939999</v>
      </c>
      <c r="M20" s="39">
        <f t="shared" si="3"/>
        <v>8</v>
      </c>
      <c r="N20" s="39"/>
      <c r="O20" s="40"/>
      <c r="P20" s="40"/>
      <c r="Q20" s="40"/>
      <c r="R20" s="40"/>
      <c r="S20" s="32" t="s">
        <v>486</v>
      </c>
      <c r="T20" s="40"/>
      <c r="U20" s="40"/>
      <c r="V20" s="40"/>
      <c r="W20" s="40"/>
      <c r="X20" s="40"/>
      <c r="Y20" s="40"/>
      <c r="Z20" s="40"/>
      <c r="AA20" s="40"/>
      <c r="AB20" s="40"/>
      <c r="AC20" s="40"/>
      <c r="AD20" s="40"/>
      <c r="AE20" s="40"/>
    </row>
    <row r="21" ht="15.75" customHeight="1">
      <c r="A21" s="3"/>
      <c r="B21" s="3"/>
      <c r="C21" s="3"/>
      <c r="D21" s="2" t="str">
        <f>IFERROR(__xludf.DUMMYFUNCTION("""COMPUTED_VALUE"""),"day")</f>
        <v>day</v>
      </c>
      <c r="E21" s="2"/>
      <c r="F21" s="2"/>
      <c r="G21" s="16"/>
      <c r="H21" s="3" t="s">
        <v>74</v>
      </c>
      <c r="I21" s="3">
        <v>3629000.0</v>
      </c>
      <c r="J21" s="3">
        <v>110328.0</v>
      </c>
      <c r="K21" s="36">
        <f t="shared" si="1"/>
        <v>0.0304</v>
      </c>
      <c r="L21" s="37">
        <f t="shared" si="2"/>
        <v>0.9367255116</v>
      </c>
      <c r="M21" s="39">
        <f t="shared" si="3"/>
        <v>2</v>
      </c>
      <c r="N21" s="39"/>
      <c r="O21" s="40"/>
      <c r="P21" s="40"/>
      <c r="Q21" s="40"/>
      <c r="R21" s="40"/>
      <c r="S21" s="42" t="str">
        <f>IFERROR(__xludf.DUMMYFUNCTION("FILTER($H$3:$H$18,$O$3:$O$18 = INT(RIGHT($S20)))"),"Bosnia and Herzegovina")</f>
        <v>Bosnia and Herzegovina</v>
      </c>
      <c r="T21" s="40"/>
      <c r="U21" s="40"/>
      <c r="V21" s="40"/>
      <c r="W21" s="40"/>
      <c r="X21" s="40"/>
      <c r="Y21" s="40"/>
      <c r="Z21" s="40"/>
      <c r="AA21" s="40"/>
      <c r="AB21" s="40"/>
      <c r="AC21" s="40"/>
      <c r="AD21" s="40"/>
      <c r="AE21" s="40"/>
    </row>
    <row r="22" ht="15.75" customHeight="1">
      <c r="A22" s="3"/>
      <c r="B22" s="3"/>
      <c r="C22" s="3"/>
      <c r="D22" s="2" t="str">
        <f>IFERROR(__xludf.DUMMYFUNCTION("""COMPUTED_VALUE"""),"hour")</f>
        <v>hour</v>
      </c>
      <c r="E22" s="2"/>
      <c r="F22" s="2"/>
      <c r="G22" s="16"/>
      <c r="H22" s="3" t="s">
        <v>286</v>
      </c>
      <c r="I22" s="3">
        <v>91079.0</v>
      </c>
      <c r="J22" s="3">
        <v>1892.0</v>
      </c>
      <c r="K22" s="36">
        <f t="shared" si="1"/>
        <v>0.0208</v>
      </c>
      <c r="L22" s="37">
        <f t="shared" si="2"/>
        <v>0.03323834476</v>
      </c>
      <c r="M22" s="39">
        <f t="shared" si="3"/>
        <v>3</v>
      </c>
      <c r="N22" s="39"/>
      <c r="O22" s="40"/>
      <c r="P22" s="40"/>
      <c r="Q22" s="40"/>
      <c r="R22" s="40"/>
      <c r="S22" s="44" t="str">
        <f>IFERROR(__xludf.DUMMYFUNCTION("""COMPUTED_VALUE"""),"Estonia")</f>
        <v>Estonia</v>
      </c>
      <c r="T22" s="40"/>
      <c r="U22" s="40"/>
      <c r="V22" s="40"/>
      <c r="W22" s="40"/>
      <c r="X22" s="40"/>
      <c r="Y22" s="40"/>
      <c r="Z22" s="40"/>
      <c r="AA22" s="40"/>
      <c r="AB22" s="40"/>
      <c r="AC22" s="40"/>
      <c r="AD22" s="40"/>
      <c r="AE22" s="40"/>
    </row>
    <row r="23" ht="15.0" customHeight="1">
      <c r="G23" s="16"/>
      <c r="H23" s="3" t="s">
        <v>84</v>
      </c>
      <c r="I23" s="3">
        <v>103588.0</v>
      </c>
      <c r="J23" s="3">
        <v>1922.0</v>
      </c>
      <c r="K23" s="36">
        <f t="shared" si="1"/>
        <v>0.0186</v>
      </c>
      <c r="L23" s="37">
        <f t="shared" si="2"/>
        <v>0.5966992944</v>
      </c>
      <c r="M23" s="39">
        <f t="shared" si="3"/>
        <v>5</v>
      </c>
      <c r="N23" s="39"/>
      <c r="O23" s="40"/>
      <c r="P23" s="40"/>
      <c r="Q23" s="40"/>
      <c r="R23" s="40"/>
      <c r="S23" s="44" t="str">
        <f>IFERROR(__xludf.DUMMYFUNCTION("""COMPUTED_VALUE"""),"Finland")</f>
        <v>Finland</v>
      </c>
      <c r="T23" s="40"/>
      <c r="U23" s="40"/>
      <c r="V23" s="40"/>
      <c r="W23" s="40"/>
      <c r="X23" s="40"/>
      <c r="Y23" s="40"/>
      <c r="Z23" s="40"/>
      <c r="AA23" s="40"/>
      <c r="AB23" s="40"/>
      <c r="AC23" s="40"/>
      <c r="AD23" s="40"/>
      <c r="AE23" s="40"/>
    </row>
    <row r="24" ht="15.0" customHeight="1">
      <c r="A24" s="49"/>
      <c r="B24" s="49"/>
      <c r="C24" s="49"/>
      <c r="D24" s="16"/>
      <c r="E24" s="16"/>
      <c r="F24" s="16"/>
      <c r="G24" s="16"/>
      <c r="H24" s="3" t="s">
        <v>78</v>
      </c>
      <c r="I24" s="3">
        <v>2678.0</v>
      </c>
      <c r="J24" s="3">
        <v>56.0</v>
      </c>
      <c r="K24" s="36">
        <f t="shared" si="1"/>
        <v>0.0209</v>
      </c>
      <c r="L24" s="37">
        <f t="shared" si="2"/>
        <v>0.6977135458</v>
      </c>
      <c r="M24" s="39">
        <f t="shared" si="3"/>
        <v>7</v>
      </c>
      <c r="N24" s="39"/>
      <c r="O24" s="40"/>
      <c r="P24" s="40"/>
      <c r="Q24" s="40"/>
      <c r="R24" s="40"/>
      <c r="S24" s="50" t="str">
        <f>IFERROR(__xludf.DUMMYFUNCTION("""COMPUTED_VALUE"""),"Hungary")</f>
        <v>Hungary</v>
      </c>
      <c r="T24" s="40"/>
      <c r="U24" s="40"/>
      <c r="V24" s="40"/>
      <c r="W24" s="40"/>
      <c r="X24" s="40"/>
      <c r="Y24" s="40"/>
      <c r="Z24" s="40"/>
      <c r="AA24" s="40"/>
      <c r="AB24" s="40"/>
      <c r="AC24" s="40"/>
      <c r="AD24" s="40"/>
      <c r="AE24" s="40"/>
    </row>
    <row r="25" ht="15.0" customHeight="1">
      <c r="A25" s="26" t="s">
        <v>487</v>
      </c>
      <c r="B25" s="51"/>
      <c r="C25" s="51"/>
      <c r="D25" s="52"/>
      <c r="E25" s="2"/>
      <c r="F25" s="2"/>
      <c r="G25" s="16"/>
      <c r="H25" s="3" t="s">
        <v>80</v>
      </c>
      <c r="I25" s="3">
        <v>217865.0</v>
      </c>
      <c r="J25" s="3">
        <v>3594.0</v>
      </c>
      <c r="K25" s="36">
        <f t="shared" si="1"/>
        <v>0.0165</v>
      </c>
      <c r="L25" s="37">
        <f t="shared" si="2"/>
        <v>0.6794622872</v>
      </c>
      <c r="M25" s="39">
        <f t="shared" si="3"/>
        <v>1</v>
      </c>
      <c r="N25" s="39"/>
      <c r="O25" s="40"/>
      <c r="P25" s="40"/>
      <c r="Q25" s="40"/>
      <c r="R25" s="40"/>
      <c r="S25" s="40"/>
      <c r="T25" s="40"/>
      <c r="U25" s="40"/>
      <c r="V25" s="40"/>
      <c r="W25" s="40"/>
      <c r="X25" s="40"/>
      <c r="Y25" s="40"/>
      <c r="Z25" s="40"/>
      <c r="AA25" s="40"/>
      <c r="AB25" s="40"/>
      <c r="AC25" s="40"/>
      <c r="AD25" s="40"/>
      <c r="AE25" s="40"/>
    </row>
    <row r="26" ht="15.0" customHeight="1">
      <c r="A26" s="3"/>
      <c r="B26" s="3"/>
      <c r="C26" s="3"/>
      <c r="D26" s="2"/>
      <c r="E26" s="2"/>
      <c r="F26" s="2"/>
      <c r="G26" s="16"/>
      <c r="H26" s="3" t="s">
        <v>82</v>
      </c>
      <c r="I26" s="3">
        <v>62105.0</v>
      </c>
      <c r="J26" s="3">
        <v>750.0</v>
      </c>
      <c r="K26" s="36">
        <f t="shared" si="1"/>
        <v>0.0121</v>
      </c>
      <c r="L26" s="37">
        <f t="shared" si="2"/>
        <v>0.7228770467</v>
      </c>
      <c r="M26" s="39">
        <f t="shared" si="3"/>
        <v>6</v>
      </c>
      <c r="N26" s="39"/>
      <c r="O26" s="40"/>
      <c r="P26" s="40"/>
      <c r="Q26" s="40">
        <f>IFERROR(__xludf.DUMMYFUNCTION("FLATTEN(M9:O11)"),2.0)</f>
        <v>2</v>
      </c>
      <c r="R26" s="40"/>
      <c r="S26" s="40"/>
      <c r="T26" s="40"/>
      <c r="U26" s="40"/>
      <c r="V26" s="40"/>
      <c r="W26" s="40"/>
      <c r="X26" s="40"/>
      <c r="Y26" s="40"/>
      <c r="Z26" s="40"/>
      <c r="AA26" s="40"/>
      <c r="AB26" s="40"/>
      <c r="AC26" s="40"/>
      <c r="AD26" s="40"/>
      <c r="AE26" s="40"/>
    </row>
    <row r="27" ht="15.0" customHeight="1">
      <c r="A27" s="38" t="s">
        <v>488</v>
      </c>
      <c r="B27" s="38" t="s">
        <v>489</v>
      </c>
      <c r="C27" s="3"/>
      <c r="D27" s="2"/>
      <c r="E27" s="2"/>
      <c r="F27" s="2"/>
      <c r="G27" s="16"/>
      <c r="H27" s="3" t="s">
        <v>92</v>
      </c>
      <c r="I27" s="3">
        <v>29127.0</v>
      </c>
      <c r="J27" s="3">
        <v>395.0</v>
      </c>
      <c r="K27" s="36">
        <f t="shared" si="1"/>
        <v>0.0136</v>
      </c>
      <c r="L27" s="37">
        <f t="shared" si="2"/>
        <v>0.1672667542</v>
      </c>
      <c r="M27" s="39">
        <f t="shared" si="3"/>
        <v>1</v>
      </c>
      <c r="N27" s="39"/>
      <c r="O27" s="40"/>
      <c r="P27" s="40"/>
      <c r="Q27" s="40">
        <v>9.0</v>
      </c>
      <c r="R27" s="40"/>
      <c r="S27" s="40"/>
      <c r="T27" s="40"/>
      <c r="U27" s="40"/>
      <c r="V27" s="40"/>
      <c r="W27" s="40"/>
      <c r="X27" s="40"/>
      <c r="Y27" s="40"/>
      <c r="Z27" s="40"/>
      <c r="AA27" s="40"/>
      <c r="AB27" s="40"/>
      <c r="AC27" s="40"/>
      <c r="AD27" s="40"/>
      <c r="AE27" s="40"/>
    </row>
    <row r="28" ht="15.0" customHeight="1">
      <c r="A28" s="53">
        <f>TODAY()</f>
        <v>45147</v>
      </c>
      <c r="B28" s="54">
        <f>NOW()</f>
        <v>45147.65688</v>
      </c>
      <c r="C28" s="3"/>
      <c r="D28" s="3"/>
      <c r="E28" s="2"/>
      <c r="F28" s="2"/>
      <c r="G28" s="16"/>
      <c r="H28" s="3" t="s">
        <v>88</v>
      </c>
      <c r="I28" s="3">
        <v>233136.0</v>
      </c>
      <c r="J28" s="3">
        <v>5048.0</v>
      </c>
      <c r="K28" s="36">
        <f t="shared" si="1"/>
        <v>0.0217</v>
      </c>
      <c r="L28" s="37">
        <f t="shared" si="2"/>
        <v>0.2097847572</v>
      </c>
      <c r="M28" s="39">
        <f t="shared" si="3"/>
        <v>2</v>
      </c>
      <c r="N28" s="39"/>
      <c r="O28" s="40"/>
      <c r="P28" s="40"/>
      <c r="Q28" s="40">
        <v>3.0</v>
      </c>
      <c r="R28" s="40"/>
      <c r="S28" s="40"/>
      <c r="T28" s="40"/>
      <c r="U28" s="40"/>
      <c r="V28" s="40"/>
      <c r="W28" s="40"/>
      <c r="X28" s="40"/>
      <c r="Y28" s="40"/>
      <c r="Z28" s="40"/>
      <c r="AA28" s="40"/>
      <c r="AB28" s="40"/>
      <c r="AC28" s="40"/>
      <c r="AD28" s="40"/>
      <c r="AE28" s="40"/>
    </row>
    <row r="29" ht="15.0" customHeight="1">
      <c r="A29" s="3"/>
      <c r="B29" s="3"/>
      <c r="C29" s="3"/>
      <c r="D29" s="2"/>
      <c r="E29" s="2"/>
      <c r="F29" s="2"/>
      <c r="G29" s="16"/>
      <c r="H29" s="3" t="s">
        <v>86</v>
      </c>
      <c r="I29" s="3">
        <v>2320.0</v>
      </c>
      <c r="J29" s="3">
        <v>28.0</v>
      </c>
      <c r="K29" s="36">
        <f t="shared" si="1"/>
        <v>0.0121</v>
      </c>
      <c r="L29" s="37">
        <f t="shared" si="2"/>
        <v>0.1657071623</v>
      </c>
      <c r="M29" s="39">
        <f t="shared" si="3"/>
        <v>4</v>
      </c>
      <c r="N29" s="39"/>
      <c r="O29" s="40"/>
      <c r="P29" s="40"/>
      <c r="Q29" s="40">
        <v>9.0</v>
      </c>
      <c r="R29" s="40"/>
      <c r="S29" s="40"/>
      <c r="T29" s="40"/>
      <c r="U29" s="40"/>
      <c r="V29" s="40"/>
      <c r="W29" s="40"/>
      <c r="X29" s="40"/>
      <c r="Y29" s="40"/>
      <c r="Z29" s="40"/>
      <c r="AA29" s="40"/>
      <c r="AB29" s="40"/>
      <c r="AC29" s="40"/>
      <c r="AD29" s="40"/>
      <c r="AE29" s="40"/>
    </row>
    <row r="30">
      <c r="A30" s="3" t="s">
        <v>490</v>
      </c>
      <c r="B30" s="55">
        <f>WEEKDAY($A$28, 2)</f>
        <v>3</v>
      </c>
      <c r="C30" s="56">
        <v>37695.0</v>
      </c>
      <c r="D30" s="57"/>
      <c r="E30" s="2"/>
      <c r="F30" s="2"/>
      <c r="G30" s="16"/>
      <c r="H30" s="3" t="s">
        <v>94</v>
      </c>
      <c r="I30" s="3">
        <v>91906.0</v>
      </c>
      <c r="J30" s="3">
        <v>1296.0</v>
      </c>
      <c r="K30" s="36">
        <f t="shared" si="1"/>
        <v>0.0141</v>
      </c>
      <c r="L30" s="37">
        <f t="shared" si="2"/>
        <v>0.06800650197</v>
      </c>
      <c r="M30" s="39">
        <f t="shared" si="3"/>
        <v>6</v>
      </c>
      <c r="N30" s="39"/>
      <c r="O30" s="40"/>
      <c r="P30" s="40"/>
      <c r="Q30" s="40">
        <v>8.0</v>
      </c>
      <c r="R30" s="40"/>
      <c r="S30" s="40"/>
      <c r="T30" s="40"/>
      <c r="U30" s="40"/>
      <c r="V30" s="40"/>
      <c r="W30" s="40"/>
      <c r="X30" s="40"/>
      <c r="Y30" s="40"/>
      <c r="Z30" s="40"/>
      <c r="AA30" s="40"/>
      <c r="AB30" s="40"/>
      <c r="AC30" s="40"/>
      <c r="AD30" s="40"/>
      <c r="AE30" s="40"/>
    </row>
    <row r="31">
      <c r="A31" s="3" t="s">
        <v>491</v>
      </c>
      <c r="B31" s="55">
        <f>DAY($A$28)</f>
        <v>9</v>
      </c>
      <c r="C31" s="58"/>
      <c r="D31" s="2"/>
      <c r="E31" s="2"/>
      <c r="F31" s="2"/>
      <c r="G31" s="16"/>
      <c r="H31" s="3" t="s">
        <v>96</v>
      </c>
      <c r="I31" s="3">
        <v>1308774.0</v>
      </c>
      <c r="J31" s="3">
        <v>16733.0</v>
      </c>
      <c r="K31" s="36">
        <f t="shared" si="1"/>
        <v>0.0128</v>
      </c>
      <c r="L31" s="37">
        <f t="shared" si="2"/>
        <v>0.8086619249</v>
      </c>
      <c r="M31" s="39">
        <f t="shared" si="3"/>
        <v>3</v>
      </c>
      <c r="N31" s="39"/>
      <c r="O31" s="40"/>
      <c r="P31" s="40"/>
      <c r="Q31" s="40">
        <v>2.0</v>
      </c>
      <c r="R31" s="40"/>
      <c r="S31" s="40"/>
      <c r="T31" s="40"/>
      <c r="U31" s="40"/>
      <c r="V31" s="40"/>
      <c r="W31" s="40"/>
      <c r="X31" s="40"/>
      <c r="Y31" s="40"/>
      <c r="Z31" s="40"/>
      <c r="AA31" s="40"/>
      <c r="AB31" s="40"/>
      <c r="AC31" s="40"/>
      <c r="AD31" s="40"/>
      <c r="AE31" s="40"/>
    </row>
    <row r="32">
      <c r="A32" s="3" t="s">
        <v>492</v>
      </c>
      <c r="B32" s="55">
        <f>MONTH($A$28)</f>
        <v>8</v>
      </c>
      <c r="C32" s="58"/>
      <c r="D32" s="2"/>
      <c r="E32" s="2"/>
      <c r="F32" s="2"/>
      <c r="G32" s="16"/>
      <c r="H32" s="3" t="s">
        <v>90</v>
      </c>
      <c r="I32" s="3">
        <v>132740.0</v>
      </c>
      <c r="J32" s="3">
        <v>3860.0</v>
      </c>
      <c r="K32" s="36">
        <f t="shared" si="1"/>
        <v>0.0291</v>
      </c>
      <c r="L32" s="37">
        <f t="shared" si="2"/>
        <v>0.3394278809</v>
      </c>
      <c r="M32" s="39">
        <f t="shared" si="3"/>
        <v>3</v>
      </c>
      <c r="N32" s="39"/>
      <c r="O32" s="40"/>
      <c r="P32" s="40"/>
      <c r="Q32" s="40">
        <v>4.0</v>
      </c>
      <c r="R32" s="40"/>
      <c r="S32" s="40"/>
      <c r="T32" s="40"/>
      <c r="U32" s="40"/>
      <c r="V32" s="40"/>
      <c r="W32" s="40"/>
      <c r="X32" s="40"/>
      <c r="Y32" s="40"/>
      <c r="Z32" s="40"/>
      <c r="AA32" s="40"/>
      <c r="AB32" s="40"/>
      <c r="AC32" s="40"/>
      <c r="AD32" s="40"/>
      <c r="AE32" s="40"/>
    </row>
    <row r="33">
      <c r="A33" s="3" t="s">
        <v>493</v>
      </c>
      <c r="B33" s="55">
        <f>YEAR($A$28)</f>
        <v>2023</v>
      </c>
      <c r="C33" s="59"/>
      <c r="D33" s="2"/>
      <c r="E33" s="2"/>
      <c r="F33" s="2"/>
      <c r="G33" s="16"/>
      <c r="H33" s="3" t="s">
        <v>98</v>
      </c>
      <c r="I33" s="3">
        <v>97410.0</v>
      </c>
      <c r="J33" s="3">
        <v>673.0</v>
      </c>
      <c r="K33" s="36">
        <f t="shared" si="1"/>
        <v>0.0069</v>
      </c>
      <c r="L33" s="37">
        <f t="shared" si="2"/>
        <v>0.8914152254</v>
      </c>
      <c r="M33" s="39">
        <f t="shared" si="3"/>
        <v>1</v>
      </c>
      <c r="N33" s="39"/>
      <c r="O33" s="40"/>
      <c r="P33" s="40"/>
      <c r="Q33" s="40">
        <v>6.0</v>
      </c>
      <c r="R33" s="40"/>
      <c r="S33" s="40"/>
      <c r="T33" s="40"/>
      <c r="U33" s="40"/>
      <c r="V33" s="40"/>
      <c r="W33" s="40"/>
      <c r="X33" s="40"/>
      <c r="Y33" s="40"/>
      <c r="Z33" s="40"/>
      <c r="AA33" s="40"/>
      <c r="AB33" s="40"/>
      <c r="AC33" s="40"/>
      <c r="AD33" s="40"/>
      <c r="AE33" s="40"/>
    </row>
    <row r="34">
      <c r="A34" s="3" t="s">
        <v>494</v>
      </c>
      <c r="B34" s="60">
        <f>EDATE($A$28, 5)</f>
        <v>45300</v>
      </c>
      <c r="C34" s="60">
        <f>EDATE($A$28, -5)</f>
        <v>44994</v>
      </c>
      <c r="D34" s="2"/>
      <c r="E34" s="2"/>
      <c r="F34" s="2"/>
      <c r="G34" s="16"/>
      <c r="H34" s="3" t="s">
        <v>100</v>
      </c>
      <c r="I34" s="3">
        <v>2387511.0</v>
      </c>
      <c r="J34" s="3">
        <v>54165.0</v>
      </c>
      <c r="K34" s="36">
        <f t="shared" si="1"/>
        <v>0.0227</v>
      </c>
      <c r="L34" s="37">
        <f t="shared" si="2"/>
        <v>0.09115382606</v>
      </c>
      <c r="M34" s="39">
        <f t="shared" si="3"/>
        <v>5</v>
      </c>
      <c r="N34" s="39"/>
      <c r="O34" s="40"/>
      <c r="P34" s="40"/>
      <c r="Q34" s="40">
        <v>2.0</v>
      </c>
      <c r="R34" s="40"/>
      <c r="S34" s="40"/>
      <c r="T34" s="40"/>
      <c r="U34" s="40"/>
      <c r="V34" s="40"/>
      <c r="W34" s="40"/>
      <c r="X34" s="40"/>
      <c r="Y34" s="40"/>
      <c r="Z34" s="40"/>
      <c r="AA34" s="40"/>
      <c r="AB34" s="40"/>
      <c r="AC34" s="40"/>
      <c r="AD34" s="40"/>
      <c r="AE34" s="40"/>
    </row>
    <row r="35">
      <c r="A35" s="3" t="s">
        <v>495</v>
      </c>
      <c r="B35" s="60">
        <f>EOMONTH($A$28, 5)</f>
        <v>45322</v>
      </c>
      <c r="C35" s="60">
        <f>EOMONTH($A$28, -5)</f>
        <v>45016</v>
      </c>
      <c r="D35" s="2"/>
      <c r="E35" s="2"/>
      <c r="F35" s="2"/>
      <c r="G35" s="16"/>
      <c r="H35" s="3" t="s">
        <v>102</v>
      </c>
      <c r="I35" s="3">
        <v>822862.0</v>
      </c>
      <c r="J35" s="3">
        <v>16868.0</v>
      </c>
      <c r="K35" s="36">
        <f t="shared" si="1"/>
        <v>0.0205</v>
      </c>
      <c r="L35" s="37">
        <f t="shared" si="2"/>
        <v>0.8787346599</v>
      </c>
      <c r="M35" s="39">
        <f t="shared" si="3"/>
        <v>5</v>
      </c>
      <c r="N35" s="39"/>
      <c r="O35" s="40"/>
      <c r="P35" s="40"/>
      <c r="Q35" s="40"/>
      <c r="R35" s="40"/>
      <c r="S35" s="40"/>
      <c r="T35" s="40"/>
      <c r="U35" s="40"/>
      <c r="V35" s="40"/>
      <c r="W35" s="40"/>
      <c r="X35" s="40"/>
      <c r="Y35" s="40"/>
      <c r="Z35" s="40"/>
      <c r="AA35" s="40"/>
      <c r="AB35" s="40"/>
      <c r="AC35" s="40"/>
      <c r="AD35" s="40"/>
      <c r="AE35" s="40"/>
    </row>
    <row r="36">
      <c r="A36" s="3"/>
      <c r="B36" s="3"/>
      <c r="C36" s="57"/>
      <c r="D36" s="2"/>
      <c r="E36" s="2"/>
      <c r="F36" s="2"/>
      <c r="G36" s="16"/>
      <c r="H36" s="3" t="s">
        <v>104</v>
      </c>
      <c r="I36" s="3">
        <v>964726.0</v>
      </c>
      <c r="J36" s="3">
        <v>23819.0</v>
      </c>
      <c r="K36" s="36">
        <f t="shared" si="1"/>
        <v>0.0247</v>
      </c>
      <c r="L36" s="37">
        <f t="shared" si="2"/>
        <v>0.03417914449</v>
      </c>
      <c r="M36" s="39">
        <f t="shared" si="3"/>
        <v>4</v>
      </c>
      <c r="N36" s="39"/>
      <c r="O36" s="40"/>
      <c r="P36" s="40"/>
      <c r="Q36" s="40"/>
      <c r="R36" s="40"/>
      <c r="S36" s="40"/>
      <c r="T36" s="40"/>
      <c r="U36" s="40"/>
      <c r="V36" s="40"/>
      <c r="W36" s="40"/>
      <c r="X36" s="40"/>
      <c r="Y36" s="40"/>
      <c r="Z36" s="40"/>
      <c r="AA36" s="40"/>
      <c r="AB36" s="40"/>
      <c r="AC36" s="40"/>
      <c r="AD36" s="40"/>
      <c r="AE36" s="40"/>
    </row>
    <row r="37">
      <c r="A37" s="3"/>
      <c r="B37" s="3"/>
      <c r="C37" s="3"/>
      <c r="D37" s="2"/>
      <c r="E37" s="2"/>
      <c r="F37" s="2"/>
      <c r="G37" s="16"/>
      <c r="H37" s="3" t="s">
        <v>106</v>
      </c>
      <c r="I37" s="3">
        <v>4511973.0</v>
      </c>
      <c r="J37" s="3">
        <v>97986.0</v>
      </c>
      <c r="K37" s="36">
        <f t="shared" si="1"/>
        <v>0.0217</v>
      </c>
      <c r="L37" s="37">
        <f t="shared" si="2"/>
        <v>0.3003607607</v>
      </c>
      <c r="M37" s="39">
        <f t="shared" si="3"/>
        <v>6</v>
      </c>
      <c r="N37" s="39"/>
      <c r="O37" s="40"/>
      <c r="P37" s="40"/>
      <c r="Q37" s="40"/>
      <c r="R37" s="40"/>
      <c r="S37" s="40"/>
      <c r="T37" s="40"/>
      <c r="U37" s="40"/>
      <c r="V37" s="40"/>
      <c r="W37" s="40"/>
      <c r="X37" s="40"/>
      <c r="Y37" s="40"/>
      <c r="Z37" s="40"/>
      <c r="AA37" s="40"/>
      <c r="AB37" s="40"/>
      <c r="AC37" s="40"/>
      <c r="AD37" s="40"/>
      <c r="AE37" s="40"/>
    </row>
    <row r="38">
      <c r="A38" s="3"/>
      <c r="B38" s="3"/>
      <c r="C38" s="3"/>
      <c r="D38" s="2"/>
      <c r="E38" s="2"/>
      <c r="F38" s="2"/>
      <c r="G38" s="16"/>
      <c r="H38" s="3" t="s">
        <v>108</v>
      </c>
      <c r="I38" s="3">
        <v>4775.0</v>
      </c>
      <c r="J38" s="3">
        <v>84.0</v>
      </c>
      <c r="K38" s="36">
        <f t="shared" si="1"/>
        <v>0.0176</v>
      </c>
      <c r="L38" s="37">
        <f t="shared" si="2"/>
        <v>0.5635420019</v>
      </c>
      <c r="M38" s="39">
        <f t="shared" si="3"/>
        <v>10</v>
      </c>
      <c r="N38" s="39"/>
      <c r="O38" s="40"/>
      <c r="P38" s="40"/>
      <c r="Q38" s="40"/>
      <c r="R38" s="40"/>
      <c r="S38" s="40"/>
      <c r="T38" s="40"/>
      <c r="U38" s="40"/>
      <c r="V38" s="40"/>
      <c r="W38" s="40"/>
      <c r="X38" s="40"/>
      <c r="Y38" s="40"/>
      <c r="Z38" s="40"/>
      <c r="AA38" s="40"/>
      <c r="AB38" s="40"/>
      <c r="AC38" s="40"/>
      <c r="AD38" s="40"/>
      <c r="AE38" s="40"/>
    </row>
    <row r="39">
      <c r="A39" s="3"/>
      <c r="B39" s="3"/>
      <c r="C39" s="3"/>
      <c r="D39" s="2"/>
      <c r="E39" s="2"/>
      <c r="F39" s="2"/>
      <c r="G39" s="16"/>
      <c r="H39" s="3" t="s">
        <v>110</v>
      </c>
      <c r="I39" s="3">
        <v>610232.0</v>
      </c>
      <c r="J39" s="3">
        <v>5384.0</v>
      </c>
      <c r="K39" s="36">
        <f t="shared" si="1"/>
        <v>0.0088</v>
      </c>
      <c r="L39" s="37">
        <f t="shared" si="2"/>
        <v>0.1174286756</v>
      </c>
      <c r="M39" s="39">
        <f t="shared" si="3"/>
        <v>8</v>
      </c>
      <c r="N39" s="39"/>
      <c r="O39" s="40"/>
      <c r="P39" s="40"/>
      <c r="Q39" s="40"/>
      <c r="R39" s="40"/>
      <c r="S39" s="40"/>
      <c r="T39" s="40"/>
      <c r="U39" s="40"/>
      <c r="V39" s="40"/>
      <c r="W39" s="40"/>
      <c r="X39" s="40"/>
      <c r="Y39" s="40"/>
      <c r="Z39" s="40"/>
      <c r="AA39" s="40"/>
      <c r="AB39" s="40"/>
      <c r="AC39" s="40"/>
      <c r="AD39" s="40"/>
      <c r="AE39" s="40"/>
    </row>
    <row r="40">
      <c r="A40" s="3"/>
      <c r="B40" s="3"/>
      <c r="C40" s="3"/>
      <c r="D40" s="2"/>
      <c r="E40" s="2"/>
      <c r="F40" s="2"/>
      <c r="G40" s="16"/>
      <c r="H40" s="3" t="s">
        <v>112</v>
      </c>
      <c r="I40" s="3">
        <v>363874.0</v>
      </c>
      <c r="J40" s="3">
        <v>9877.0</v>
      </c>
      <c r="K40" s="36">
        <f t="shared" si="1"/>
        <v>0.0271</v>
      </c>
      <c r="L40" s="37">
        <f t="shared" si="2"/>
        <v>0.8012240712</v>
      </c>
      <c r="M40" s="39">
        <f t="shared" si="3"/>
        <v>5</v>
      </c>
      <c r="N40" s="39"/>
      <c r="O40" s="40"/>
      <c r="P40" s="40"/>
      <c r="Q40" s="40"/>
      <c r="R40" s="40"/>
      <c r="S40" s="40"/>
      <c r="T40" s="40"/>
      <c r="U40" s="40"/>
      <c r="V40" s="40"/>
      <c r="W40" s="40"/>
      <c r="X40" s="40"/>
      <c r="Y40" s="40"/>
      <c r="Z40" s="40"/>
      <c r="AA40" s="40"/>
      <c r="AB40" s="40"/>
      <c r="AC40" s="40"/>
      <c r="AD40" s="40"/>
      <c r="AE40" s="40"/>
    </row>
    <row r="41">
      <c r="A41" s="3"/>
      <c r="B41" s="3"/>
      <c r="C41" s="3"/>
      <c r="D41" s="2"/>
      <c r="E41" s="2"/>
      <c r="F41" s="2"/>
      <c r="G41" s="16"/>
      <c r="H41" s="3" t="s">
        <v>114</v>
      </c>
      <c r="I41" s="3">
        <v>218114.0</v>
      </c>
      <c r="J41" s="3">
        <v>4063.0</v>
      </c>
      <c r="K41" s="36">
        <f t="shared" si="1"/>
        <v>0.0186</v>
      </c>
      <c r="L41" s="37">
        <f t="shared" si="2"/>
        <v>0.6277970573</v>
      </c>
      <c r="M41" s="39">
        <f t="shared" si="3"/>
        <v>4</v>
      </c>
      <c r="N41" s="39"/>
      <c r="O41" s="40"/>
      <c r="P41" s="40"/>
      <c r="Q41" s="40"/>
      <c r="R41" s="40"/>
      <c r="S41" s="40"/>
      <c r="T41" s="40"/>
      <c r="U41" s="40"/>
      <c r="V41" s="40"/>
      <c r="W41" s="40"/>
      <c r="X41" s="40"/>
      <c r="Y41" s="40"/>
      <c r="Z41" s="40"/>
      <c r="AA41" s="40"/>
      <c r="AB41" s="40"/>
      <c r="AC41" s="40"/>
      <c r="AD41" s="40"/>
      <c r="AE41" s="40"/>
    </row>
    <row r="42">
      <c r="A42" s="3"/>
      <c r="B42" s="3"/>
      <c r="C42" s="3"/>
      <c r="D42" s="2"/>
      <c r="E42" s="2"/>
      <c r="F42" s="2"/>
      <c r="G42" s="16"/>
      <c r="H42" s="3" t="s">
        <v>46</v>
      </c>
      <c r="I42" s="3">
        <v>3291394.0</v>
      </c>
      <c r="J42" s="3">
        <v>75541.0</v>
      </c>
      <c r="K42" s="36">
        <f t="shared" si="1"/>
        <v>0.023</v>
      </c>
      <c r="L42" s="37">
        <f t="shared" si="2"/>
        <v>0.7959259985</v>
      </c>
      <c r="M42" s="39">
        <f t="shared" si="3"/>
        <v>8</v>
      </c>
      <c r="N42" s="39"/>
      <c r="O42" s="40"/>
      <c r="P42" s="40"/>
      <c r="Q42" s="40"/>
      <c r="R42" s="40"/>
      <c r="S42" s="40"/>
      <c r="T42" s="40"/>
      <c r="U42" s="40"/>
      <c r="V42" s="40"/>
      <c r="W42" s="40"/>
      <c r="X42" s="40"/>
      <c r="Y42" s="40"/>
      <c r="Z42" s="40"/>
      <c r="AA42" s="40"/>
      <c r="AB42" s="40"/>
      <c r="AC42" s="40"/>
      <c r="AD42" s="40"/>
      <c r="AE42" s="40"/>
    </row>
    <row r="43">
      <c r="A43" s="3"/>
      <c r="B43" s="3"/>
      <c r="C43" s="3"/>
      <c r="D43" s="2"/>
      <c r="E43" s="2"/>
      <c r="F43" s="2"/>
      <c r="G43" s="16"/>
      <c r="H43" s="3" t="s">
        <v>116</v>
      </c>
      <c r="I43" s="3">
        <v>813191.0</v>
      </c>
      <c r="J43" s="3">
        <v>13498.0</v>
      </c>
      <c r="K43" s="36">
        <f t="shared" si="1"/>
        <v>0.0166</v>
      </c>
      <c r="L43" s="37">
        <f t="shared" si="2"/>
        <v>0.1622387631</v>
      </c>
      <c r="M43" s="39">
        <f t="shared" si="3"/>
        <v>7</v>
      </c>
      <c r="N43" s="39"/>
      <c r="O43" s="40"/>
      <c r="P43" s="40"/>
      <c r="Q43" s="40"/>
      <c r="R43" s="40"/>
      <c r="S43" s="40"/>
      <c r="T43" s="40"/>
      <c r="U43" s="40"/>
      <c r="V43" s="40"/>
      <c r="W43" s="40"/>
      <c r="X43" s="40"/>
      <c r="Y43" s="40"/>
      <c r="Z43" s="40"/>
      <c r="AA43" s="40"/>
      <c r="AB43" s="40"/>
      <c r="AC43" s="40"/>
      <c r="AD43" s="40"/>
      <c r="AE43" s="40"/>
    </row>
    <row r="44">
      <c r="A44" s="3"/>
      <c r="B44" s="3"/>
      <c r="C44" s="3"/>
      <c r="D44" s="2"/>
      <c r="E44" s="2"/>
      <c r="F44" s="2"/>
      <c r="G44" s="16"/>
      <c r="H44" s="3" t="s">
        <v>38</v>
      </c>
      <c r="I44" s="3">
        <v>605342.0</v>
      </c>
      <c r="J44" s="3">
        <v>10351.0</v>
      </c>
      <c r="K44" s="36">
        <f t="shared" si="1"/>
        <v>0.0171</v>
      </c>
      <c r="L44" s="37">
        <f t="shared" si="2"/>
        <v>0.8379727536</v>
      </c>
      <c r="M44" s="39">
        <f t="shared" si="3"/>
        <v>5</v>
      </c>
      <c r="N44" s="39"/>
      <c r="O44" s="40"/>
      <c r="P44" s="40"/>
      <c r="Q44" s="40"/>
      <c r="R44" s="40"/>
      <c r="S44" s="40"/>
      <c r="T44" s="40"/>
      <c r="U44" s="40"/>
      <c r="V44" s="40"/>
      <c r="W44" s="40"/>
      <c r="X44" s="40"/>
      <c r="Y44" s="40"/>
      <c r="Z44" s="40"/>
      <c r="AA44" s="40"/>
      <c r="AB44" s="40"/>
      <c r="AC44" s="40"/>
      <c r="AD44" s="40"/>
      <c r="AE44" s="40"/>
    </row>
    <row r="45">
      <c r="A45" s="3"/>
      <c r="B45" s="3"/>
      <c r="C45" s="3"/>
      <c r="D45" s="2"/>
      <c r="E45" s="2"/>
      <c r="F45" s="2"/>
      <c r="G45" s="16"/>
      <c r="H45" s="3" t="s">
        <v>421</v>
      </c>
      <c r="I45" s="3">
        <v>3400296.0</v>
      </c>
      <c r="J45" s="3">
        <v>31892.0</v>
      </c>
      <c r="K45" s="36">
        <f t="shared" si="1"/>
        <v>0.0094</v>
      </c>
      <c r="L45" s="37">
        <f t="shared" si="2"/>
        <v>0.8212083044</v>
      </c>
      <c r="M45" s="39">
        <f t="shared" si="3"/>
        <v>6</v>
      </c>
      <c r="N45" s="39"/>
      <c r="O45" s="40"/>
      <c r="P45" s="40"/>
      <c r="Q45" s="40"/>
      <c r="R45" s="40"/>
      <c r="S45" s="40"/>
      <c r="T45" s="40"/>
      <c r="U45" s="40"/>
      <c r="V45" s="40"/>
      <c r="W45" s="40"/>
      <c r="X45" s="40"/>
      <c r="Y45" s="40"/>
      <c r="Z45" s="40"/>
      <c r="AA45" s="40"/>
      <c r="AB45" s="40"/>
      <c r="AC45" s="40"/>
      <c r="AD45" s="40"/>
      <c r="AE45" s="40"/>
    </row>
    <row r="46">
      <c r="A46" s="3"/>
      <c r="B46" s="3"/>
      <c r="C46" s="3"/>
      <c r="D46" s="2"/>
      <c r="E46" s="2"/>
      <c r="F46" s="2"/>
      <c r="G46" s="16"/>
      <c r="H46" s="3" t="s">
        <v>118</v>
      </c>
      <c r="I46" s="3">
        <v>1762713.0</v>
      </c>
      <c r="J46" s="3">
        <v>35326.0</v>
      </c>
      <c r="K46" s="36">
        <f t="shared" si="1"/>
        <v>0.02</v>
      </c>
      <c r="L46" s="37">
        <f t="shared" si="2"/>
        <v>0.8800636716</v>
      </c>
      <c r="M46" s="39">
        <f t="shared" si="3"/>
        <v>6</v>
      </c>
      <c r="N46" s="39"/>
      <c r="O46" s="40"/>
      <c r="P46" s="40"/>
      <c r="Q46" s="40"/>
      <c r="R46" s="40"/>
      <c r="S46" s="40"/>
      <c r="T46" s="40"/>
      <c r="U46" s="40"/>
      <c r="V46" s="40"/>
      <c r="W46" s="40"/>
      <c r="X46" s="40"/>
      <c r="Y46" s="40"/>
      <c r="Z46" s="40"/>
      <c r="AA46" s="40"/>
      <c r="AB46" s="40"/>
      <c r="AC46" s="40"/>
      <c r="AD46" s="40"/>
      <c r="AE46" s="40"/>
    </row>
    <row r="47">
      <c r="A47" s="3"/>
      <c r="B47" s="3"/>
      <c r="C47" s="3"/>
      <c r="D47" s="2"/>
      <c r="E47" s="2"/>
      <c r="F47" s="2"/>
      <c r="G47" s="16"/>
      <c r="H47" s="3" t="s">
        <v>56</v>
      </c>
      <c r="I47" s="3">
        <v>4367969.0</v>
      </c>
      <c r="J47" s="3">
        <v>127058.0</v>
      </c>
      <c r="K47" s="36">
        <f t="shared" si="1"/>
        <v>0.0291</v>
      </c>
      <c r="L47" s="37">
        <f t="shared" si="2"/>
        <v>0.005826441913</v>
      </c>
      <c r="M47" s="39">
        <f t="shared" si="3"/>
        <v>4</v>
      </c>
      <c r="N47" s="39"/>
      <c r="O47" s="40"/>
      <c r="P47" s="40"/>
      <c r="Q47" s="40"/>
      <c r="R47" s="40"/>
      <c r="S47" s="40"/>
      <c r="T47" s="40"/>
      <c r="U47" s="40"/>
      <c r="V47" s="40"/>
      <c r="W47" s="40"/>
      <c r="X47" s="40"/>
      <c r="Y47" s="40"/>
      <c r="Z47" s="40"/>
      <c r="AA47" s="40"/>
      <c r="AB47" s="40"/>
      <c r="AC47" s="40"/>
      <c r="AD47" s="40"/>
      <c r="AE47" s="40"/>
    </row>
    <row r="48">
      <c r="A48" s="3"/>
      <c r="B48" s="3"/>
      <c r="C48" s="3"/>
      <c r="D48" s="2"/>
      <c r="E48" s="2"/>
      <c r="F48" s="2"/>
      <c r="G48" s="16"/>
      <c r="H48" s="3" t="s">
        <v>120</v>
      </c>
      <c r="I48" s="3">
        <v>27.0</v>
      </c>
      <c r="J48" s="3">
        <v>0.0</v>
      </c>
      <c r="K48" s="36">
        <f t="shared" si="1"/>
        <v>0</v>
      </c>
      <c r="L48" s="37">
        <f t="shared" si="2"/>
        <v>0.01556816851</v>
      </c>
      <c r="M48" s="39">
        <f t="shared" si="3"/>
        <v>3</v>
      </c>
      <c r="N48" s="39"/>
      <c r="O48" s="40"/>
      <c r="P48" s="40"/>
      <c r="Q48" s="40"/>
      <c r="R48" s="40"/>
      <c r="S48" s="40"/>
      <c r="T48" s="40"/>
      <c r="U48" s="40"/>
      <c r="V48" s="40"/>
      <c r="W48" s="40"/>
      <c r="X48" s="40"/>
      <c r="Y48" s="40"/>
      <c r="Z48" s="40"/>
      <c r="AA48" s="40"/>
      <c r="AB48" s="40"/>
      <c r="AC48" s="40"/>
      <c r="AD48" s="40"/>
      <c r="AE48" s="40"/>
    </row>
    <row r="49">
      <c r="A49" s="3"/>
      <c r="B49" s="3"/>
      <c r="C49" s="3"/>
      <c r="D49" s="2"/>
      <c r="E49" s="2"/>
      <c r="F49" s="2"/>
      <c r="G49" s="16"/>
      <c r="H49" s="33"/>
      <c r="I49" s="2"/>
      <c r="J49" s="2"/>
      <c r="K49" s="40"/>
      <c r="L49" s="37"/>
      <c r="M49" s="40"/>
      <c r="N49" s="40"/>
      <c r="O49" s="40"/>
      <c r="P49" s="40"/>
      <c r="Q49" s="40"/>
      <c r="R49" s="40"/>
      <c r="S49" s="40"/>
      <c r="T49" s="40"/>
      <c r="U49" s="40"/>
      <c r="V49" s="40"/>
      <c r="W49" s="40"/>
      <c r="X49" s="40"/>
      <c r="Y49" s="40"/>
      <c r="Z49" s="40"/>
      <c r="AA49" s="40"/>
      <c r="AB49" s="40"/>
      <c r="AC49" s="40"/>
      <c r="AD49" s="40"/>
      <c r="AE49" s="40"/>
    </row>
    <row r="50">
      <c r="A50" s="3"/>
      <c r="B50" s="3"/>
      <c r="C50" s="3"/>
      <c r="D50" s="2"/>
      <c r="E50" s="2"/>
      <c r="F50" s="2"/>
      <c r="G50" s="16"/>
      <c r="H50" s="33"/>
      <c r="I50" s="2"/>
      <c r="J50" s="2"/>
      <c r="K50" s="40"/>
      <c r="L50" s="37"/>
      <c r="M50" s="40"/>
      <c r="N50" s="40"/>
      <c r="O50" s="40"/>
      <c r="P50" s="40"/>
      <c r="Q50" s="40"/>
      <c r="R50" s="40"/>
      <c r="S50" s="40"/>
      <c r="T50" s="40"/>
      <c r="U50" s="40"/>
      <c r="V50" s="40"/>
      <c r="W50" s="40"/>
      <c r="X50" s="40"/>
      <c r="Y50" s="40"/>
      <c r="Z50" s="40"/>
      <c r="AA50" s="40"/>
      <c r="AB50" s="40"/>
      <c r="AC50" s="40"/>
      <c r="AD50" s="40"/>
      <c r="AE50" s="40"/>
    </row>
    <row r="51">
      <c r="A51" s="3"/>
      <c r="B51" s="3"/>
      <c r="C51" s="3"/>
      <c r="D51" s="2"/>
      <c r="E51" s="2"/>
      <c r="F51" s="2"/>
      <c r="G51" s="16"/>
      <c r="H51" s="33"/>
      <c r="I51" s="2"/>
      <c r="J51" s="2"/>
      <c r="K51" s="40"/>
      <c r="L51" s="37"/>
      <c r="M51" s="40"/>
      <c r="N51" s="40"/>
      <c r="O51" s="40"/>
      <c r="P51" s="40"/>
      <c r="Q51" s="40"/>
      <c r="R51" s="40"/>
      <c r="S51" s="40"/>
      <c r="T51" s="40"/>
      <c r="U51" s="40"/>
      <c r="V51" s="40"/>
      <c r="W51" s="40"/>
      <c r="X51" s="40"/>
      <c r="Y51" s="40"/>
      <c r="Z51" s="40"/>
      <c r="AA51" s="40"/>
      <c r="AB51" s="40"/>
      <c r="AC51" s="40"/>
      <c r="AD51" s="40"/>
      <c r="AE51" s="40"/>
    </row>
    <row r="52">
      <c r="A52" s="3"/>
      <c r="B52" s="3"/>
      <c r="C52" s="3"/>
      <c r="D52" s="2"/>
      <c r="E52" s="2"/>
      <c r="F52" s="2"/>
      <c r="G52" s="16"/>
      <c r="H52" s="33"/>
      <c r="I52" s="2"/>
      <c r="J52" s="2"/>
      <c r="K52" s="40"/>
      <c r="L52" s="37"/>
      <c r="M52" s="40"/>
      <c r="N52" s="40"/>
      <c r="O52" s="40"/>
      <c r="P52" s="48"/>
      <c r="Q52" s="48"/>
      <c r="R52" s="48"/>
      <c r="S52" s="48"/>
      <c r="T52" s="48"/>
      <c r="U52" s="48"/>
      <c r="V52" s="48"/>
      <c r="W52" s="48"/>
      <c r="X52" s="48"/>
      <c r="Y52" s="48"/>
      <c r="Z52" s="48"/>
      <c r="AA52" s="48"/>
      <c r="AB52" s="48"/>
      <c r="AC52" s="48"/>
      <c r="AD52" s="48"/>
      <c r="AE52" s="48"/>
    </row>
    <row r="53">
      <c r="A53" s="3"/>
      <c r="B53" s="3"/>
      <c r="C53" s="3"/>
      <c r="D53" s="2"/>
      <c r="E53" s="2"/>
      <c r="F53" s="2"/>
      <c r="G53" s="16"/>
      <c r="H53" s="33"/>
      <c r="I53" s="2"/>
      <c r="J53" s="2"/>
      <c r="K53" s="36"/>
      <c r="L53" s="37"/>
      <c r="M53" s="40"/>
      <c r="N53" s="40"/>
      <c r="O53" s="40"/>
      <c r="P53" s="48"/>
      <c r="Q53" s="48"/>
      <c r="R53" s="48"/>
      <c r="S53" s="48"/>
      <c r="T53" s="48"/>
      <c r="U53" s="48"/>
      <c r="V53" s="48"/>
      <c r="W53" s="48"/>
      <c r="X53" s="48"/>
      <c r="Y53" s="48"/>
      <c r="Z53" s="48"/>
      <c r="AA53" s="48"/>
      <c r="AB53" s="48"/>
      <c r="AC53" s="48"/>
      <c r="AD53" s="48"/>
      <c r="AE53" s="4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11.0"/>
    <col customWidth="1" min="3" max="3" width="10.38"/>
    <col customWidth="1" min="4" max="4" width="49.0"/>
    <col customWidth="1" min="5" max="5" width="15.13"/>
    <col customWidth="1" min="6" max="6" width="42.5"/>
    <col customWidth="1" min="7" max="7" width="19.63"/>
    <col customWidth="1" min="8" max="9" width="11.75"/>
    <col customWidth="1" min="10" max="10" width="13.88"/>
    <col customWidth="1" min="11" max="11" width="34.38"/>
    <col customWidth="1" min="12" max="12" width="13.13"/>
    <col customWidth="1" min="13" max="13" width="13.25"/>
    <col customWidth="1" min="14" max="14" width="13.38"/>
  </cols>
  <sheetData>
    <row r="1" ht="15.75" customHeight="1">
      <c r="A1" s="61" t="s">
        <v>496</v>
      </c>
      <c r="B1" s="62" t="s">
        <v>497</v>
      </c>
      <c r="C1" s="63" t="s">
        <v>498</v>
      </c>
      <c r="D1" s="64" t="s">
        <v>499</v>
      </c>
      <c r="E1" s="64" t="s">
        <v>500</v>
      </c>
      <c r="F1" s="64" t="s">
        <v>501</v>
      </c>
      <c r="G1" s="64" t="s">
        <v>502</v>
      </c>
      <c r="H1" s="65" t="s">
        <v>503</v>
      </c>
      <c r="I1" s="65" t="s">
        <v>504</v>
      </c>
      <c r="J1" s="65" t="s">
        <v>505</v>
      </c>
      <c r="K1" s="65" t="s">
        <v>506</v>
      </c>
      <c r="L1" s="65" t="s">
        <v>507</v>
      </c>
      <c r="M1" s="64" t="s">
        <v>508</v>
      </c>
      <c r="N1" s="66"/>
    </row>
    <row r="2" ht="15.75" customHeight="1">
      <c r="A2" s="67">
        <v>1.0</v>
      </c>
      <c r="B2" s="66" t="s">
        <v>509</v>
      </c>
      <c r="C2" s="68">
        <f>IFERROR(__xludf.DUMMYFUNCTION("TODAY() - REGEXEXTRACT($B2, ""\d+"")"),45138.0)</f>
        <v>45138</v>
      </c>
      <c r="D2" s="66" t="s">
        <v>510</v>
      </c>
      <c r="E2" s="66" t="s">
        <v>511</v>
      </c>
      <c r="F2" s="66" t="s">
        <v>512</v>
      </c>
      <c r="G2" s="66" t="s">
        <v>513</v>
      </c>
      <c r="H2" s="69">
        <f>IFERROR(__xludf.DUMMYFUNCTION("IFERROR(AVERAGE(SPLIT(REGEXREPLACE($G2, ""[a-zA-Z]|-|£"", """"), "" "", 0, 1)), ""No Salary Data"")"),31850.0)</f>
        <v>31850</v>
      </c>
      <c r="I2" s="70" t="str">
        <f>IFERROR(__xludf.DUMMYFUNCTION("IF($G2 = ""None"", ""No Salary Data"", REGEXEXTRACT($G2, ""[a-zA-Z]{3,}""))"),"year")</f>
        <v>year</v>
      </c>
      <c r="J2" s="69">
        <f t="shared" ref="J2:J17" si="1">IFERROR(IF($I2 = "year", $H2, IF($I2 = "week", $H2*4*12, IF($I2 = "day", $H2*22*12, $H2*160*12))), "No salary data")</f>
        <v>31850</v>
      </c>
      <c r="K2" s="70" t="str">
        <f>IFERROR(__xludf.DUMMYFUNCTION("TEXTJOIN("", "", TRUE, IFERROR({PROPER(REGEXEXTRACT($M2, "".ython"")), REGEXEXTRACT($M2, ""SQL""), PROPER(REGEXEXTRACT($M2, "".ableau"")), PROPER(REGEXEXTRACT($M2, "".xcel"")), PROPER(REGEXEXTRACT($M2, "".oogle .heets"")), 
PROPER(REGEXEXTRACT($M2, "".ach"&amp;"ine .earning"")), PROPER(REGEXEXTRACT($M2, ""Deep .earning|deep .earning"")), PROPER(REGEXEXTRACT($M2, "".tatistic"")), PROPER(REGEXEXTRACT($M2, ""Git|git"")), PROPER(REGEXEXTRACT($M2, "".crum"")), PROPER(REGEXEXTRACT($M2, "".gile"")), PROPER(REGEXEXTRACT"&amp;"($M2, ""Jira|jira"")), PROPER(REGEXEXTRACT($M2, "".inux""))}))"),"Machine Learning, Statistic")</f>
        <v>Machine Learning, Statistic</v>
      </c>
      <c r="L2" s="71" t="str">
        <f>IFERROR(__xludf.DUMMYFUNCTION("TEXTJOIN("", "", TRUE, IFERROR(PROPER(REGEXEXTRACT($M2, "".ull .ime|.ull-.ime|.ermanent|.ontract|.art .ime|.art-.ime|.emporary|.nternship|.pprenticeship|.ommision|.olunteer"")), ""No job type data""))"),"No job type data")</f>
        <v>No job type data</v>
      </c>
      <c r="M2" s="72" t="s">
        <v>514</v>
      </c>
      <c r="N2" s="66"/>
    </row>
    <row r="3" ht="15.75" customHeight="1">
      <c r="A3" s="67">
        <v>2.0</v>
      </c>
      <c r="B3" s="66" t="s">
        <v>515</v>
      </c>
      <c r="C3" s="68">
        <f>IFERROR(__xludf.DUMMYFUNCTION("TODAY() - REGEXEXTRACT($B3, ""\d+"")"),45136.0)</f>
        <v>45136</v>
      </c>
      <c r="D3" s="73" t="s">
        <v>516</v>
      </c>
      <c r="E3" s="66" t="s">
        <v>511</v>
      </c>
      <c r="F3" s="66" t="s">
        <v>517</v>
      </c>
      <c r="G3" s="66" t="s">
        <v>518</v>
      </c>
      <c r="H3" s="69">
        <f>IFERROR(__xludf.DUMMYFUNCTION("IFERROR(AVERAGE(SPLIT(REGEXREPLACE($G3, ""[a-zA-Z]|-|£"", """"), "" "", 0, 1)), ""No Salary Data"")"),31492.5)</f>
        <v>31492.5</v>
      </c>
      <c r="I3" s="70" t="str">
        <f>IFERROR(__xludf.DUMMYFUNCTION("IF($G3 = ""None"", ""No Salary Data"", REGEXEXTRACT($G3, ""[a-zA-Z]{3,}""))"),"year")</f>
        <v>year</v>
      </c>
      <c r="J3" s="69">
        <f t="shared" si="1"/>
        <v>31492.5</v>
      </c>
      <c r="K3" s="70" t="str">
        <f>IFERROR(__xludf.DUMMYFUNCTION("TEXTJOIN("", "", TRUE, IFERROR({PROPER(REGEXEXTRACT($M3, "".ython"")), REGEXEXTRACT($M3, ""SQL""), PROPER(REGEXEXTRACT($M3, "".ableau"")), PROPER(REGEXEXTRACT($M3, "".xcel"")), PROPER(REGEXEXTRACT($M3, "".oogle .heets"")), 
PROPER(REGEXEXTRACT($M3, "".ach"&amp;"ine .earning"")), PROPER(REGEXEXTRACT($M3, ""Deep .earning|deep .earning"")), PROPER(REGEXEXTRACT($M3, "".tatistic"")), PROPER(REGEXEXTRACT($M3, ""Git|git"")), PROPER(REGEXEXTRACT($M3, "".crum"")), PROPER(REGEXEXTRACT($M3, "".gile"")), PROPER(REGEXEXTRACT"&amp;"($M3, ""Jira|jira"")), PROPER(REGEXEXTRACT($M3, "".inux""))}))"),"SQL, Agile")</f>
        <v>SQL, Agile</v>
      </c>
      <c r="L3" s="71" t="str">
        <f>IFERROR(__xludf.DUMMYFUNCTION("TEXTJOIN("", "", TRUE, IFERROR(PROPER(REGEXEXTRACT($M3, "".ull .ime|.ull-.ime|.ermanent|.ontract|.art .ime|.art-.ime|.emporary|.nternship|.pprenticeship|.ommision|.olunteer"")), ""No job type data""))"),"Apprenticeship")</f>
        <v>Apprenticeship</v>
      </c>
      <c r="M3" s="72" t="s">
        <v>519</v>
      </c>
      <c r="N3" s="66"/>
    </row>
    <row r="4" ht="15.75" customHeight="1">
      <c r="A4" s="67">
        <v>3.0</v>
      </c>
      <c r="B4" s="66" t="s">
        <v>520</v>
      </c>
      <c r="C4" s="68">
        <f>IFERROR(__xludf.DUMMYFUNCTION("TODAY() - REGEXEXTRACT($B4, ""\d+"")"),45123.0)</f>
        <v>45123</v>
      </c>
      <c r="D4" s="73" t="s">
        <v>521</v>
      </c>
      <c r="E4" s="66" t="s">
        <v>522</v>
      </c>
      <c r="F4" s="66" t="s">
        <v>523</v>
      </c>
      <c r="G4" s="66" t="s">
        <v>524</v>
      </c>
      <c r="H4" s="69">
        <f>IFERROR(__xludf.DUMMYFUNCTION("IFERROR(AVERAGE(SPLIT(REGEXREPLACE($G4, ""[a-zA-Z]|-|£"", """"), "" "", 0, 1)), ""No Salary Data"")"),67810.5)</f>
        <v>67810.5</v>
      </c>
      <c r="I4" s="70" t="str">
        <f>IFERROR(__xludf.DUMMYFUNCTION("IF($G4 = ""None"", ""No Salary Data"", REGEXEXTRACT($G4, ""[a-zA-Z]{3,}""))"),"year")</f>
        <v>year</v>
      </c>
      <c r="J4" s="69">
        <f t="shared" si="1"/>
        <v>67810.5</v>
      </c>
      <c r="K4" s="70" t="str">
        <f>IFERROR(__xludf.DUMMYFUNCTION("TEXTJOIN("", "", TRUE, IFERROR({PROPER(REGEXEXTRACT($M4, "".ython"")), REGEXEXTRACT($M4, ""SQL""), PROPER(REGEXEXTRACT($M4, "".ableau"")), PROPER(REGEXEXTRACT($M4, "".xcel"")), PROPER(REGEXEXTRACT($M4, "".oogle .heets"")), 
PROPER(REGEXEXTRACT($M4, "".ach"&amp;"ine .earning"")), PROPER(REGEXEXTRACT($M4, ""Deep .earning|deep .earning"")), PROPER(REGEXEXTRACT($M4, "".tatistic"")), PROPER(REGEXEXTRACT($M4, ""Git|git"")), PROPER(REGEXEXTRACT($M4, "".crum"")), PROPER(REGEXEXTRACT($M4, "".gile"")), PROPER(REGEXEXTRACT"&amp;"($M4, ""Jira|jira"")), PROPER(REGEXEXTRACT($M4, "".inux""))}))"),"Python, Excel, Machine Learning, Statistic")</f>
        <v>Python, Excel, Machine Learning, Statistic</v>
      </c>
      <c r="L4" s="71" t="str">
        <f>IFERROR(__xludf.DUMMYFUNCTION("TEXTJOIN("", "", TRUE, IFERROR(PROPER(REGEXEXTRACT($M4, "".ull .ime|.ull-.ime|.ermanent|.ontract|.art .ime|.art-.ime|.emporary|.nternship|.pprenticeship|.ommision|.olunteer"")), ""No job type data""))"),"No job type data")</f>
        <v>No job type data</v>
      </c>
      <c r="M4" s="72" t="s">
        <v>525</v>
      </c>
      <c r="N4" s="66"/>
    </row>
    <row r="5" ht="15.75" customHeight="1">
      <c r="A5" s="67">
        <v>4.0</v>
      </c>
      <c r="B5" s="66" t="s">
        <v>526</v>
      </c>
      <c r="C5" s="68">
        <f>IFERROR(__xludf.DUMMYFUNCTION("TODAY() - REGEXEXTRACT($B5, ""\d+"")"),45146.0)</f>
        <v>45146</v>
      </c>
      <c r="D5" s="66" t="s">
        <v>527</v>
      </c>
      <c r="E5" s="66" t="s">
        <v>511</v>
      </c>
      <c r="F5" s="66" t="s">
        <v>528</v>
      </c>
      <c r="G5" s="66" t="s">
        <v>529</v>
      </c>
      <c r="H5" s="69" t="str">
        <f>IFERROR(__xludf.DUMMYFUNCTION("IFERROR(AVERAGE(SPLIT(REGEXREPLACE($G5, ""[a-zA-Z]|-|£"", """"), "" "", 0, 1)), ""No Salary Data"")"),"No Salary Data")</f>
        <v>No Salary Data</v>
      </c>
      <c r="I5" s="70" t="str">
        <f>IFERROR(__xludf.DUMMYFUNCTION("IF($G5 = ""None"", ""No Salary Data"", REGEXEXTRACT($G5, ""[a-zA-Z]{3,}""))"),"No Salary Data")</f>
        <v>No Salary Data</v>
      </c>
      <c r="J5" s="69" t="str">
        <f t="shared" si="1"/>
        <v>No salary data</v>
      </c>
      <c r="K5" s="70" t="str">
        <f>IFERROR(__xludf.DUMMYFUNCTION("TEXTJOIN("", "", TRUE, IFERROR({PROPER(REGEXEXTRACT($M5, "".ython"")), REGEXEXTRACT($M5, ""SQL""), PROPER(REGEXEXTRACT($M5, "".ableau"")), PROPER(REGEXEXTRACT($M5, "".xcel"")), PROPER(REGEXEXTRACT($M5, "".oogle .heets"")), 
PROPER(REGEXEXTRACT($M5, "".ach"&amp;"ine .earning"")), PROPER(REGEXEXTRACT($M5, ""Deep .earning|deep .earning"")), PROPER(REGEXEXTRACT($M5, "".tatistic"")), PROPER(REGEXEXTRACT($M5, ""Git|git"")), PROPER(REGEXEXTRACT($M5, "".crum"")), PROPER(REGEXEXTRACT($M5, "".gile"")), PROPER(REGEXEXTRACT"&amp;"($M5, ""Jira|jira"")), PROPER(REGEXEXTRACT($M5, "".inux""))}))"),"Python, Statistic")</f>
        <v>Python, Statistic</v>
      </c>
      <c r="L5" s="71" t="str">
        <f>IFERROR(__xludf.DUMMYFUNCTION("TEXTJOIN("", "", TRUE, IFERROR(PROPER(REGEXEXTRACT($M5, "".ull .ime|.ull-.ime|.ermanent|.ontract|.art .ime|.art-.ime|.emporary|.nternship|.pprenticeship|.ommision|.olunteer"")), ""No job type data""))"),"No job type data")</f>
        <v>No job type data</v>
      </c>
      <c r="M5" s="72" t="s">
        <v>530</v>
      </c>
      <c r="N5" s="66"/>
    </row>
    <row r="6" ht="15.75" customHeight="1">
      <c r="A6" s="67">
        <v>5.0</v>
      </c>
      <c r="B6" s="66" t="s">
        <v>520</v>
      </c>
      <c r="C6" s="68">
        <f>IFERROR(__xludf.DUMMYFUNCTION("TODAY() - REGEXEXTRACT($B6, ""\d+"")"),45123.0)</f>
        <v>45123</v>
      </c>
      <c r="D6" s="66" t="s">
        <v>531</v>
      </c>
      <c r="E6" s="66" t="s">
        <v>532</v>
      </c>
      <c r="F6" s="66" t="s">
        <v>533</v>
      </c>
      <c r="G6" s="66" t="s">
        <v>534</v>
      </c>
      <c r="H6" s="69">
        <f>IFERROR(__xludf.DUMMYFUNCTION("IFERROR(AVERAGE(SPLIT(REGEXREPLACE($G6, ""[a-zA-Z]|-|£"", """"), "" "", 0, 1)), ""No Salary Data"")"),32500.0)</f>
        <v>32500</v>
      </c>
      <c r="I6" s="70" t="str">
        <f>IFERROR(__xludf.DUMMYFUNCTION("IF($G6 = ""None"", ""No Salary Data"", REGEXEXTRACT($G6, ""[a-zA-Z]{3,}""))"),"year")</f>
        <v>year</v>
      </c>
      <c r="J6" s="69">
        <f t="shared" si="1"/>
        <v>32500</v>
      </c>
      <c r="K6" s="70" t="str">
        <f>IFERROR(__xludf.DUMMYFUNCTION("TEXTJOIN("", "", TRUE, IFERROR({PROPER(REGEXEXTRACT($M6, "".ython"")), REGEXEXTRACT($M6, ""SQL""), PROPER(REGEXEXTRACT($M6, "".ableau"")), PROPER(REGEXEXTRACT($M6, "".xcel"")), PROPER(REGEXEXTRACT($M6, "".oogle .heets"")), 
PROPER(REGEXEXTRACT($M6, "".ach"&amp;"ine .earning"")), PROPER(REGEXEXTRACT($M6, ""Deep .earning|deep .earning"")), PROPER(REGEXEXTRACT($M6, "".tatistic"")), PROPER(REGEXEXTRACT($M6, ""Git|git"")), PROPER(REGEXEXTRACT($M6, "".crum"")), PROPER(REGEXEXTRACT($M6, "".gile"")), PROPER(REGEXEXTRACT"&amp;"($M6, ""Jira|jira"")), PROPER(REGEXEXTRACT($M6, "".inux""))}))"),"SQL, Agile")</f>
        <v>SQL, Agile</v>
      </c>
      <c r="L6" s="71" t="str">
        <f>IFERROR(__xludf.DUMMYFUNCTION("TEXTJOIN("", "", TRUE, IFERROR(PROPER(REGEXEXTRACT($M6, "".ull .ime|.ull-.ime|.ermanent|.ontract|.art .ime|.art-.ime|.emporary|.nternship|.pprenticeship|.ommision|.olunteer"")), ""No job type data""))"),"Full-Time")</f>
        <v>Full-Time</v>
      </c>
      <c r="M6" s="72" t="s">
        <v>535</v>
      </c>
      <c r="N6" s="66"/>
    </row>
    <row r="7" ht="15.75" customHeight="1">
      <c r="A7" s="67">
        <v>6.0</v>
      </c>
      <c r="B7" s="66" t="s">
        <v>536</v>
      </c>
      <c r="C7" s="68">
        <f>IFERROR(__xludf.DUMMYFUNCTION("TODAY() - REGEXEXTRACT($B7, ""\d+"")"),45122.0)</f>
        <v>45122</v>
      </c>
      <c r="D7" s="66" t="s">
        <v>537</v>
      </c>
      <c r="E7" s="66" t="s">
        <v>56</v>
      </c>
      <c r="F7" s="66" t="s">
        <v>538</v>
      </c>
      <c r="G7" s="66" t="s">
        <v>539</v>
      </c>
      <c r="H7" s="69">
        <f>IFERROR(__xludf.DUMMYFUNCTION("IFERROR(AVERAGE(SPLIT(REGEXREPLACE($G7, ""[a-zA-Z]|-|£"", """"), "" "", 0, 1)), ""No Salary Data"")"),30000.0)</f>
        <v>30000</v>
      </c>
      <c r="I7" s="70" t="str">
        <f>IFERROR(__xludf.DUMMYFUNCTION("IF($G7 = ""None"", ""No Salary Data"", REGEXEXTRACT($G7, ""[a-zA-Z]{3,}""))"),"year")</f>
        <v>year</v>
      </c>
      <c r="J7" s="69">
        <f t="shared" si="1"/>
        <v>30000</v>
      </c>
      <c r="K7" s="70" t="str">
        <f>IFERROR(__xludf.DUMMYFUNCTION("TEXTJOIN("", "", TRUE, IFERROR({PROPER(REGEXEXTRACT($M7, "".ython"")), REGEXEXTRACT($M7, ""SQL""), PROPER(REGEXEXTRACT($M7, "".ableau"")), PROPER(REGEXEXTRACT($M7, "".xcel"")), PROPER(REGEXEXTRACT($M7, "".oogle .heets"")), 
PROPER(REGEXEXTRACT($M7, "".ach"&amp;"ine .earning"")), PROPER(REGEXEXTRACT($M7, ""Deep .earning|deep .earning"")), PROPER(REGEXEXTRACT($M7, "".tatistic"")), PROPER(REGEXEXTRACT($M7, ""Git|git"")), PROPER(REGEXEXTRACT($M7, "".crum"")), PROPER(REGEXEXTRACT($M7, "".gile"")), PROPER(REGEXEXTRACT"&amp;"($M7, ""Jira|jira"")), PROPER(REGEXEXTRACT($M7, "".inux""))}))"),"Python, Tableau, Git, Agile")</f>
        <v>Python, Tableau, Git, Agile</v>
      </c>
      <c r="L7" s="71" t="str">
        <f>IFERROR(__xludf.DUMMYFUNCTION("TEXTJOIN("", "", TRUE, IFERROR(PROPER(REGEXEXTRACT($M7, "".ull .ime|.ull-.ime|.ermanent|.ontract|.art .ime|.art-.ime|.emporary|.nternship|.pprenticeship|.ommision|.olunteer"")), ""No job type data""))"),"No job type data")</f>
        <v>No job type data</v>
      </c>
      <c r="M7" s="72" t="s">
        <v>540</v>
      </c>
      <c r="N7" s="66"/>
    </row>
    <row r="8" ht="15.75" customHeight="1">
      <c r="A8" s="67">
        <v>7.0</v>
      </c>
      <c r="B8" s="66" t="s">
        <v>541</v>
      </c>
      <c r="C8" s="68">
        <f>IFERROR(__xludf.DUMMYFUNCTION("TODAY() - REGEXEXTRACT($B8, ""\d+"")"),45145.0)</f>
        <v>45145</v>
      </c>
      <c r="D8" s="66" t="s">
        <v>531</v>
      </c>
      <c r="E8" s="66" t="s">
        <v>511</v>
      </c>
      <c r="F8" s="66" t="s">
        <v>542</v>
      </c>
      <c r="G8" s="66" t="s">
        <v>543</v>
      </c>
      <c r="H8" s="69">
        <f>IFERROR(__xludf.DUMMYFUNCTION("IFERROR(AVERAGE(SPLIT(REGEXREPLACE($G8, ""[a-zA-Z]|-|£"", """"), "" "", 0, 1)), ""No Salary Data"")"),27500.0)</f>
        <v>27500</v>
      </c>
      <c r="I8" s="70" t="str">
        <f>IFERROR(__xludf.DUMMYFUNCTION("IF($G8 = ""None"", ""No Salary Data"", REGEXEXTRACT($G8, ""[a-zA-Z]{3,}""))"),"year")</f>
        <v>year</v>
      </c>
      <c r="J8" s="69">
        <f t="shared" si="1"/>
        <v>27500</v>
      </c>
      <c r="K8" s="70" t="str">
        <f>IFERROR(__xludf.DUMMYFUNCTION("TEXTJOIN("", "", TRUE, IFERROR({PROPER(REGEXEXTRACT($M8, "".ython"")), REGEXEXTRACT($M8, ""SQL""), PROPER(REGEXEXTRACT($M8, "".ableau"")), PROPER(REGEXEXTRACT($M8, "".xcel"")), PROPER(REGEXEXTRACT($M8, "".oogle .heets"")), 
PROPER(REGEXEXTRACT($M8, "".ach"&amp;"ine .earning"")), PROPER(REGEXEXTRACT($M8, ""Deep .earning|deep .earning"")), PROPER(REGEXEXTRACT($M8, "".tatistic"")), PROPER(REGEXEXTRACT($M8, ""Git|git"")), PROPER(REGEXEXTRACT($M8, "".crum"")), PROPER(REGEXEXTRACT($M8, "".gile"")), PROPER(REGEXEXTRACT"&amp;"($M8, ""Jira|jira"")), PROPER(REGEXEXTRACT($M8, "".inux""))}))"),"Python, Excel, Statistic")</f>
        <v>Python, Excel, Statistic</v>
      </c>
      <c r="L8" s="71" t="str">
        <f>IFERROR(__xludf.DUMMYFUNCTION("TEXTJOIN("", "", TRUE, IFERROR(PROPER(REGEXEXTRACT($M8, "".ull .ime|.ull-.ime|.ermanent|.ontract|.art .ime|.art-.ime|.emporary|.nternship|.pprenticeship|.ommision|.olunteer"")), ""No job type data""))"),"No job type data")</f>
        <v>No job type data</v>
      </c>
      <c r="M8" s="72" t="s">
        <v>544</v>
      </c>
      <c r="N8" s="66"/>
    </row>
    <row r="9" ht="15.75" customHeight="1">
      <c r="A9" s="67">
        <v>8.0</v>
      </c>
      <c r="B9" s="66" t="s">
        <v>526</v>
      </c>
      <c r="C9" s="68">
        <f>IFERROR(__xludf.DUMMYFUNCTION("TODAY() - REGEXEXTRACT($B9, ""\d+"")"),45146.0)</f>
        <v>45146</v>
      </c>
      <c r="D9" s="66" t="s">
        <v>545</v>
      </c>
      <c r="E9" s="66" t="s">
        <v>546</v>
      </c>
      <c r="F9" s="66" t="s">
        <v>547</v>
      </c>
      <c r="G9" s="66" t="s">
        <v>529</v>
      </c>
      <c r="H9" s="69" t="str">
        <f>IFERROR(__xludf.DUMMYFUNCTION("IFERROR(AVERAGE(SPLIT(REGEXREPLACE($G9, ""[a-zA-Z]|-|£"", """"), "" "", 0, 1)), ""No Salary Data"")"),"No Salary Data")</f>
        <v>No Salary Data</v>
      </c>
      <c r="I9" s="70" t="str">
        <f>IFERROR(__xludf.DUMMYFUNCTION("IF($G9 = ""None"", ""No Salary Data"", REGEXEXTRACT($G9, ""[a-zA-Z]{3,}""))"),"No Salary Data")</f>
        <v>No Salary Data</v>
      </c>
      <c r="J9" s="69" t="str">
        <f t="shared" si="1"/>
        <v>No salary data</v>
      </c>
      <c r="K9" s="70" t="str">
        <f>IFERROR(__xludf.DUMMYFUNCTION("TEXTJOIN("", "", TRUE, IFERROR({PROPER(REGEXEXTRACT($M9, "".ython"")), REGEXEXTRACT($M9, ""SQL""), PROPER(REGEXEXTRACT($M9, "".ableau"")), PROPER(REGEXEXTRACT($M9, "".xcel"")), PROPER(REGEXEXTRACT($M9, "".oogle .heets"")), 
PROPER(REGEXEXTRACT($M9, "".ach"&amp;"ine .earning"")), PROPER(REGEXEXTRACT($M9, ""Deep .earning|deep .earning"")), PROPER(REGEXEXTRACT($M9, "".tatistic"")), PROPER(REGEXEXTRACT($M9, ""Git|git"")), PROPER(REGEXEXTRACT($M9, "".crum"")), PROPER(REGEXEXTRACT($M9, "".gile"")), PROPER(REGEXEXTRACT"&amp;"($M9, ""Jira|jira"")), PROPER(REGEXEXTRACT($M9, "".inux""))}))"),"")</f>
        <v/>
      </c>
      <c r="L9" s="71" t="str">
        <f>IFERROR(__xludf.DUMMYFUNCTION("TEXTJOIN("", "", TRUE, IFERROR(PROPER(REGEXEXTRACT($M9, "".ull .ime|.ull-.ime|.ermanent|.ontract|.art .ime|.art-.ime|.emporary|.nternship|.pprenticeship|.ommision|.olunteer"")), ""No job type data""))"),"No job type data")</f>
        <v>No job type data</v>
      </c>
      <c r="M9" s="72" t="s">
        <v>548</v>
      </c>
      <c r="N9" s="66"/>
    </row>
    <row r="10" ht="15.75" customHeight="1">
      <c r="A10" s="67">
        <v>9.0</v>
      </c>
      <c r="B10" s="66" t="s">
        <v>549</v>
      </c>
      <c r="C10" s="68">
        <f>IFERROR(__xludf.DUMMYFUNCTION("TODAY() - REGEXEXTRACT($B10, ""\d+"")"),45141.0)</f>
        <v>45141</v>
      </c>
      <c r="D10" s="66" t="s">
        <v>531</v>
      </c>
      <c r="E10" s="66" t="s">
        <v>550</v>
      </c>
      <c r="F10" s="66" t="s">
        <v>551</v>
      </c>
      <c r="G10" s="66" t="s">
        <v>552</v>
      </c>
      <c r="H10" s="69">
        <f>IFERROR(__xludf.DUMMYFUNCTION("IFERROR(AVERAGE(SPLIT(REGEXREPLACE($G10, ""[a-zA-Z]|-|£"", """"), "" "", 0, 1)), ""No Salary Data"")"),34301.5)</f>
        <v>34301.5</v>
      </c>
      <c r="I10" s="70" t="str">
        <f>IFERROR(__xludf.DUMMYFUNCTION("IF($G10 = ""None"", ""No Salary Data"", REGEXEXTRACT($G10, ""[a-zA-Z]{3,}""))"),"year")</f>
        <v>year</v>
      </c>
      <c r="J10" s="69">
        <f t="shared" si="1"/>
        <v>34301.5</v>
      </c>
      <c r="K10" s="70" t="str">
        <f>IFERROR(__xludf.DUMMYFUNCTION("TEXTJOIN("", "", TRUE, IFERROR({PROPER(REGEXEXTRACT($M10, "".ython"")), REGEXEXTRACT($M10, ""SQL""), PROPER(REGEXEXTRACT($M10, "".ableau"")), PROPER(REGEXEXTRACT($M10, "".xcel"")), PROPER(REGEXEXTRACT($M10, "".oogle .heets"")), 
PROPER(REGEXEXTRACT($M10, "&amp;""".achine .earning"")), PROPER(REGEXEXTRACT($M10, ""Deep .earning|deep .earning"")), PROPER(REGEXEXTRACT($M10, "".tatistic"")), PROPER(REGEXEXTRACT($M10, ""Git|git"")), PROPER(REGEXEXTRACT($M10, "".crum"")), PROPER(REGEXEXTRACT($M10, "".gile"")), PROPER(R"&amp;"EGEXEXTRACT($M10, ""Jira|jira"")), PROPER(REGEXEXTRACT($M10, "".inux""))}))"),"Excel, Statistic")</f>
        <v>Excel, Statistic</v>
      </c>
      <c r="L10" s="71" t="str">
        <f>IFERROR(__xludf.DUMMYFUNCTION("TEXTJOIN("", "", TRUE, IFERROR(PROPER(REGEXEXTRACT($M10, "".ull .ime|.ull-.ime|.ermanent|.ontract|.art .ime|.art-.ime|.emporary|.nternship|.pprenticeship|.ommision|.olunteer"")), ""No job type data""))"),"Full Time")</f>
        <v>Full Time</v>
      </c>
      <c r="M10" s="72" t="s">
        <v>553</v>
      </c>
      <c r="N10" s="66"/>
    </row>
    <row r="11" ht="15.75" customHeight="1">
      <c r="A11" s="67">
        <v>10.0</v>
      </c>
      <c r="B11" s="66" t="s">
        <v>554</v>
      </c>
      <c r="C11" s="68">
        <f>IFERROR(__xludf.DUMMYFUNCTION("TODAY() - REGEXEXTRACT($B11, ""\d+"")"),45117.0)</f>
        <v>45117</v>
      </c>
      <c r="D11" s="66" t="s">
        <v>555</v>
      </c>
      <c r="E11" s="66" t="s">
        <v>511</v>
      </c>
      <c r="F11" s="66" t="s">
        <v>556</v>
      </c>
      <c r="G11" s="66" t="s">
        <v>529</v>
      </c>
      <c r="H11" s="69" t="str">
        <f>IFERROR(__xludf.DUMMYFUNCTION("IFERROR(AVERAGE(SPLIT(REGEXREPLACE($G11, ""[a-zA-Z]|-|£"", """"), "" "", 0, 1)), ""No Salary Data"")"),"No Salary Data")</f>
        <v>No Salary Data</v>
      </c>
      <c r="I11" s="70" t="str">
        <f>IFERROR(__xludf.DUMMYFUNCTION("IF($G11 = ""None"", ""No Salary Data"", REGEXEXTRACT($G11, ""[a-zA-Z]{3,}""))"),"No Salary Data")</f>
        <v>No Salary Data</v>
      </c>
      <c r="J11" s="69" t="str">
        <f t="shared" si="1"/>
        <v>No salary data</v>
      </c>
      <c r="K11" s="70" t="str">
        <f>IFERROR(__xludf.DUMMYFUNCTION("TEXTJOIN("", "", TRUE, IFERROR({PROPER(REGEXEXTRACT($M11, "".ython"")), REGEXEXTRACT($M11, ""SQL""), PROPER(REGEXEXTRACT($M11, "".ableau"")), PROPER(REGEXEXTRACT($M11, "".xcel"")), PROPER(REGEXEXTRACT($M11, "".oogle .heets"")), 
PROPER(REGEXEXTRACT($M11, "&amp;""".achine .earning"")), PROPER(REGEXEXTRACT($M11, ""Deep .earning|deep .earning"")), PROPER(REGEXEXTRACT($M11, "".tatistic"")), PROPER(REGEXEXTRACT($M11, ""Git|git"")), PROPER(REGEXEXTRACT($M11, "".crum"")), PROPER(REGEXEXTRACT($M11, "".gile"")), PROPER(R"&amp;"EGEXEXTRACT($M11, ""Jira|jira"")), PROPER(REGEXEXTRACT($M11, "".inux""))}))"),"Python, SQL, Machine Learning, Statistic, Git")</f>
        <v>Python, SQL, Machine Learning, Statistic, Git</v>
      </c>
      <c r="L11" s="71" t="str">
        <f>IFERROR(__xludf.DUMMYFUNCTION("TEXTJOIN("", "", TRUE, IFERROR(PROPER(REGEXEXTRACT($M11, "".ull .ime|.ull-.ime|.ermanent|.ontract|.art .ime|.art-.ime|.emporary|.nternship|.pprenticeship|.ommision|.olunteer"")), ""No job type data""))"),"No job type data")</f>
        <v>No job type data</v>
      </c>
      <c r="M11" s="72" t="s">
        <v>557</v>
      </c>
      <c r="N11" s="66"/>
    </row>
    <row r="12" ht="15.75" customHeight="1">
      <c r="A12" s="67">
        <v>11.0</v>
      </c>
      <c r="B12" s="66" t="s">
        <v>558</v>
      </c>
      <c r="C12" s="68">
        <f>IFERROR(__xludf.DUMMYFUNCTION("TODAY() - REGEXEXTRACT($B12, ""\d+"")"),45143.0)</f>
        <v>45143</v>
      </c>
      <c r="D12" s="66" t="s">
        <v>559</v>
      </c>
      <c r="E12" s="66" t="s">
        <v>560</v>
      </c>
      <c r="F12" s="66" t="s">
        <v>561</v>
      </c>
      <c r="G12" s="66" t="s">
        <v>543</v>
      </c>
      <c r="H12" s="69">
        <f>IFERROR(__xludf.DUMMYFUNCTION("IFERROR(AVERAGE(SPLIT(REGEXREPLACE($G12, ""[a-zA-Z]|-|£"", """"), "" "", 0, 1)), ""No Salary Data"")"),27500.0)</f>
        <v>27500</v>
      </c>
      <c r="I12" s="70" t="str">
        <f>IFERROR(__xludf.DUMMYFUNCTION("IF($G12 = ""None"", ""No Salary Data"", REGEXEXTRACT($G12, ""[a-zA-Z]{3,}""))"),"year")</f>
        <v>year</v>
      </c>
      <c r="J12" s="69">
        <f t="shared" si="1"/>
        <v>27500</v>
      </c>
      <c r="K12" s="70" t="str">
        <f>IFERROR(__xludf.DUMMYFUNCTION("TEXTJOIN("", "", TRUE, IFERROR({PROPER(REGEXEXTRACT($M12, "".ython"")), REGEXEXTRACT($M12, ""SQL""), PROPER(REGEXEXTRACT($M12, "".ableau"")), PROPER(REGEXEXTRACT($M12, "".xcel"")), PROPER(REGEXEXTRACT($M12, "".oogle .heets"")), 
PROPER(REGEXEXTRACT($M12, "&amp;""".achine .earning"")), PROPER(REGEXEXTRACT($M12, ""Deep .earning|deep .earning"")), PROPER(REGEXEXTRACT($M12, "".tatistic"")), PROPER(REGEXEXTRACT($M12, ""Git|git"")), PROPER(REGEXEXTRACT($M12, "".crum"")), PROPER(REGEXEXTRACT($M12, "".gile"")), PROPER(R"&amp;"EGEXEXTRACT($M12, ""Jira|jira"")), PROPER(REGEXEXTRACT($M12, "".inux""))}))"),"")</f>
        <v/>
      </c>
      <c r="L12" s="71" t="str">
        <f>IFERROR(__xludf.DUMMYFUNCTION("TEXTJOIN("", "", TRUE, IFERROR(PROPER(REGEXEXTRACT($M12, "".ull .ime|.ull-.ime|.ermanent|.ontract|.art .ime|.art-.ime|.emporary|.nternship|.pprenticeship|.ommision|.olunteer"")), ""No job type data""))"),"No job type data")</f>
        <v>No job type data</v>
      </c>
      <c r="M12" s="72" t="s">
        <v>562</v>
      </c>
      <c r="N12" s="66"/>
    </row>
    <row r="13" ht="15.75" customHeight="1">
      <c r="A13" s="67">
        <v>12.0</v>
      </c>
      <c r="B13" s="66" t="s">
        <v>563</v>
      </c>
      <c r="C13" s="68">
        <f>IFERROR(__xludf.DUMMYFUNCTION("TODAY() - REGEXEXTRACT($B13, ""\d+"")"),45142.0)</f>
        <v>45142</v>
      </c>
      <c r="D13" s="66" t="s">
        <v>564</v>
      </c>
      <c r="E13" s="66" t="s">
        <v>565</v>
      </c>
      <c r="F13" s="66" t="s">
        <v>566</v>
      </c>
      <c r="G13" s="66" t="s">
        <v>567</v>
      </c>
      <c r="H13" s="69">
        <f>IFERROR(__xludf.DUMMYFUNCTION("IFERROR(AVERAGE(SPLIT(REGEXREPLACE($G13, ""[a-zA-Z]|-|£"", """"), "" "", 0, 1)), ""No Salary Data"")"),15.0)</f>
        <v>15</v>
      </c>
      <c r="I13" s="70" t="str">
        <f>IFERROR(__xludf.DUMMYFUNCTION("IF($G13 = ""None"", ""No Salary Data"", REGEXEXTRACT($G13, ""[a-zA-Z]{3,}""))"),"hour")</f>
        <v>hour</v>
      </c>
      <c r="J13" s="69">
        <f t="shared" si="1"/>
        <v>28800</v>
      </c>
      <c r="K13" s="70" t="str">
        <f>IFERROR(__xludf.DUMMYFUNCTION("TEXTJOIN("", "", TRUE, IFERROR({PROPER(REGEXEXTRACT($M13, "".ython"")), REGEXEXTRACT($M13, ""SQL""), PROPER(REGEXEXTRACT($M13, "".ableau"")), PROPER(REGEXEXTRACT($M13, "".xcel"")), PROPER(REGEXEXTRACT($M13, "".oogle .heets"")), 
PROPER(REGEXEXTRACT($M13, "&amp;""".achine .earning"")), PROPER(REGEXEXTRACT($M13, ""Deep .earning|deep .earning"")), PROPER(REGEXEXTRACT($M13, "".tatistic"")), PROPER(REGEXEXTRACT($M13, ""Git|git"")), PROPER(REGEXEXTRACT($M13, "".crum"")), PROPER(REGEXEXTRACT($M13, "".gile"")), PROPER(R"&amp;"EGEXEXTRACT($M13, ""Jira|jira"")), PROPER(REGEXEXTRACT($M13, "".inux""))}))"),"SQL, Excel")</f>
        <v>SQL, Excel</v>
      </c>
      <c r="L13" s="71" t="str">
        <f>IFERROR(__xludf.DUMMYFUNCTION("TEXTJOIN("", "", TRUE, IFERROR(PROPER(REGEXEXTRACT($M13, "".ull .ime|.ull-.ime|.ermanent|.ontract|.art .ime|.art-.ime|.emporary|.nternship|.pprenticeship|.ommision|.olunteer"")), ""No job type data""))"),"Contract")</f>
        <v>Contract</v>
      </c>
      <c r="M13" s="72" t="s">
        <v>568</v>
      </c>
      <c r="N13" s="2"/>
    </row>
    <row r="14" ht="15.75" customHeight="1">
      <c r="A14" s="67">
        <v>13.0</v>
      </c>
      <c r="B14" s="3" t="s">
        <v>569</v>
      </c>
      <c r="C14" s="68">
        <f>IFERROR(__xludf.DUMMYFUNCTION("TODAY() - REGEXEXTRACT($B14, ""\d+"")"),45128.0)</f>
        <v>45128</v>
      </c>
      <c r="D14" s="3" t="s">
        <v>570</v>
      </c>
      <c r="E14" s="3" t="s">
        <v>571</v>
      </c>
      <c r="F14" s="3" t="s">
        <v>572</v>
      </c>
      <c r="G14" s="3" t="s">
        <v>573</v>
      </c>
      <c r="H14" s="69">
        <f>IFERROR(__xludf.DUMMYFUNCTION("IFERROR(AVERAGE(SPLIT(REGEXREPLACE($G14, ""[a-zA-Z]|-|£"", """"), "" "", 0, 1)), ""No Salary Data"")"),21.74)</f>
        <v>21.74</v>
      </c>
      <c r="I14" s="70" t="str">
        <f>IFERROR(__xludf.DUMMYFUNCTION("IF($G14 = ""None"", ""No Salary Data"", REGEXEXTRACT($G14, ""[a-zA-Z]{3,}""))"),"hour")</f>
        <v>hour</v>
      </c>
      <c r="J14" s="69">
        <f t="shared" si="1"/>
        <v>41740.8</v>
      </c>
      <c r="K14" s="70" t="str">
        <f>IFERROR(__xludf.DUMMYFUNCTION("TEXTJOIN("", "", TRUE, IFERROR({PROPER(REGEXEXTRACT($M14, "".ython"")), REGEXEXTRACT($M14, ""SQL""), PROPER(REGEXEXTRACT($M14, "".ableau"")), PROPER(REGEXEXTRACT($M14, "".xcel"")), PROPER(REGEXEXTRACT($M14, "".oogle .heets"")), 
PROPER(REGEXEXTRACT($M14, "&amp;""".achine .earning"")), PROPER(REGEXEXTRACT($M14, ""Deep .earning|deep .earning"")), PROPER(REGEXEXTRACT($M14, "".tatistic"")), PROPER(REGEXEXTRACT($M14, ""Git|git"")), PROPER(REGEXEXTRACT($M14, "".crum"")), PROPER(REGEXEXTRACT($M14, "".gile"")), PROPER(R"&amp;"EGEXEXTRACT($M14, ""Jira|jira"")), PROPER(REGEXEXTRACT($M14, "".inux""))}))"),"Python, SQL, Git")</f>
        <v>Python, SQL, Git</v>
      </c>
      <c r="L14" s="71" t="str">
        <f>IFERROR(__xludf.DUMMYFUNCTION("TEXTJOIN("", "", TRUE, IFERROR(PROPER(REGEXEXTRACT($M14, "".ull .ime|.ull-.ime|.ermanent|.ontract|.art .ime|.art-.ime|.emporary|.nternship|.pprenticeship|.ommision|.olunteer"")), ""No job type data""))"),"Permanent")</f>
        <v>Permanent</v>
      </c>
      <c r="M14" s="3" t="s">
        <v>574</v>
      </c>
      <c r="N14" s="2"/>
    </row>
    <row r="15" ht="15.75" customHeight="1">
      <c r="A15" s="67">
        <v>14.0</v>
      </c>
      <c r="B15" s="3" t="s">
        <v>575</v>
      </c>
      <c r="C15" s="68">
        <f>IFERROR(__xludf.DUMMYFUNCTION("TODAY() - REGEXEXTRACT($B15, ""\d+"")"),45124.0)</f>
        <v>45124</v>
      </c>
      <c r="D15" s="3" t="s">
        <v>576</v>
      </c>
      <c r="E15" s="74" t="s">
        <v>511</v>
      </c>
      <c r="F15" s="3" t="s">
        <v>577</v>
      </c>
      <c r="G15" s="3" t="s">
        <v>578</v>
      </c>
      <c r="H15" s="69">
        <f>IFERROR(__xludf.DUMMYFUNCTION("IFERROR(AVERAGE(SPLIT(REGEXREPLACE($G15, ""[a-zA-Z]|-|£"", """"), "" "", 0, 1)), ""No Salary Data"")"),550.0)</f>
        <v>550</v>
      </c>
      <c r="I15" s="70" t="str">
        <f>IFERROR(__xludf.DUMMYFUNCTION("IF($G15 = ""None"", ""No Salary Data"", REGEXEXTRACT($G15, ""[a-zA-Z]{3,}""))"),"day")</f>
        <v>day</v>
      </c>
      <c r="J15" s="69">
        <f t="shared" si="1"/>
        <v>145200</v>
      </c>
      <c r="K15" s="70" t="str">
        <f>IFERROR(__xludf.DUMMYFUNCTION("TEXTJOIN("", "", TRUE, IFERROR({PROPER(REGEXEXTRACT($M15, "".ython"")), REGEXEXTRACT($M15, ""SQL""), PROPER(REGEXEXTRACT($M15, "".ableau"")), PROPER(REGEXEXTRACT($M15, "".xcel"")), PROPER(REGEXEXTRACT($M15, "".oogle .heets"")), 
PROPER(REGEXEXTRACT($M15, "&amp;""".achine .earning"")), PROPER(REGEXEXTRACT($M15, ""Deep .earning|deep .earning"")), PROPER(REGEXEXTRACT($M15, "".tatistic"")), PROPER(REGEXEXTRACT($M15, ""Git|git"")), PROPER(REGEXEXTRACT($M15, "".crum"")), PROPER(REGEXEXTRACT($M15, "".gile"")), PROPER(R"&amp;"EGEXEXTRACT($M15, ""Jira|jira"")), PROPER(REGEXEXTRACT($M15, "".inux""))}))"),"SQL, Tableau, Excel, Statistic, Git")</f>
        <v>SQL, Tableau, Excel, Statistic, Git</v>
      </c>
      <c r="L15" s="71" t="str">
        <f>IFERROR(__xludf.DUMMYFUNCTION("TEXTJOIN("", "", TRUE, IFERROR(PROPER(REGEXEXTRACT($M15, "".ull .ime|.ull-.ime|.ermanent|.ontract|.art .ime|.art-.ime|.emporary|.nternship|.pprenticeship|.ommision|.olunteer"")), ""No job type data""))"),"No job type data")</f>
        <v>No job type data</v>
      </c>
      <c r="M15" s="3" t="s">
        <v>579</v>
      </c>
      <c r="N15" s="2"/>
    </row>
    <row r="16" ht="15.0" customHeight="1">
      <c r="A16" s="67">
        <v>15.0</v>
      </c>
      <c r="B16" s="66" t="s">
        <v>554</v>
      </c>
      <c r="C16" s="68">
        <f>IFERROR(__xludf.DUMMYFUNCTION("TODAY() - REGEXEXTRACT($B16, ""\d+"")"),45117.0)</f>
        <v>45117</v>
      </c>
      <c r="D16" s="66" t="s">
        <v>580</v>
      </c>
      <c r="E16" s="66" t="s">
        <v>511</v>
      </c>
      <c r="F16" s="66" t="s">
        <v>581</v>
      </c>
      <c r="G16" s="66" t="s">
        <v>582</v>
      </c>
      <c r="H16" s="69">
        <f>IFERROR(__xludf.DUMMYFUNCTION("IFERROR(AVERAGE(SPLIT(REGEXREPLACE($G16, ""[a-zA-Z]|-|£"", """"), "" "", 0, 1)), ""No Salary Data"")"),312.5)</f>
        <v>312.5</v>
      </c>
      <c r="I16" s="70" t="str">
        <f>IFERROR(__xludf.DUMMYFUNCTION("IF($G16 = ""None"", ""No Salary Data"", REGEXEXTRACT($G16, ""[a-zA-Z]{3,}""))"),"day")</f>
        <v>day</v>
      </c>
      <c r="J16" s="69">
        <f t="shared" si="1"/>
        <v>82500</v>
      </c>
      <c r="K16" s="70" t="str">
        <f>IFERROR(__xludf.DUMMYFUNCTION("TEXTJOIN("", "", TRUE, IFERROR({PROPER(REGEXEXTRACT($M16, "".ython"")), REGEXEXTRACT($M16, ""SQL""), PROPER(REGEXEXTRACT($M16, "".ableau"")), PROPER(REGEXEXTRACT($M16, "".xcel"")), PROPER(REGEXEXTRACT($M16, "".oogle .heets"")), 
PROPER(REGEXEXTRACT($M16, "&amp;""".achine .earning"")), PROPER(REGEXEXTRACT($M16, ""Deep .earning|deep .earning"")), PROPER(REGEXEXTRACT($M16, "".tatistic"")), PROPER(REGEXEXTRACT($M16, ""Git|git"")), PROPER(REGEXEXTRACT($M16, "".crum"")), PROPER(REGEXEXTRACT($M16, "".gile"")), PROPER(R"&amp;"EGEXEXTRACT($M16, ""Jira|jira"")), PROPER(REGEXEXTRACT($M16, "".inux""))}))"),"Python, SQL, Tableau, Agile")</f>
        <v>Python, SQL, Tableau, Agile</v>
      </c>
      <c r="L16" s="71" t="str">
        <f>IFERROR(__xludf.DUMMYFUNCTION("TEXTJOIN("", "", TRUE, IFERROR(PROPER(REGEXEXTRACT($M16, "".ull .ime|.ull-.ime|.ermanent|.ontract|.art .ime|.art-.ime|.emporary|.nternship|.pprenticeship|.ommision|.olunteer"")), ""No job type data""))"),"Contract")</f>
        <v>Contract</v>
      </c>
      <c r="M16" s="72" t="s">
        <v>583</v>
      </c>
      <c r="N16" s="2"/>
    </row>
    <row r="17" ht="15.0" customHeight="1">
      <c r="A17" s="67">
        <v>16.0</v>
      </c>
      <c r="B17" s="3" t="s">
        <v>515</v>
      </c>
      <c r="C17" s="68">
        <f>IFERROR(__xludf.DUMMYFUNCTION("TODAY() - REGEXEXTRACT($B17, ""\d+"")"),45136.0)</f>
        <v>45136</v>
      </c>
      <c r="D17" s="3" t="s">
        <v>584</v>
      </c>
      <c r="E17" s="3" t="s">
        <v>585</v>
      </c>
      <c r="F17" s="3" t="s">
        <v>586</v>
      </c>
      <c r="G17" s="3" t="s">
        <v>587</v>
      </c>
      <c r="H17" s="69">
        <f>IFERROR(__xludf.DUMMYFUNCTION("IFERROR(AVERAGE(SPLIT(REGEXREPLACE($G17, ""[a-zA-Z]|-|£"", """"), "" "", 0, 1)), ""No Salary Data"")"),350.0)</f>
        <v>350</v>
      </c>
      <c r="I17" s="70" t="str">
        <f>IFERROR(__xludf.DUMMYFUNCTION("IF($G17 = ""None"", ""No Salary Data"", REGEXEXTRACT($G17, ""[a-zA-Z]{3,}""))"),"week")</f>
        <v>week</v>
      </c>
      <c r="J17" s="69">
        <f t="shared" si="1"/>
        <v>16800</v>
      </c>
      <c r="K17" s="70" t="str">
        <f>IFERROR(__xludf.DUMMYFUNCTION("TEXTJOIN("", "", TRUE, IFERROR({PROPER(REGEXEXTRACT($M17, "".ython"")), REGEXEXTRACT($M17, ""SQL""), PROPER(REGEXEXTRACT($M17, "".ableau"")), PROPER(REGEXEXTRACT($M17, "".xcel"")), PROPER(REGEXEXTRACT($M17, "".oogle .heets"")), 
PROPER(REGEXEXTRACT($M17, "&amp;""".achine .earning"")), PROPER(REGEXEXTRACT($M17, ""Deep .earning|deep .earning"")), PROPER(REGEXEXTRACT($M17, "".tatistic"")), PROPER(REGEXEXTRACT($M17, ""Git|git"")), PROPER(REGEXEXTRACT($M17, "".crum"")), PROPER(REGEXEXTRACT($M17, "".gile"")), PROPER(R"&amp;"EGEXEXTRACT($M17, ""Jira|jira"")), PROPER(REGEXEXTRACT($M17, "".inux""))}))"),"SQL, Excel")</f>
        <v>SQL, Excel</v>
      </c>
      <c r="L17" s="71" t="str">
        <f>IFERROR(__xludf.DUMMYFUNCTION("TEXTJOIN("", "", TRUE, IFERROR(PROPER(REGEXEXTRACT($M17, "".ull .ime|.ull-.ime|.ermanent|.ontract|.art .ime|.art-.ime|.emporary|.nternship|.pprenticeship|.ommision|.olunteer"")), ""No job type data""))"),"Contract")</f>
        <v>Contract</v>
      </c>
      <c r="M17" s="75" t="s">
        <v>588</v>
      </c>
      <c r="N17" s="2"/>
    </row>
    <row r="18" ht="15.0" customHeight="1">
      <c r="A18" s="76"/>
      <c r="B18" s="2"/>
      <c r="C18" s="2"/>
      <c r="D18" s="2"/>
      <c r="E18" s="2"/>
      <c r="F18" s="2"/>
      <c r="G18" s="2"/>
      <c r="H18" s="2"/>
      <c r="I18" s="2"/>
      <c r="J18" s="2"/>
      <c r="K18" s="2"/>
      <c r="L18" s="2"/>
      <c r="M18" s="2"/>
      <c r="N18" s="2"/>
    </row>
    <row r="19" ht="15.0" customHeight="1">
      <c r="A19" s="76"/>
      <c r="B19" s="77"/>
      <c r="D19" s="2"/>
      <c r="E19" s="2"/>
      <c r="F19" s="2"/>
      <c r="G19" s="2"/>
      <c r="H19" s="2"/>
      <c r="I19" s="2"/>
      <c r="J19" s="2"/>
      <c r="K19" s="4" t="s">
        <v>589</v>
      </c>
      <c r="L19" s="2"/>
      <c r="M19" s="2"/>
      <c r="N19" s="2"/>
    </row>
    <row r="20" ht="15.0" customHeight="1">
      <c r="A20" s="76"/>
      <c r="B20" s="2"/>
      <c r="C20" s="2"/>
      <c r="D20" s="2"/>
      <c r="E20" s="2"/>
      <c r="F20" s="2"/>
      <c r="G20" s="2"/>
      <c r="H20" s="2"/>
      <c r="I20" s="2"/>
      <c r="J20" s="2"/>
      <c r="K20" s="19" t="str">
        <f>IFERROR(__xludf.DUMMYFUNCTION("UNIQUE(FLATTEN(SPLIT(TEXTJOIN("", "", 1, $K$2:$K$17), "", "", 0, 1)))"),"Machine Learning")</f>
        <v>Machine Learning</v>
      </c>
      <c r="L20" s="2"/>
      <c r="M20" s="2"/>
      <c r="N20" s="2"/>
    </row>
    <row r="21" ht="15.0" customHeight="1">
      <c r="A21" s="76"/>
      <c r="B21" s="2"/>
      <c r="C21" s="2"/>
      <c r="D21" s="2"/>
      <c r="E21" s="2"/>
      <c r="F21" s="2"/>
      <c r="G21" s="2"/>
      <c r="H21" s="2"/>
      <c r="I21" s="2"/>
      <c r="J21" s="2"/>
      <c r="K21" s="2" t="str">
        <f>IFERROR(__xludf.DUMMYFUNCTION("""COMPUTED_VALUE"""),"Statistic")</f>
        <v>Statistic</v>
      </c>
      <c r="L21" s="2"/>
      <c r="M21" s="2"/>
      <c r="N21" s="2"/>
    </row>
    <row r="22" ht="15.0" customHeight="1">
      <c r="A22" s="76"/>
      <c r="B22" s="2"/>
      <c r="C22" s="2"/>
      <c r="D22" s="2"/>
      <c r="E22" s="2"/>
      <c r="F22" s="2"/>
      <c r="G22" s="2"/>
      <c r="H22" s="59" t="str">
        <f t="array" ref="H22:I23">{I15:I16, I11:I12}</f>
        <v>day</v>
      </c>
      <c r="I22" s="59" t="s">
        <v>590</v>
      </c>
      <c r="J22" s="59" t="str">
        <f t="array" ref="J22:J25">{I15:I16; I11:I12}</f>
        <v>day</v>
      </c>
      <c r="K22" s="2" t="str">
        <f>IFERROR(__xludf.DUMMYFUNCTION("""COMPUTED_VALUE"""),"SQL")</f>
        <v>SQL</v>
      </c>
      <c r="L22" s="2"/>
      <c r="M22" s="2"/>
      <c r="N22" s="2"/>
    </row>
    <row r="23">
      <c r="A23" s="76"/>
      <c r="B23" s="2"/>
      <c r="C23" s="2"/>
      <c r="D23" s="2"/>
      <c r="E23" s="2"/>
      <c r="F23" s="2"/>
      <c r="G23" s="2"/>
      <c r="H23" s="2" t="s">
        <v>591</v>
      </c>
      <c r="I23" s="2" t="s">
        <v>592</v>
      </c>
      <c r="J23" s="2" t="s">
        <v>591</v>
      </c>
      <c r="K23" s="2" t="str">
        <f>IFERROR(__xludf.DUMMYFUNCTION("""COMPUTED_VALUE"""),"Agile")</f>
        <v>Agile</v>
      </c>
      <c r="L23" s="2"/>
      <c r="M23" s="2"/>
      <c r="N23" s="2"/>
    </row>
    <row r="24">
      <c r="A24" s="76"/>
      <c r="B24" s="2"/>
      <c r="C24" s="2"/>
      <c r="D24" s="2"/>
      <c r="E24" s="2"/>
      <c r="F24" s="2"/>
      <c r="G24" s="2"/>
      <c r="H24" s="2"/>
      <c r="I24" s="2"/>
      <c r="J24" s="2" t="s">
        <v>590</v>
      </c>
      <c r="K24" s="2" t="str">
        <f>IFERROR(__xludf.DUMMYFUNCTION("""COMPUTED_VALUE"""),"Python")</f>
        <v>Python</v>
      </c>
      <c r="L24" s="2"/>
      <c r="M24" s="2"/>
      <c r="N24" s="2"/>
    </row>
    <row r="25">
      <c r="A25" s="76"/>
      <c r="B25" s="2"/>
      <c r="C25" s="2"/>
      <c r="D25" s="2"/>
      <c r="E25" s="2"/>
      <c r="F25" s="2"/>
      <c r="G25" s="2"/>
      <c r="H25" s="2"/>
      <c r="I25" s="2"/>
      <c r="J25" s="2" t="s">
        <v>592</v>
      </c>
      <c r="K25" s="2" t="str">
        <f>IFERROR(__xludf.DUMMYFUNCTION("""COMPUTED_VALUE"""),"Excel")</f>
        <v>Excel</v>
      </c>
      <c r="L25" s="2"/>
      <c r="M25" s="2"/>
      <c r="N25" s="2"/>
    </row>
    <row r="26">
      <c r="A26" s="76"/>
      <c r="B26" s="2"/>
      <c r="C26" s="2"/>
      <c r="D26" s="2"/>
      <c r="E26" s="2"/>
      <c r="F26" s="2"/>
      <c r="G26" s="2"/>
      <c r="H26" s="2"/>
      <c r="I26" s="2"/>
      <c r="J26" s="2"/>
      <c r="K26" s="2" t="str">
        <f>IFERROR(__xludf.DUMMYFUNCTION("""COMPUTED_VALUE"""),"Tableau")</f>
        <v>Tableau</v>
      </c>
      <c r="L26" s="2"/>
      <c r="M26" s="2"/>
      <c r="N26" s="2"/>
    </row>
    <row r="27">
      <c r="A27" s="76"/>
      <c r="B27" s="2"/>
      <c r="C27" s="2"/>
      <c r="D27" s="2"/>
      <c r="E27" s="2"/>
      <c r="F27" s="2"/>
      <c r="G27" s="2"/>
      <c r="H27" s="2"/>
      <c r="I27" s="2"/>
      <c r="J27" s="2"/>
      <c r="K27" s="2" t="str">
        <f>IFERROR(__xludf.DUMMYFUNCTION("""COMPUTED_VALUE"""),"Git")</f>
        <v>Git</v>
      </c>
      <c r="L27" s="2"/>
      <c r="M27" s="2"/>
      <c r="N27" s="2"/>
    </row>
    <row r="28">
      <c r="A28" s="76"/>
      <c r="B28" s="2"/>
      <c r="C28" s="2"/>
      <c r="D28" s="2"/>
      <c r="E28" s="2"/>
      <c r="F28" s="2"/>
      <c r="G28" s="2"/>
      <c r="H28" s="2"/>
      <c r="I28" s="2"/>
      <c r="J28" s="2"/>
      <c r="K28" s="2"/>
      <c r="L28" s="2"/>
      <c r="M28" s="2"/>
      <c r="N28" s="2"/>
    </row>
    <row r="29">
      <c r="A29" s="76"/>
      <c r="B29" s="2"/>
      <c r="C29" s="2"/>
      <c r="D29" s="2"/>
      <c r="E29" s="2"/>
      <c r="F29" s="2"/>
      <c r="G29" s="2"/>
      <c r="H29" s="2"/>
      <c r="I29" s="2"/>
      <c r="J29" s="2"/>
      <c r="K29" s="2"/>
      <c r="L29" s="2"/>
      <c r="M29" s="2"/>
      <c r="N29" s="2"/>
    </row>
    <row r="30">
      <c r="A30" s="76"/>
      <c r="B30" s="2"/>
      <c r="C30" s="2"/>
      <c r="D30" s="2"/>
      <c r="E30" s="2"/>
      <c r="F30" s="2"/>
      <c r="G30" s="2"/>
      <c r="H30" s="2"/>
      <c r="I30" s="2"/>
      <c r="J30" s="2"/>
      <c r="K30" s="2"/>
      <c r="L30" s="2"/>
      <c r="M30" s="2"/>
      <c r="N30" s="2"/>
    </row>
  </sheetData>
  <drawing r:id="rId1"/>
</worksheet>
</file>