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lcyr.tabarini\Documents\Alcyr\Finance reports\Budget\"/>
    </mc:Choice>
  </mc:AlternateContent>
  <xr:revisionPtr revIDLastSave="0" documentId="13_ncr:1_{43C9DE83-88D7-4CF7-A89F-CDC2A131634F}" xr6:coauthVersionLast="45" xr6:coauthVersionMax="45" xr10:uidLastSave="{00000000-0000-0000-0000-000000000000}"/>
  <bookViews>
    <workbookView xWindow="-120" yWindow="-120" windowWidth="29040" windowHeight="15840" xr2:uid="{727E4C4F-F89D-4B90-8CEA-7033E0145E3D}"/>
  </bookViews>
  <sheets>
    <sheet name=" Budget Year 2019-2020"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3" i="1" l="1"/>
  <c r="I82" i="1"/>
  <c r="I85" i="1"/>
  <c r="I99" i="1"/>
  <c r="E73" i="1"/>
  <c r="H99" i="1"/>
  <c r="E99" i="1"/>
  <c r="H85" i="1"/>
  <c r="AM100" i="1"/>
  <c r="AO100" i="1"/>
  <c r="AQ100" i="1" s="1"/>
  <c r="AM101" i="1"/>
  <c r="AO101" i="1"/>
  <c r="AM102" i="1"/>
  <c r="AO102" i="1"/>
  <c r="AQ102" i="1" s="1"/>
  <c r="AM103" i="1"/>
  <c r="AO103" i="1"/>
  <c r="AK103" i="1"/>
  <c r="AH103" i="1"/>
  <c r="AE103" i="1"/>
  <c r="AB103" i="1"/>
  <c r="Y103" i="1"/>
  <c r="V103" i="1"/>
  <c r="S103" i="1"/>
  <c r="P103" i="1"/>
  <c r="M103" i="1"/>
  <c r="J103" i="1"/>
  <c r="G103" i="1"/>
  <c r="B104" i="1"/>
  <c r="D103" i="1"/>
  <c r="H82" i="1"/>
  <c r="H73" i="1"/>
  <c r="D78" i="1"/>
  <c r="G78" i="1"/>
  <c r="J78" i="1"/>
  <c r="M78" i="1"/>
  <c r="P78" i="1"/>
  <c r="S78" i="1"/>
  <c r="V78" i="1"/>
  <c r="Y78" i="1"/>
  <c r="AB78" i="1"/>
  <c r="AE78" i="1"/>
  <c r="AH78" i="1"/>
  <c r="AK78" i="1"/>
  <c r="AM78" i="1"/>
  <c r="AQ78" i="1" s="1"/>
  <c r="AO78" i="1"/>
  <c r="AI54" i="1"/>
  <c r="AJ53" i="1"/>
  <c r="AJ54" i="1" s="1"/>
  <c r="AI53" i="1"/>
  <c r="AK52" i="1"/>
  <c r="AK51" i="1"/>
  <c r="AK50" i="1"/>
  <c r="AK49" i="1"/>
  <c r="AK48" i="1"/>
  <c r="AK47" i="1"/>
  <c r="AK46" i="1"/>
  <c r="AK45" i="1"/>
  <c r="AF54" i="1"/>
  <c r="AG53" i="1"/>
  <c r="AG54" i="1" s="1"/>
  <c r="AF53" i="1"/>
  <c r="AH52" i="1"/>
  <c r="AH51" i="1"/>
  <c r="AH50" i="1"/>
  <c r="AH49" i="1"/>
  <c r="AH48" i="1"/>
  <c r="AH47" i="1"/>
  <c r="AH46" i="1"/>
  <c r="AH45" i="1"/>
  <c r="AD53" i="1"/>
  <c r="AD54" i="1" s="1"/>
  <c r="AC53" i="1"/>
  <c r="AC54" i="1" s="1"/>
  <c r="AE52" i="1"/>
  <c r="AE51" i="1"/>
  <c r="AE50" i="1"/>
  <c r="AE49" i="1"/>
  <c r="AE48" i="1"/>
  <c r="AE47" i="1"/>
  <c r="AE46" i="1"/>
  <c r="AE45" i="1"/>
  <c r="AE53" i="1" s="1"/>
  <c r="AA53" i="1"/>
  <c r="AA54" i="1" s="1"/>
  <c r="Z53" i="1"/>
  <c r="Z54" i="1" s="1"/>
  <c r="AB52" i="1"/>
  <c r="AB51" i="1"/>
  <c r="AB50" i="1"/>
  <c r="AB49" i="1"/>
  <c r="AB48" i="1"/>
  <c r="AB47" i="1"/>
  <c r="AB46" i="1"/>
  <c r="AB45" i="1"/>
  <c r="X53" i="1"/>
  <c r="X54" i="1" s="1"/>
  <c r="W53" i="1"/>
  <c r="W54" i="1" s="1"/>
  <c r="Y52" i="1"/>
  <c r="Y51" i="1"/>
  <c r="Y50" i="1"/>
  <c r="Y49" i="1"/>
  <c r="Y48" i="1"/>
  <c r="Y47" i="1"/>
  <c r="Y46" i="1"/>
  <c r="Y45" i="1"/>
  <c r="Y53" i="1" s="1"/>
  <c r="U53" i="1"/>
  <c r="U54" i="1" s="1"/>
  <c r="T53" i="1"/>
  <c r="T54" i="1" s="1"/>
  <c r="V52" i="1"/>
  <c r="V51" i="1"/>
  <c r="V50" i="1"/>
  <c r="V49" i="1"/>
  <c r="V48" i="1"/>
  <c r="V47" i="1"/>
  <c r="V46" i="1"/>
  <c r="V45" i="1"/>
  <c r="R53" i="1"/>
  <c r="R54" i="1" s="1"/>
  <c r="Q53" i="1"/>
  <c r="Q54" i="1" s="1"/>
  <c r="S52" i="1"/>
  <c r="S51" i="1"/>
  <c r="S50" i="1"/>
  <c r="S49" i="1"/>
  <c r="S48" i="1"/>
  <c r="S47" i="1"/>
  <c r="S46" i="1"/>
  <c r="S45" i="1"/>
  <c r="S53" i="1" s="1"/>
  <c r="O53" i="1"/>
  <c r="O54" i="1" s="1"/>
  <c r="N53" i="1"/>
  <c r="N54" i="1" s="1"/>
  <c r="P52" i="1"/>
  <c r="P51" i="1"/>
  <c r="P50" i="1"/>
  <c r="P49" i="1"/>
  <c r="P48" i="1"/>
  <c r="P47" i="1"/>
  <c r="P46" i="1"/>
  <c r="P45" i="1"/>
  <c r="K53" i="1"/>
  <c r="H53" i="1"/>
  <c r="E53" i="1"/>
  <c r="AO52" i="1"/>
  <c r="AM52" i="1"/>
  <c r="M52" i="1"/>
  <c r="J52" i="1"/>
  <c r="G52" i="1"/>
  <c r="AJ24" i="1"/>
  <c r="AK24" i="1" s="1"/>
  <c r="AI24" i="1"/>
  <c r="AK23" i="1"/>
  <c r="AK22" i="1"/>
  <c r="AK21" i="1"/>
  <c r="AK20" i="1"/>
  <c r="AK19" i="1"/>
  <c r="AK18" i="1"/>
  <c r="AK17" i="1"/>
  <c r="AK16" i="1"/>
  <c r="AK15" i="1"/>
  <c r="AK14" i="1"/>
  <c r="AG24" i="1"/>
  <c r="AH24" i="1" s="1"/>
  <c r="AF24" i="1"/>
  <c r="AH23" i="1"/>
  <c r="AH22" i="1"/>
  <c r="AH21" i="1"/>
  <c r="AH20" i="1"/>
  <c r="AH19" i="1"/>
  <c r="AH18" i="1"/>
  <c r="AH17" i="1"/>
  <c r="AH16" i="1"/>
  <c r="AH15" i="1"/>
  <c r="AH14" i="1"/>
  <c r="AE24" i="1"/>
  <c r="AD24" i="1"/>
  <c r="AC24" i="1"/>
  <c r="AE23" i="1"/>
  <c r="AE22" i="1"/>
  <c r="AE21" i="1"/>
  <c r="AE20" i="1"/>
  <c r="AE19" i="1"/>
  <c r="AE18" i="1"/>
  <c r="AE17" i="1"/>
  <c r="AE16" i="1"/>
  <c r="AE15" i="1"/>
  <c r="AE14" i="1"/>
  <c r="AA24" i="1"/>
  <c r="AB24" i="1" s="1"/>
  <c r="Z24" i="1"/>
  <c r="AB23" i="1"/>
  <c r="AB22" i="1"/>
  <c r="AB21" i="1"/>
  <c r="AB20" i="1"/>
  <c r="AB19" i="1"/>
  <c r="AB18" i="1"/>
  <c r="AB17" i="1"/>
  <c r="AB16" i="1"/>
  <c r="AB15" i="1"/>
  <c r="AB14" i="1"/>
  <c r="X24" i="1"/>
  <c r="Y24" i="1" s="1"/>
  <c r="W24" i="1"/>
  <c r="Y23" i="1"/>
  <c r="Y22" i="1"/>
  <c r="Y21" i="1"/>
  <c r="Y20" i="1"/>
  <c r="Y19" i="1"/>
  <c r="Y18" i="1"/>
  <c r="Y17" i="1"/>
  <c r="Y16" i="1"/>
  <c r="Y15" i="1"/>
  <c r="Y14" i="1"/>
  <c r="U24" i="1"/>
  <c r="V24" i="1" s="1"/>
  <c r="T24" i="1"/>
  <c r="V23" i="1"/>
  <c r="V22" i="1"/>
  <c r="V21" i="1"/>
  <c r="V20" i="1"/>
  <c r="V19" i="1"/>
  <c r="V18" i="1"/>
  <c r="V17" i="1"/>
  <c r="V16" i="1"/>
  <c r="V15" i="1"/>
  <c r="V14" i="1"/>
  <c r="R24" i="1"/>
  <c r="S24" i="1" s="1"/>
  <c r="Q24" i="1"/>
  <c r="S23" i="1"/>
  <c r="S22" i="1"/>
  <c r="S21" i="1"/>
  <c r="S20" i="1"/>
  <c r="S19" i="1"/>
  <c r="S18" i="1"/>
  <c r="S17" i="1"/>
  <c r="S16" i="1"/>
  <c r="S15" i="1"/>
  <c r="S14" i="1"/>
  <c r="O24" i="1"/>
  <c r="P24" i="1" s="1"/>
  <c r="N24" i="1"/>
  <c r="P23" i="1"/>
  <c r="P22" i="1"/>
  <c r="P21" i="1"/>
  <c r="P20" i="1"/>
  <c r="P19" i="1"/>
  <c r="P18" i="1"/>
  <c r="P17" i="1"/>
  <c r="P16" i="1"/>
  <c r="P15" i="1"/>
  <c r="P14" i="1"/>
  <c r="L24" i="1"/>
  <c r="K24" i="1"/>
  <c r="I24" i="1"/>
  <c r="F24" i="1"/>
  <c r="H24" i="1"/>
  <c r="AQ103" i="1" l="1"/>
  <c r="AQ101" i="1"/>
  <c r="P53" i="1"/>
  <c r="V53" i="1"/>
  <c r="AB53" i="1"/>
  <c r="AK53" i="1"/>
  <c r="AH53" i="1"/>
  <c r="AQ52" i="1"/>
  <c r="C21" i="1" l="1"/>
  <c r="B21" i="1"/>
  <c r="C19" i="1"/>
  <c r="B19" i="1"/>
  <c r="C17" i="1"/>
  <c r="B17" i="1"/>
  <c r="AJ57" i="1" l="1"/>
  <c r="AG57" i="1"/>
  <c r="AD57" i="1"/>
  <c r="AA57" i="1"/>
  <c r="X57" i="1"/>
  <c r="U57" i="1"/>
  <c r="R57" i="1"/>
  <c r="O57" i="1"/>
  <c r="L57" i="1"/>
  <c r="F88" i="1"/>
  <c r="F85" i="1"/>
  <c r="F82" i="1"/>
  <c r="F73" i="1"/>
  <c r="AM63" i="1"/>
  <c r="E82" i="1" l="1"/>
  <c r="E48" i="1"/>
  <c r="AO74" i="1" l="1"/>
  <c r="AO75" i="1"/>
  <c r="AO76" i="1"/>
  <c r="AO77" i="1"/>
  <c r="AM74" i="1"/>
  <c r="AM75" i="1"/>
  <c r="AM76" i="1"/>
  <c r="AM77" i="1"/>
  <c r="AK102" i="1"/>
  <c r="AK101" i="1"/>
  <c r="AK100" i="1"/>
  <c r="AK99" i="1"/>
  <c r="AK98" i="1"/>
  <c r="AK97" i="1"/>
  <c r="AK96" i="1"/>
  <c r="AK95" i="1"/>
  <c r="AK94" i="1"/>
  <c r="AK93" i="1"/>
  <c r="AK92" i="1"/>
  <c r="AK91" i="1"/>
  <c r="AK90" i="1"/>
  <c r="AK89" i="1"/>
  <c r="AK88" i="1"/>
  <c r="AK87" i="1"/>
  <c r="AK86" i="1"/>
  <c r="AK85" i="1"/>
  <c r="AK84" i="1"/>
  <c r="AK83" i="1"/>
  <c r="AK82" i="1"/>
  <c r="AK81" i="1"/>
  <c r="AK80" i="1"/>
  <c r="AK79" i="1"/>
  <c r="AK77" i="1"/>
  <c r="AK76" i="1"/>
  <c r="AK75" i="1"/>
  <c r="AK74" i="1"/>
  <c r="AK73" i="1"/>
  <c r="AK72" i="1"/>
  <c r="AK71" i="1"/>
  <c r="AK70" i="1"/>
  <c r="AK69" i="1"/>
  <c r="AK68" i="1"/>
  <c r="AK67" i="1"/>
  <c r="AK66" i="1"/>
  <c r="AK65" i="1"/>
  <c r="AK64" i="1"/>
  <c r="AK63" i="1"/>
  <c r="AK62" i="1"/>
  <c r="AK61" i="1"/>
  <c r="AK60" i="1"/>
  <c r="AH102" i="1"/>
  <c r="AH101" i="1"/>
  <c r="AH100" i="1"/>
  <c r="AH99" i="1"/>
  <c r="AH98" i="1"/>
  <c r="AH97" i="1"/>
  <c r="AH96" i="1"/>
  <c r="AH95" i="1"/>
  <c r="AH94" i="1"/>
  <c r="AH93" i="1"/>
  <c r="AH92" i="1"/>
  <c r="AH91" i="1"/>
  <c r="AH90" i="1"/>
  <c r="AH89" i="1"/>
  <c r="AH88" i="1"/>
  <c r="AH87" i="1"/>
  <c r="AH86" i="1"/>
  <c r="AH85" i="1"/>
  <c r="AH84" i="1"/>
  <c r="AH83" i="1"/>
  <c r="AH82" i="1"/>
  <c r="AH81" i="1"/>
  <c r="AH80" i="1"/>
  <c r="AH79" i="1"/>
  <c r="AH77" i="1"/>
  <c r="AH76" i="1"/>
  <c r="AH75" i="1"/>
  <c r="AH74" i="1"/>
  <c r="AH73" i="1"/>
  <c r="AH72" i="1"/>
  <c r="AH71" i="1"/>
  <c r="AH70" i="1"/>
  <c r="AH69" i="1"/>
  <c r="AH68" i="1"/>
  <c r="AH67" i="1"/>
  <c r="AH66" i="1"/>
  <c r="AH65" i="1"/>
  <c r="AH64" i="1"/>
  <c r="AH63" i="1"/>
  <c r="AH62" i="1"/>
  <c r="AH61" i="1"/>
  <c r="AH60" i="1"/>
  <c r="AE102" i="1"/>
  <c r="AE101" i="1"/>
  <c r="AE100" i="1"/>
  <c r="AE99" i="1"/>
  <c r="AE98" i="1"/>
  <c r="AE97" i="1"/>
  <c r="AE96" i="1"/>
  <c r="AE95" i="1"/>
  <c r="AE94" i="1"/>
  <c r="AE93" i="1"/>
  <c r="AE92" i="1"/>
  <c r="AE91" i="1"/>
  <c r="AE90" i="1"/>
  <c r="AE89" i="1"/>
  <c r="AE88" i="1"/>
  <c r="AE87" i="1"/>
  <c r="AE86" i="1"/>
  <c r="AE85" i="1"/>
  <c r="AE84" i="1"/>
  <c r="AE83" i="1"/>
  <c r="AE82" i="1"/>
  <c r="AE81" i="1"/>
  <c r="AE80" i="1"/>
  <c r="AE79" i="1"/>
  <c r="AE77" i="1"/>
  <c r="AE76" i="1"/>
  <c r="AE75" i="1"/>
  <c r="AE74" i="1"/>
  <c r="AE73" i="1"/>
  <c r="AE72" i="1"/>
  <c r="AE71" i="1"/>
  <c r="AE70" i="1"/>
  <c r="AE69" i="1"/>
  <c r="AE68" i="1"/>
  <c r="AE67" i="1"/>
  <c r="AE66" i="1"/>
  <c r="AE65" i="1"/>
  <c r="AE64" i="1"/>
  <c r="AE63" i="1"/>
  <c r="AE62" i="1"/>
  <c r="AE61" i="1"/>
  <c r="AE60" i="1"/>
  <c r="AB102" i="1"/>
  <c r="AB101" i="1"/>
  <c r="AB100" i="1"/>
  <c r="AB99" i="1"/>
  <c r="AB98" i="1"/>
  <c r="AB97" i="1"/>
  <c r="AB96" i="1"/>
  <c r="AB95" i="1"/>
  <c r="AB94" i="1"/>
  <c r="AB93" i="1"/>
  <c r="AB92" i="1"/>
  <c r="AB91" i="1"/>
  <c r="AB90" i="1"/>
  <c r="AB89" i="1"/>
  <c r="AB88" i="1"/>
  <c r="AB87" i="1"/>
  <c r="AB86" i="1"/>
  <c r="AB85" i="1"/>
  <c r="AB84" i="1"/>
  <c r="AB83" i="1"/>
  <c r="AB82" i="1"/>
  <c r="AB81" i="1"/>
  <c r="AB80" i="1"/>
  <c r="AB79" i="1"/>
  <c r="AB77" i="1"/>
  <c r="AB76" i="1"/>
  <c r="AB75" i="1"/>
  <c r="AB74" i="1"/>
  <c r="AB73" i="1"/>
  <c r="AB72" i="1"/>
  <c r="AB71" i="1"/>
  <c r="AB70" i="1"/>
  <c r="AB69" i="1"/>
  <c r="AB68" i="1"/>
  <c r="AB67" i="1"/>
  <c r="AB66" i="1"/>
  <c r="AB65" i="1"/>
  <c r="AB64" i="1"/>
  <c r="Z104" i="1"/>
  <c r="AB62" i="1"/>
  <c r="AB61" i="1"/>
  <c r="AB60" i="1"/>
  <c r="Y102" i="1"/>
  <c r="Y101" i="1"/>
  <c r="Y100" i="1"/>
  <c r="Y99" i="1"/>
  <c r="Y98" i="1"/>
  <c r="Y97" i="1"/>
  <c r="Y96" i="1"/>
  <c r="Y95" i="1"/>
  <c r="Y94" i="1"/>
  <c r="Y93" i="1"/>
  <c r="Y92" i="1"/>
  <c r="Y91" i="1"/>
  <c r="Y90" i="1"/>
  <c r="Y89" i="1"/>
  <c r="Y88" i="1"/>
  <c r="Y87" i="1"/>
  <c r="Y86" i="1"/>
  <c r="Y85" i="1"/>
  <c r="Y84" i="1"/>
  <c r="Y83" i="1"/>
  <c r="Y82" i="1"/>
  <c r="Y81" i="1"/>
  <c r="Y80" i="1"/>
  <c r="Y79" i="1"/>
  <c r="Y77" i="1"/>
  <c r="Y76" i="1"/>
  <c r="Y75" i="1"/>
  <c r="Y74" i="1"/>
  <c r="Y73" i="1"/>
  <c r="Y72" i="1"/>
  <c r="Y71" i="1"/>
  <c r="Y70" i="1"/>
  <c r="Y69" i="1"/>
  <c r="Y68" i="1"/>
  <c r="Y67" i="1"/>
  <c r="Y66" i="1"/>
  <c r="Y65" i="1"/>
  <c r="Y64" i="1"/>
  <c r="Y63" i="1"/>
  <c r="Y62" i="1"/>
  <c r="Y61" i="1"/>
  <c r="Y60" i="1"/>
  <c r="V102" i="1"/>
  <c r="V101" i="1"/>
  <c r="V100" i="1"/>
  <c r="V99" i="1"/>
  <c r="V98" i="1"/>
  <c r="V97" i="1"/>
  <c r="V96" i="1"/>
  <c r="V95" i="1"/>
  <c r="V94" i="1"/>
  <c r="V93" i="1"/>
  <c r="V92" i="1"/>
  <c r="V91" i="1"/>
  <c r="V90" i="1"/>
  <c r="V89" i="1"/>
  <c r="V88" i="1"/>
  <c r="V87" i="1"/>
  <c r="V86" i="1"/>
  <c r="V85" i="1"/>
  <c r="V84" i="1"/>
  <c r="V83" i="1"/>
  <c r="V82" i="1"/>
  <c r="V81" i="1"/>
  <c r="V80" i="1"/>
  <c r="V79" i="1"/>
  <c r="V77" i="1"/>
  <c r="V76" i="1"/>
  <c r="V75" i="1"/>
  <c r="V74" i="1"/>
  <c r="V73" i="1"/>
  <c r="V72" i="1"/>
  <c r="V71" i="1"/>
  <c r="V70" i="1"/>
  <c r="V69" i="1"/>
  <c r="V68" i="1"/>
  <c r="V67" i="1"/>
  <c r="V66" i="1"/>
  <c r="V65" i="1"/>
  <c r="V64" i="1"/>
  <c r="T104" i="1"/>
  <c r="V62" i="1"/>
  <c r="V61" i="1"/>
  <c r="V60" i="1"/>
  <c r="S102" i="1"/>
  <c r="S101" i="1"/>
  <c r="S100" i="1"/>
  <c r="S99" i="1"/>
  <c r="S98" i="1"/>
  <c r="S97" i="1"/>
  <c r="S96" i="1"/>
  <c r="S95" i="1"/>
  <c r="S94" i="1"/>
  <c r="S93" i="1"/>
  <c r="S92" i="1"/>
  <c r="S91" i="1"/>
  <c r="S90" i="1"/>
  <c r="S89" i="1"/>
  <c r="S88" i="1"/>
  <c r="S87" i="1"/>
  <c r="S86" i="1"/>
  <c r="S85" i="1"/>
  <c r="S84" i="1"/>
  <c r="S83" i="1"/>
  <c r="S82" i="1"/>
  <c r="S81" i="1"/>
  <c r="S80" i="1"/>
  <c r="S79" i="1"/>
  <c r="S77" i="1"/>
  <c r="S76" i="1"/>
  <c r="S75" i="1"/>
  <c r="S74" i="1"/>
  <c r="S73" i="1"/>
  <c r="S72" i="1"/>
  <c r="S71" i="1"/>
  <c r="S70" i="1"/>
  <c r="S69" i="1"/>
  <c r="S68" i="1"/>
  <c r="S67" i="1"/>
  <c r="S66" i="1"/>
  <c r="S65" i="1"/>
  <c r="S64" i="1"/>
  <c r="S63" i="1"/>
  <c r="S62" i="1"/>
  <c r="S61" i="1"/>
  <c r="S60" i="1"/>
  <c r="P102" i="1"/>
  <c r="P101" i="1"/>
  <c r="P100" i="1"/>
  <c r="P99" i="1"/>
  <c r="P98" i="1"/>
  <c r="P97" i="1"/>
  <c r="P96" i="1"/>
  <c r="P95" i="1"/>
  <c r="P94" i="1"/>
  <c r="P93" i="1"/>
  <c r="P92" i="1"/>
  <c r="P91" i="1"/>
  <c r="P90" i="1"/>
  <c r="P89" i="1"/>
  <c r="P88" i="1"/>
  <c r="P87" i="1"/>
  <c r="P86" i="1"/>
  <c r="P85" i="1"/>
  <c r="P84" i="1"/>
  <c r="P83" i="1"/>
  <c r="P82" i="1"/>
  <c r="P81" i="1"/>
  <c r="P80" i="1"/>
  <c r="P79" i="1"/>
  <c r="P77" i="1"/>
  <c r="P76" i="1"/>
  <c r="P75" i="1"/>
  <c r="P74" i="1"/>
  <c r="P73" i="1"/>
  <c r="P72" i="1"/>
  <c r="P71" i="1"/>
  <c r="P70" i="1"/>
  <c r="P69" i="1"/>
  <c r="P68" i="1"/>
  <c r="P67" i="1"/>
  <c r="P66" i="1"/>
  <c r="P65" i="1"/>
  <c r="P64" i="1"/>
  <c r="P63" i="1"/>
  <c r="P62" i="1"/>
  <c r="P61" i="1"/>
  <c r="P60" i="1"/>
  <c r="M102" i="1"/>
  <c r="M101" i="1"/>
  <c r="M100" i="1"/>
  <c r="M99" i="1"/>
  <c r="M98" i="1"/>
  <c r="M97" i="1"/>
  <c r="M96" i="1"/>
  <c r="M95" i="1"/>
  <c r="M94" i="1"/>
  <c r="M93" i="1"/>
  <c r="M92" i="1"/>
  <c r="M91" i="1"/>
  <c r="M90" i="1"/>
  <c r="M89" i="1"/>
  <c r="M88" i="1"/>
  <c r="M87" i="1"/>
  <c r="M86" i="1"/>
  <c r="M85" i="1"/>
  <c r="M84" i="1"/>
  <c r="M83" i="1"/>
  <c r="M82" i="1"/>
  <c r="M81" i="1"/>
  <c r="M80" i="1"/>
  <c r="M79" i="1"/>
  <c r="M77" i="1"/>
  <c r="M76" i="1"/>
  <c r="M75" i="1"/>
  <c r="M74" i="1"/>
  <c r="M73" i="1"/>
  <c r="M72" i="1"/>
  <c r="M71" i="1"/>
  <c r="M70" i="1"/>
  <c r="M69" i="1"/>
  <c r="M68" i="1"/>
  <c r="M67" i="1"/>
  <c r="M66" i="1"/>
  <c r="M65" i="1"/>
  <c r="M64" i="1"/>
  <c r="M63" i="1"/>
  <c r="M62" i="1"/>
  <c r="M61" i="1"/>
  <c r="M60" i="1"/>
  <c r="J102" i="1"/>
  <c r="J101" i="1"/>
  <c r="J100" i="1"/>
  <c r="J99" i="1"/>
  <c r="J98" i="1"/>
  <c r="J97" i="1"/>
  <c r="J96" i="1"/>
  <c r="J95" i="1"/>
  <c r="J94" i="1"/>
  <c r="J93" i="1"/>
  <c r="J92" i="1"/>
  <c r="J91" i="1"/>
  <c r="J90" i="1"/>
  <c r="J89" i="1"/>
  <c r="J88" i="1"/>
  <c r="J87" i="1"/>
  <c r="J86" i="1"/>
  <c r="J85" i="1"/>
  <c r="J84" i="1"/>
  <c r="J83" i="1"/>
  <c r="J82" i="1"/>
  <c r="J81" i="1"/>
  <c r="J80" i="1"/>
  <c r="J79" i="1"/>
  <c r="J77" i="1"/>
  <c r="J76" i="1"/>
  <c r="J75" i="1"/>
  <c r="J74" i="1"/>
  <c r="J73" i="1"/>
  <c r="J72" i="1"/>
  <c r="J71" i="1"/>
  <c r="J70" i="1"/>
  <c r="J69" i="1"/>
  <c r="J68" i="1"/>
  <c r="J67" i="1"/>
  <c r="J66" i="1"/>
  <c r="J65" i="1"/>
  <c r="J64" i="1"/>
  <c r="H104" i="1"/>
  <c r="J62" i="1"/>
  <c r="J61" i="1"/>
  <c r="J60" i="1"/>
  <c r="G48" i="1"/>
  <c r="G49" i="1"/>
  <c r="G100" i="1"/>
  <c r="G101" i="1"/>
  <c r="G102" i="1"/>
  <c r="G74" i="1"/>
  <c r="G75" i="1"/>
  <c r="G76" i="1"/>
  <c r="G77" i="1"/>
  <c r="D102" i="1"/>
  <c r="D101" i="1"/>
  <c r="D77" i="1"/>
  <c r="D76" i="1"/>
  <c r="D75" i="1"/>
  <c r="D74" i="1"/>
  <c r="D52" i="1"/>
  <c r="B53" i="1"/>
  <c r="D100" i="1"/>
  <c r="B48" i="1"/>
  <c r="C73" i="1"/>
  <c r="B73" i="1"/>
  <c r="AM73" i="1" s="1"/>
  <c r="B82" i="1"/>
  <c r="B88" i="1"/>
  <c r="C85" i="1"/>
  <c r="AO85" i="1" s="1"/>
  <c r="B85" i="1"/>
  <c r="C24" i="1"/>
  <c r="AJ104" i="1"/>
  <c r="AG104" i="1"/>
  <c r="AD104" i="1"/>
  <c r="AA104" i="1"/>
  <c r="X104" i="1"/>
  <c r="U104" i="1"/>
  <c r="R104" i="1"/>
  <c r="O104" i="1"/>
  <c r="L104" i="1"/>
  <c r="I104" i="1"/>
  <c r="F104" i="1"/>
  <c r="AO99" i="1"/>
  <c r="AM99" i="1"/>
  <c r="G99" i="1"/>
  <c r="D99" i="1"/>
  <c r="AO98" i="1"/>
  <c r="AM98" i="1"/>
  <c r="G98" i="1"/>
  <c r="D98" i="1"/>
  <c r="AO97" i="1"/>
  <c r="AM97" i="1"/>
  <c r="G97" i="1"/>
  <c r="D97" i="1"/>
  <c r="AO96" i="1"/>
  <c r="AM96" i="1"/>
  <c r="G96" i="1"/>
  <c r="D96" i="1"/>
  <c r="AO95" i="1"/>
  <c r="AM95" i="1"/>
  <c r="G95" i="1"/>
  <c r="D95" i="1"/>
  <c r="AO94" i="1"/>
  <c r="AM94" i="1"/>
  <c r="G94" i="1"/>
  <c r="D94" i="1"/>
  <c r="AO93" i="1"/>
  <c r="AM93" i="1"/>
  <c r="G93" i="1"/>
  <c r="D93" i="1"/>
  <c r="AO92" i="1"/>
  <c r="AM92" i="1"/>
  <c r="G92" i="1"/>
  <c r="D92" i="1"/>
  <c r="AO91" i="1"/>
  <c r="AM91" i="1"/>
  <c r="G91" i="1"/>
  <c r="D91" i="1"/>
  <c r="AO90" i="1"/>
  <c r="AM90" i="1"/>
  <c r="G90" i="1"/>
  <c r="D90" i="1"/>
  <c r="AO89" i="1"/>
  <c r="AM89" i="1"/>
  <c r="G89" i="1"/>
  <c r="D89" i="1"/>
  <c r="AO88" i="1"/>
  <c r="AM88" i="1"/>
  <c r="G88" i="1"/>
  <c r="D88" i="1"/>
  <c r="AO87" i="1"/>
  <c r="AM87" i="1"/>
  <c r="G87" i="1"/>
  <c r="D87" i="1"/>
  <c r="AO86" i="1"/>
  <c r="AM86" i="1"/>
  <c r="G86" i="1"/>
  <c r="D86" i="1"/>
  <c r="AM85" i="1"/>
  <c r="G85" i="1"/>
  <c r="AO84" i="1"/>
  <c r="AM84" i="1"/>
  <c r="G84" i="1"/>
  <c r="D84" i="1"/>
  <c r="AO83" i="1"/>
  <c r="AM83" i="1"/>
  <c r="G83" i="1"/>
  <c r="D83" i="1"/>
  <c r="AO82" i="1"/>
  <c r="AM82" i="1"/>
  <c r="G82" i="1"/>
  <c r="D82" i="1"/>
  <c r="AO81" i="1"/>
  <c r="AM81" i="1"/>
  <c r="G81" i="1"/>
  <c r="D81" i="1"/>
  <c r="AO80" i="1"/>
  <c r="AM80" i="1"/>
  <c r="G80" i="1"/>
  <c r="D80" i="1"/>
  <c r="AO79" i="1"/>
  <c r="AM79" i="1"/>
  <c r="G79" i="1"/>
  <c r="D79" i="1"/>
  <c r="G73" i="1"/>
  <c r="AO72" i="1"/>
  <c r="AM72" i="1"/>
  <c r="G72" i="1"/>
  <c r="D72" i="1"/>
  <c r="AO71" i="1"/>
  <c r="AM71" i="1"/>
  <c r="G71" i="1"/>
  <c r="D71" i="1"/>
  <c r="AO70" i="1"/>
  <c r="AM70" i="1"/>
  <c r="G70" i="1"/>
  <c r="D70" i="1"/>
  <c r="AO69" i="1"/>
  <c r="AM69" i="1"/>
  <c r="G69" i="1"/>
  <c r="D69" i="1"/>
  <c r="AO68" i="1"/>
  <c r="AM68" i="1"/>
  <c r="G68" i="1"/>
  <c r="D68" i="1"/>
  <c r="AO67" i="1"/>
  <c r="AM67" i="1"/>
  <c r="G67" i="1"/>
  <c r="D67" i="1"/>
  <c r="AO66" i="1"/>
  <c r="AM66" i="1"/>
  <c r="G66" i="1"/>
  <c r="D66" i="1"/>
  <c r="AO65" i="1"/>
  <c r="AM65" i="1"/>
  <c r="G65" i="1"/>
  <c r="D65" i="1"/>
  <c r="AO64" i="1"/>
  <c r="AM64" i="1"/>
  <c r="G64" i="1"/>
  <c r="D64" i="1"/>
  <c r="AO63" i="1"/>
  <c r="AF104" i="1"/>
  <c r="D63" i="1"/>
  <c r="AO62" i="1"/>
  <c r="AM62" i="1"/>
  <c r="G62" i="1"/>
  <c r="D62" i="1"/>
  <c r="AO61" i="1"/>
  <c r="AM61" i="1"/>
  <c r="G61" i="1"/>
  <c r="D61" i="1"/>
  <c r="AO60" i="1"/>
  <c r="AM60" i="1"/>
  <c r="G60" i="1"/>
  <c r="D60" i="1"/>
  <c r="L53" i="1"/>
  <c r="L54" i="1" s="1"/>
  <c r="I53" i="1"/>
  <c r="F53" i="1"/>
  <c r="F54" i="1" s="1"/>
  <c r="C53" i="1"/>
  <c r="AO51" i="1"/>
  <c r="AM51" i="1"/>
  <c r="M51" i="1"/>
  <c r="J51" i="1"/>
  <c r="G51" i="1"/>
  <c r="D51" i="1"/>
  <c r="AO50" i="1"/>
  <c r="AM50" i="1"/>
  <c r="M50" i="1"/>
  <c r="J50" i="1"/>
  <c r="G50" i="1"/>
  <c r="D50" i="1"/>
  <c r="AO49" i="1"/>
  <c r="AM49" i="1"/>
  <c r="M49" i="1"/>
  <c r="J49" i="1"/>
  <c r="D49" i="1"/>
  <c r="AO48" i="1"/>
  <c r="AM48" i="1"/>
  <c r="M48" i="1"/>
  <c r="J48" i="1"/>
  <c r="D48" i="1"/>
  <c r="AO47" i="1"/>
  <c r="AM47" i="1"/>
  <c r="M47" i="1"/>
  <c r="J47" i="1"/>
  <c r="G47" i="1"/>
  <c r="D47" i="1"/>
  <c r="AO46" i="1"/>
  <c r="AM46" i="1"/>
  <c r="M46" i="1"/>
  <c r="J46" i="1"/>
  <c r="G46" i="1"/>
  <c r="D46" i="1"/>
  <c r="AO45" i="1"/>
  <c r="AM45" i="1"/>
  <c r="M45" i="1"/>
  <c r="J45" i="1"/>
  <c r="G45" i="1"/>
  <c r="D45" i="1"/>
  <c r="AJ42" i="1"/>
  <c r="AG42" i="1"/>
  <c r="AD42" i="1"/>
  <c r="AA42" i="1"/>
  <c r="X42" i="1"/>
  <c r="U42" i="1"/>
  <c r="R42" i="1"/>
  <c r="O42" i="1"/>
  <c r="L42" i="1"/>
  <c r="I42" i="1"/>
  <c r="F42" i="1"/>
  <c r="C42" i="1"/>
  <c r="AO41" i="1"/>
  <c r="AK41" i="1"/>
  <c r="AH41" i="1"/>
  <c r="AE41" i="1"/>
  <c r="AB41" i="1"/>
  <c r="Y41" i="1"/>
  <c r="V41" i="1"/>
  <c r="S41" i="1"/>
  <c r="P41" i="1"/>
  <c r="M41" i="1"/>
  <c r="J41" i="1"/>
  <c r="G41" i="1"/>
  <c r="AM41" i="1"/>
  <c r="AO40" i="1"/>
  <c r="AK40" i="1"/>
  <c r="AH40" i="1"/>
  <c r="AE40" i="1"/>
  <c r="AB40" i="1"/>
  <c r="Y40" i="1"/>
  <c r="V40" i="1"/>
  <c r="S40" i="1"/>
  <c r="P40" i="1"/>
  <c r="M40" i="1"/>
  <c r="J40" i="1"/>
  <c r="G40" i="1"/>
  <c r="B42" i="1"/>
  <c r="AO39" i="1"/>
  <c r="AM39" i="1"/>
  <c r="AK39" i="1"/>
  <c r="AH39" i="1"/>
  <c r="AE39" i="1"/>
  <c r="AB39" i="1"/>
  <c r="Y39" i="1"/>
  <c r="V39" i="1"/>
  <c r="S39" i="1"/>
  <c r="P39" i="1"/>
  <c r="M39" i="1"/>
  <c r="J39" i="1"/>
  <c r="G39" i="1"/>
  <c r="D39" i="1"/>
  <c r="AO38" i="1"/>
  <c r="AM38" i="1"/>
  <c r="AK38" i="1"/>
  <c r="AH38" i="1"/>
  <c r="AE38" i="1"/>
  <c r="AB38" i="1"/>
  <c r="Y38" i="1"/>
  <c r="V38" i="1"/>
  <c r="S38" i="1"/>
  <c r="P38" i="1"/>
  <c r="M38" i="1"/>
  <c r="J38" i="1"/>
  <c r="G38" i="1"/>
  <c r="D38" i="1"/>
  <c r="AO37" i="1"/>
  <c r="AI42" i="1"/>
  <c r="AF42" i="1"/>
  <c r="AC42" i="1"/>
  <c r="Z42" i="1"/>
  <c r="W42" i="1"/>
  <c r="T42" i="1"/>
  <c r="Q42" i="1"/>
  <c r="N42" i="1"/>
  <c r="K42" i="1"/>
  <c r="H42" i="1"/>
  <c r="E42" i="1"/>
  <c r="D37" i="1"/>
  <c r="AJ30" i="1"/>
  <c r="AI30" i="1"/>
  <c r="AG30" i="1"/>
  <c r="AF30" i="1"/>
  <c r="AD30" i="1"/>
  <c r="AC30" i="1"/>
  <c r="AA30" i="1"/>
  <c r="Z30" i="1"/>
  <c r="X30" i="1"/>
  <c r="W30" i="1"/>
  <c r="U30" i="1"/>
  <c r="T30" i="1"/>
  <c r="R30" i="1"/>
  <c r="Q30" i="1"/>
  <c r="O30" i="1"/>
  <c r="N30" i="1"/>
  <c r="L30" i="1"/>
  <c r="K30" i="1"/>
  <c r="I30" i="1"/>
  <c r="H30" i="1"/>
  <c r="F30" i="1"/>
  <c r="G30" i="1" s="1"/>
  <c r="E30" i="1"/>
  <c r="C30" i="1"/>
  <c r="B30" i="1"/>
  <c r="AO29" i="1"/>
  <c r="AM29" i="1"/>
  <c r="AK29" i="1"/>
  <c r="AH29" i="1"/>
  <c r="AE29" i="1"/>
  <c r="AB29" i="1"/>
  <c r="Y29" i="1"/>
  <c r="V29" i="1"/>
  <c r="S29" i="1"/>
  <c r="P29" i="1"/>
  <c r="M29" i="1"/>
  <c r="J29" i="1"/>
  <c r="G29" i="1"/>
  <c r="D29" i="1"/>
  <c r="AO28" i="1"/>
  <c r="AQ28" i="1" s="1"/>
  <c r="AM28" i="1"/>
  <c r="AK28" i="1"/>
  <c r="AH28" i="1"/>
  <c r="AE28" i="1"/>
  <c r="AB28" i="1"/>
  <c r="Y28" i="1"/>
  <c r="V28" i="1"/>
  <c r="S28" i="1"/>
  <c r="P28" i="1"/>
  <c r="M28" i="1"/>
  <c r="J28" i="1"/>
  <c r="G28" i="1"/>
  <c r="D28" i="1"/>
  <c r="AO27" i="1"/>
  <c r="AM27" i="1"/>
  <c r="AK27" i="1"/>
  <c r="AH27" i="1"/>
  <c r="AE27" i="1"/>
  <c r="AB27" i="1"/>
  <c r="Y27" i="1"/>
  <c r="V27" i="1"/>
  <c r="S27" i="1"/>
  <c r="P27" i="1"/>
  <c r="M27" i="1"/>
  <c r="J27" i="1"/>
  <c r="G27" i="1"/>
  <c r="D27" i="1"/>
  <c r="AG32" i="1"/>
  <c r="AF32" i="1"/>
  <c r="AA32" i="1"/>
  <c r="Z32" i="1"/>
  <c r="U32" i="1"/>
  <c r="T32" i="1"/>
  <c r="O32" i="1"/>
  <c r="N32" i="1"/>
  <c r="I32" i="1"/>
  <c r="H32" i="1"/>
  <c r="E24" i="1"/>
  <c r="B24" i="1"/>
  <c r="B32" i="1" s="1"/>
  <c r="AO23" i="1"/>
  <c r="AM23" i="1"/>
  <c r="M23" i="1"/>
  <c r="J23" i="1"/>
  <c r="G23" i="1"/>
  <c r="D23" i="1"/>
  <c r="AO22" i="1"/>
  <c r="AM22" i="1"/>
  <c r="M22" i="1"/>
  <c r="J22" i="1"/>
  <c r="G22" i="1"/>
  <c r="D22" i="1"/>
  <c r="AO21" i="1"/>
  <c r="AM21" i="1"/>
  <c r="M21" i="1"/>
  <c r="J21" i="1"/>
  <c r="G21" i="1"/>
  <c r="D21" i="1"/>
  <c r="AO20" i="1"/>
  <c r="AM20" i="1"/>
  <c r="M20" i="1"/>
  <c r="J20" i="1"/>
  <c r="G20" i="1"/>
  <c r="D20" i="1"/>
  <c r="AO19" i="1"/>
  <c r="AM19" i="1"/>
  <c r="M19" i="1"/>
  <c r="J19" i="1"/>
  <c r="G19" i="1"/>
  <c r="D19" i="1"/>
  <c r="AO18" i="1"/>
  <c r="AM18" i="1"/>
  <c r="M18" i="1"/>
  <c r="J18" i="1"/>
  <c r="G18" i="1"/>
  <c r="D18" i="1"/>
  <c r="AO17" i="1"/>
  <c r="AM17" i="1"/>
  <c r="M17" i="1"/>
  <c r="J17" i="1"/>
  <c r="G17" i="1"/>
  <c r="D17" i="1"/>
  <c r="AO16" i="1"/>
  <c r="AM16" i="1"/>
  <c r="M16" i="1"/>
  <c r="J16" i="1"/>
  <c r="G16" i="1"/>
  <c r="D16" i="1"/>
  <c r="AO15" i="1"/>
  <c r="AM15" i="1"/>
  <c r="M15" i="1"/>
  <c r="J15" i="1"/>
  <c r="G15" i="1"/>
  <c r="D15" i="1"/>
  <c r="AO14" i="1"/>
  <c r="AM14" i="1"/>
  <c r="M14" i="1"/>
  <c r="J14" i="1"/>
  <c r="G14" i="1"/>
  <c r="D14" i="1"/>
  <c r="AJ12" i="1"/>
  <c r="AI12" i="1"/>
  <c r="AG12" i="1"/>
  <c r="AF12" i="1"/>
  <c r="AD12" i="1"/>
  <c r="AD43" i="1" s="1"/>
  <c r="AC12" i="1"/>
  <c r="AA12" i="1"/>
  <c r="Z12" i="1"/>
  <c r="X12" i="1"/>
  <c r="W12" i="1"/>
  <c r="U12" i="1"/>
  <c r="T12" i="1"/>
  <c r="R12" i="1"/>
  <c r="Q12" i="1"/>
  <c r="O12" i="1"/>
  <c r="N12" i="1"/>
  <c r="L12" i="1"/>
  <c r="K12" i="1"/>
  <c r="I12" i="1"/>
  <c r="I57" i="1" s="1"/>
  <c r="H12" i="1"/>
  <c r="F12" i="1"/>
  <c r="E12" i="1"/>
  <c r="C12" i="1"/>
  <c r="B12" i="1"/>
  <c r="AO11" i="1"/>
  <c r="AM11" i="1"/>
  <c r="AK11" i="1"/>
  <c r="AH11" i="1"/>
  <c r="AE11" i="1"/>
  <c r="AB11" i="1"/>
  <c r="Y11" i="1"/>
  <c r="V11" i="1"/>
  <c r="S11" i="1"/>
  <c r="P11" i="1"/>
  <c r="M11" i="1"/>
  <c r="J11" i="1"/>
  <c r="G11" i="1"/>
  <c r="D11" i="1"/>
  <c r="AO10" i="1"/>
  <c r="AM10" i="1"/>
  <c r="AK10" i="1"/>
  <c r="AH10" i="1"/>
  <c r="AE10" i="1"/>
  <c r="AB10" i="1"/>
  <c r="Y10" i="1"/>
  <c r="V10" i="1"/>
  <c r="S10" i="1"/>
  <c r="P10" i="1"/>
  <c r="M10" i="1"/>
  <c r="J10" i="1"/>
  <c r="G10" i="1"/>
  <c r="D10" i="1"/>
  <c r="AO9" i="1"/>
  <c r="AM9" i="1"/>
  <c r="AK9" i="1"/>
  <c r="AH9" i="1"/>
  <c r="AE9" i="1"/>
  <c r="AB9" i="1"/>
  <c r="Y9" i="1"/>
  <c r="V9" i="1"/>
  <c r="S9" i="1"/>
  <c r="P9" i="1"/>
  <c r="M9" i="1"/>
  <c r="J9" i="1"/>
  <c r="G9" i="1"/>
  <c r="D9" i="1"/>
  <c r="AO8" i="1"/>
  <c r="AM8" i="1"/>
  <c r="AK8" i="1"/>
  <c r="AH8" i="1"/>
  <c r="AE8" i="1"/>
  <c r="AB8" i="1"/>
  <c r="Y8" i="1"/>
  <c r="V8" i="1"/>
  <c r="S8" i="1"/>
  <c r="P8" i="1"/>
  <c r="M8" i="1"/>
  <c r="J8" i="1"/>
  <c r="G8" i="1"/>
  <c r="D8" i="1"/>
  <c r="I54" i="1" l="1"/>
  <c r="Q32" i="1"/>
  <c r="K32" i="1"/>
  <c r="W32" i="1"/>
  <c r="AC32" i="1"/>
  <c r="AI32" i="1"/>
  <c r="E32" i="1"/>
  <c r="F32" i="1"/>
  <c r="F34" i="1" s="1"/>
  <c r="L32" i="1"/>
  <c r="R32" i="1"/>
  <c r="R34" i="1" s="1"/>
  <c r="R35" i="1" s="1"/>
  <c r="X32" i="1"/>
  <c r="AD32" i="1"/>
  <c r="AJ32" i="1"/>
  <c r="C32" i="1"/>
  <c r="G37" i="1"/>
  <c r="G42" i="1" s="1"/>
  <c r="S37" i="1"/>
  <c r="S42" i="1" s="1"/>
  <c r="C104" i="1"/>
  <c r="C105" i="1" s="1"/>
  <c r="AE37" i="1"/>
  <c r="AQ46" i="1"/>
  <c r="Q31" i="1"/>
  <c r="AJ43" i="1"/>
  <c r="AQ77" i="1"/>
  <c r="AH32" i="1"/>
  <c r="P30" i="1"/>
  <c r="AB30" i="1"/>
  <c r="AH30" i="1"/>
  <c r="M37" i="1"/>
  <c r="M42" i="1" s="1"/>
  <c r="AK37" i="1"/>
  <c r="AK42" i="1" s="1"/>
  <c r="AQ47" i="1"/>
  <c r="AO73" i="1"/>
  <c r="AQ73" i="1" s="1"/>
  <c r="AQ76" i="1"/>
  <c r="AE42" i="1"/>
  <c r="AQ75" i="1"/>
  <c r="G24" i="1"/>
  <c r="G32" i="1" s="1"/>
  <c r="S30" i="1"/>
  <c r="Y37" i="1"/>
  <c r="Y42" i="1" s="1"/>
  <c r="D85" i="1"/>
  <c r="AQ74" i="1"/>
  <c r="M24" i="1"/>
  <c r="U33" i="1"/>
  <c r="D104" i="1"/>
  <c r="J24" i="1"/>
  <c r="J37" i="1"/>
  <c r="J42" i="1" s="1"/>
  <c r="P37" i="1"/>
  <c r="P42" i="1" s="1"/>
  <c r="V37" i="1"/>
  <c r="V42" i="1" s="1"/>
  <c r="AB37" i="1"/>
  <c r="AB42" i="1" s="1"/>
  <c r="AH37" i="1"/>
  <c r="AH42" i="1" s="1"/>
  <c r="AQ38" i="1"/>
  <c r="G53" i="1"/>
  <c r="AQ45" i="1"/>
  <c r="AQ27" i="1"/>
  <c r="K31" i="1"/>
  <c r="AM37" i="1"/>
  <c r="AQ37" i="1" s="1"/>
  <c r="AQ95" i="1"/>
  <c r="AQ97" i="1"/>
  <c r="AB63" i="1"/>
  <c r="V63" i="1"/>
  <c r="AQ86" i="1"/>
  <c r="N104" i="1"/>
  <c r="N105" i="1" s="1"/>
  <c r="AQ81" i="1"/>
  <c r="AQ89" i="1"/>
  <c r="AQ84" i="1"/>
  <c r="AQ88" i="1"/>
  <c r="AQ60" i="1"/>
  <c r="AQ68" i="1"/>
  <c r="AQ64" i="1"/>
  <c r="AQ65" i="1"/>
  <c r="AQ67" i="1"/>
  <c r="AQ93" i="1"/>
  <c r="AQ96" i="1"/>
  <c r="AQ98" i="1"/>
  <c r="AQ61" i="1"/>
  <c r="AQ69" i="1"/>
  <c r="AQ80" i="1"/>
  <c r="AQ91" i="1"/>
  <c r="J63" i="1"/>
  <c r="AQ71" i="1"/>
  <c r="AQ72" i="1"/>
  <c r="S12" i="1"/>
  <c r="R108" i="1" s="1"/>
  <c r="R109" i="1" s="1"/>
  <c r="G12" i="1"/>
  <c r="F108" i="1" s="1"/>
  <c r="F109" i="1" s="1"/>
  <c r="AE12" i="1"/>
  <c r="AD108" i="1" s="1"/>
  <c r="AD109" i="1" s="1"/>
  <c r="Y12" i="1"/>
  <c r="X108" i="1" s="1"/>
  <c r="X109" i="1" s="1"/>
  <c r="AQ15" i="1"/>
  <c r="AQ10" i="1"/>
  <c r="AQ20" i="1"/>
  <c r="AQ21" i="1"/>
  <c r="M12" i="1"/>
  <c r="L108" i="1" s="1"/>
  <c r="L109" i="1" s="1"/>
  <c r="AK12" i="1"/>
  <c r="AJ108" i="1" s="1"/>
  <c r="AJ109" i="1" s="1"/>
  <c r="AQ18" i="1"/>
  <c r="M53" i="1"/>
  <c r="AB12" i="1"/>
  <c r="AA108" i="1" s="1"/>
  <c r="AA109" i="1" s="1"/>
  <c r="P12" i="1"/>
  <c r="O108" i="1" s="1"/>
  <c r="O109" i="1" s="1"/>
  <c r="J12" i="1"/>
  <c r="I108" i="1" s="1"/>
  <c r="I109" i="1" s="1"/>
  <c r="V12" i="1"/>
  <c r="U108" i="1" s="1"/>
  <c r="U109" i="1" s="1"/>
  <c r="AH12" i="1"/>
  <c r="AG108" i="1" s="1"/>
  <c r="AG109" i="1" s="1"/>
  <c r="AQ16" i="1"/>
  <c r="AQ23" i="1"/>
  <c r="AQ14" i="1"/>
  <c r="AQ22" i="1"/>
  <c r="D73" i="1"/>
  <c r="AQ99" i="1"/>
  <c r="AQ49" i="1"/>
  <c r="AO53" i="1"/>
  <c r="AO12" i="1"/>
  <c r="AQ94" i="1"/>
  <c r="AQ29" i="1"/>
  <c r="AQ87" i="1"/>
  <c r="AQ90" i="1"/>
  <c r="AQ82" i="1"/>
  <c r="AQ79" i="1"/>
  <c r="AQ92" i="1"/>
  <c r="AQ83" i="1"/>
  <c r="AQ85" i="1"/>
  <c r="D53" i="1"/>
  <c r="AQ39" i="1"/>
  <c r="D24" i="1"/>
  <c r="AQ19" i="1"/>
  <c r="AQ17" i="1"/>
  <c r="D30" i="1"/>
  <c r="B34" i="1"/>
  <c r="AQ11" i="1"/>
  <c r="AQ8" i="1"/>
  <c r="D12" i="1"/>
  <c r="AQ9" i="1"/>
  <c r="E54" i="1"/>
  <c r="E31" i="1"/>
  <c r="U31" i="1"/>
  <c r="AI31" i="1"/>
  <c r="AO24" i="1"/>
  <c r="C31" i="1"/>
  <c r="L31" i="1"/>
  <c r="M30" i="1"/>
  <c r="AM12" i="1"/>
  <c r="F43" i="1"/>
  <c r="R43" i="1"/>
  <c r="W31" i="1"/>
  <c r="AA31" i="1"/>
  <c r="AM24" i="1"/>
  <c r="H31" i="1"/>
  <c r="J30" i="1"/>
  <c r="AG31" i="1"/>
  <c r="K104" i="1"/>
  <c r="M104" i="1" s="1"/>
  <c r="T105" i="1"/>
  <c r="AI104" i="1"/>
  <c r="AK104" i="1" s="1"/>
  <c r="AC31" i="1"/>
  <c r="AM30" i="1"/>
  <c r="T31" i="1"/>
  <c r="V30" i="1"/>
  <c r="Y30" i="1"/>
  <c r="X31" i="1"/>
  <c r="AC33" i="1"/>
  <c r="I31" i="1"/>
  <c r="Z31" i="1"/>
  <c r="AD31" i="1"/>
  <c r="AE30" i="1"/>
  <c r="K43" i="1"/>
  <c r="Q43" i="1"/>
  <c r="W43" i="1"/>
  <c r="AC43" i="1"/>
  <c r="AI43" i="1"/>
  <c r="AQ41" i="1"/>
  <c r="I43" i="1"/>
  <c r="R105" i="1"/>
  <c r="B31" i="1"/>
  <c r="F31" i="1"/>
  <c r="N31" i="1"/>
  <c r="R31" i="1"/>
  <c r="AA33" i="1"/>
  <c r="AF31" i="1"/>
  <c r="AK30" i="1"/>
  <c r="AJ31" i="1"/>
  <c r="N33" i="1"/>
  <c r="L43" i="1"/>
  <c r="AO30" i="1"/>
  <c r="AG33" i="1"/>
  <c r="O31" i="1"/>
  <c r="H43" i="1"/>
  <c r="T43" i="1"/>
  <c r="AF43" i="1"/>
  <c r="E43" i="1"/>
  <c r="O43" i="1"/>
  <c r="X43" i="1"/>
  <c r="H54" i="1"/>
  <c r="N43" i="1"/>
  <c r="Z43" i="1"/>
  <c r="AA43" i="1"/>
  <c r="AO42" i="1"/>
  <c r="J53" i="1"/>
  <c r="AQ51" i="1"/>
  <c r="E104" i="1"/>
  <c r="G63" i="1"/>
  <c r="AC104" i="1"/>
  <c r="AQ66" i="1"/>
  <c r="AA105" i="1"/>
  <c r="AB104" i="1"/>
  <c r="B43" i="1"/>
  <c r="C43" i="1"/>
  <c r="U43" i="1"/>
  <c r="AG43" i="1"/>
  <c r="B54" i="1"/>
  <c r="K54" i="1"/>
  <c r="AQ62" i="1"/>
  <c r="H105" i="1"/>
  <c r="AF105" i="1"/>
  <c r="AQ70" i="1"/>
  <c r="F105" i="1"/>
  <c r="AD105" i="1"/>
  <c r="D40" i="1"/>
  <c r="AM40" i="1"/>
  <c r="AQ40" i="1" s="1"/>
  <c r="D41" i="1"/>
  <c r="AM53" i="1"/>
  <c r="AQ48" i="1"/>
  <c r="AQ50" i="1"/>
  <c r="C54" i="1"/>
  <c r="Q104" i="1"/>
  <c r="Z105" i="1"/>
  <c r="O105" i="1"/>
  <c r="W104" i="1"/>
  <c r="Y104" i="1" s="1"/>
  <c r="AO104" i="1"/>
  <c r="L105" i="1"/>
  <c r="X105" i="1"/>
  <c r="AJ105" i="1"/>
  <c r="AM104" i="1"/>
  <c r="J104" i="1"/>
  <c r="V104" i="1"/>
  <c r="AH104" i="1"/>
  <c r="I105" i="1"/>
  <c r="U105" i="1"/>
  <c r="AG105" i="1"/>
  <c r="F35" i="1" l="1"/>
  <c r="F56" i="1"/>
  <c r="F57" i="1" s="1"/>
  <c r="P32" i="1"/>
  <c r="P104" i="1"/>
  <c r="AM32" i="1"/>
  <c r="AO32" i="1"/>
  <c r="V32" i="1"/>
  <c r="M32" i="1"/>
  <c r="J32" i="1"/>
  <c r="Y32" i="1"/>
  <c r="AE32" i="1"/>
  <c r="AK32" i="1"/>
  <c r="D32" i="1"/>
  <c r="AB32" i="1"/>
  <c r="S32" i="1"/>
  <c r="S31" i="1"/>
  <c r="R33" i="1"/>
  <c r="E33" i="1"/>
  <c r="R107" i="1"/>
  <c r="N107" i="1"/>
  <c r="N108" i="1" s="1"/>
  <c r="P108" i="1" s="1"/>
  <c r="AD34" i="1"/>
  <c r="AD35" i="1" s="1"/>
  <c r="X33" i="1"/>
  <c r="D42" i="1"/>
  <c r="AI33" i="1"/>
  <c r="T33" i="1"/>
  <c r="AA107" i="1"/>
  <c r="W33" i="1"/>
  <c r="B105" i="1"/>
  <c r="AM54" i="1"/>
  <c r="G31" i="1"/>
  <c r="Q33" i="1"/>
  <c r="K107" i="1"/>
  <c r="K108" i="1" s="1"/>
  <c r="AO54" i="1"/>
  <c r="P31" i="1"/>
  <c r="AH31" i="1"/>
  <c r="AO43" i="1"/>
  <c r="AB31" i="1"/>
  <c r="AQ63" i="1"/>
  <c r="AQ104" i="1" s="1"/>
  <c r="AQ42" i="1"/>
  <c r="C33" i="1"/>
  <c r="AQ30" i="1"/>
  <c r="AQ53" i="1"/>
  <c r="B33" i="1"/>
  <c r="B107" i="1"/>
  <c r="B108" i="1" s="1"/>
  <c r="B109" i="1" s="1"/>
  <c r="D31" i="1"/>
  <c r="AM105" i="1"/>
  <c r="AO105" i="1"/>
  <c r="G104" i="1"/>
  <c r="E105" i="1"/>
  <c r="AO31" i="1"/>
  <c r="AK31" i="1"/>
  <c r="AE31" i="1"/>
  <c r="AA34" i="1"/>
  <c r="AA35" i="1" s="1"/>
  <c r="AQ12" i="1"/>
  <c r="AO108" i="1" s="1"/>
  <c r="AO109" i="1" s="1"/>
  <c r="Z33" i="1"/>
  <c r="Z107" i="1"/>
  <c r="Z108" i="1" s="1"/>
  <c r="U34" i="1"/>
  <c r="U35" i="1" s="1"/>
  <c r="W107" i="1"/>
  <c r="W108" i="1" s="1"/>
  <c r="W105" i="1"/>
  <c r="H107" i="1"/>
  <c r="H108" i="1" s="1"/>
  <c r="AC107" i="1"/>
  <c r="AC108" i="1" s="1"/>
  <c r="AE104" i="1"/>
  <c r="AC105" i="1"/>
  <c r="AG107" i="1"/>
  <c r="AM42" i="1"/>
  <c r="AM43" i="1" s="1"/>
  <c r="Y31" i="1"/>
  <c r="V31" i="1"/>
  <c r="T107" i="1"/>
  <c r="T108" i="1" s="1"/>
  <c r="M31" i="1"/>
  <c r="AQ24" i="1"/>
  <c r="Q105" i="1"/>
  <c r="S104" i="1"/>
  <c r="U107" i="1"/>
  <c r="F107" i="1"/>
  <c r="F33" i="1"/>
  <c r="Z34" i="1"/>
  <c r="Z35" i="1" s="1"/>
  <c r="AM31" i="1"/>
  <c r="AC34" i="1"/>
  <c r="AC35" i="1" s="1"/>
  <c r="AI105" i="1"/>
  <c r="K105" i="1"/>
  <c r="J31" i="1"/>
  <c r="N34" i="1"/>
  <c r="N35" i="1" s="1"/>
  <c r="B56" i="1"/>
  <c r="B57" i="1" s="1"/>
  <c r="B35" i="1"/>
  <c r="AG34" i="1"/>
  <c r="AG35" i="1" s="1"/>
  <c r="X34" i="1"/>
  <c r="X35" i="1" s="1"/>
  <c r="N109" i="1" l="1"/>
  <c r="AQ32" i="1"/>
  <c r="AQ33" i="1" s="1"/>
  <c r="E34" i="1"/>
  <c r="E35" i="1" s="1"/>
  <c r="E107" i="1"/>
  <c r="E108" i="1" s="1"/>
  <c r="E109" i="1" s="1"/>
  <c r="AI107" i="1"/>
  <c r="AI108" i="1" s="1"/>
  <c r="AK108" i="1" s="1"/>
  <c r="X107" i="1"/>
  <c r="Y107" i="1" s="1"/>
  <c r="AD33" i="1"/>
  <c r="AD107" i="1"/>
  <c r="AE107" i="1" s="1"/>
  <c r="Q34" i="1"/>
  <c r="Q35" i="1" s="1"/>
  <c r="V107" i="1"/>
  <c r="AI34" i="1"/>
  <c r="AI35" i="1" s="1"/>
  <c r="T34" i="1"/>
  <c r="T35" i="1" s="1"/>
  <c r="W34" i="1"/>
  <c r="W35" i="1" s="1"/>
  <c r="O33" i="1"/>
  <c r="O34" i="1"/>
  <c r="O35" i="1" s="1"/>
  <c r="O107" i="1"/>
  <c r="P107" i="1" s="1"/>
  <c r="AJ33" i="1"/>
  <c r="AJ107" i="1"/>
  <c r="AJ34" i="1"/>
  <c r="AJ35" i="1" s="1"/>
  <c r="Q107" i="1"/>
  <c r="Q108" i="1" s="1"/>
  <c r="S108" i="1" s="1"/>
  <c r="H33" i="1"/>
  <c r="H34" i="1"/>
  <c r="K33" i="1"/>
  <c r="K34" i="1"/>
  <c r="AB107" i="1"/>
  <c r="C34" i="1"/>
  <c r="D34" i="1" s="1"/>
  <c r="D56" i="1" s="1"/>
  <c r="C107" i="1"/>
  <c r="C108" i="1" s="1"/>
  <c r="C109" i="1" s="1"/>
  <c r="AM33" i="1"/>
  <c r="AO107" i="1"/>
  <c r="Z56" i="1"/>
  <c r="Z57" i="1" s="1"/>
  <c r="AB34" i="1"/>
  <c r="AB56" i="1" s="1"/>
  <c r="L33" i="1"/>
  <c r="L34" i="1"/>
  <c r="L107" i="1"/>
  <c r="M107" i="1" s="1"/>
  <c r="AE108" i="1"/>
  <c r="AC109" i="1"/>
  <c r="Y108" i="1"/>
  <c r="W109" i="1"/>
  <c r="Z109" i="1"/>
  <c r="AB108" i="1"/>
  <c r="AQ54" i="1"/>
  <c r="V108" i="1"/>
  <c r="T109" i="1"/>
  <c r="N56" i="1"/>
  <c r="N57" i="1" s="1"/>
  <c r="AF33" i="1"/>
  <c r="AF34" i="1"/>
  <c r="AF35" i="1" s="1"/>
  <c r="AF107" i="1"/>
  <c r="AF108" i="1" s="1"/>
  <c r="M108" i="1"/>
  <c r="K109" i="1"/>
  <c r="AC56" i="1"/>
  <c r="AC57" i="1" s="1"/>
  <c r="AE34" i="1"/>
  <c r="AE56" i="1" s="1"/>
  <c r="I33" i="1"/>
  <c r="I107" i="1"/>
  <c r="J107" i="1" s="1"/>
  <c r="I34" i="1"/>
  <c r="J108" i="1"/>
  <c r="H109" i="1"/>
  <c r="AQ31" i="1"/>
  <c r="G34" i="1" l="1"/>
  <c r="G56" i="1" s="1"/>
  <c r="E56" i="1"/>
  <c r="E57" i="1" s="1"/>
  <c r="C35" i="1"/>
  <c r="Y34" i="1"/>
  <c r="Y56" i="1" s="1"/>
  <c r="S34" i="1"/>
  <c r="S56" i="1" s="1"/>
  <c r="Q56" i="1"/>
  <c r="Q57" i="1" s="1"/>
  <c r="AK107" i="1"/>
  <c r="AI109" i="1"/>
  <c r="G107" i="1"/>
  <c r="G108" i="1"/>
  <c r="AI56" i="1"/>
  <c r="AI57" i="1" s="1"/>
  <c r="P34" i="1"/>
  <c r="P56" i="1" s="1"/>
  <c r="D107" i="1"/>
  <c r="C56" i="1"/>
  <c r="C57" i="1" s="1"/>
  <c r="V34" i="1"/>
  <c r="V56" i="1" s="1"/>
  <c r="S107" i="1"/>
  <c r="Q109" i="1"/>
  <c r="T56" i="1"/>
  <c r="T57" i="1" s="1"/>
  <c r="W56" i="1"/>
  <c r="W57" i="1" s="1"/>
  <c r="J34" i="1"/>
  <c r="J56" i="1" s="1"/>
  <c r="I35" i="1"/>
  <c r="H35" i="1"/>
  <c r="H56" i="1"/>
  <c r="H57" i="1" s="1"/>
  <c r="M34" i="1"/>
  <c r="M56" i="1" s="1"/>
  <c r="L35" i="1"/>
  <c r="AK34" i="1"/>
  <c r="AK56" i="1" s="1"/>
  <c r="K35" i="1"/>
  <c r="K56" i="1"/>
  <c r="K57" i="1" s="1"/>
  <c r="D108" i="1"/>
  <c r="AM107" i="1"/>
  <c r="AM108" i="1" s="1"/>
  <c r="AM109" i="1" s="1"/>
  <c r="AM34" i="1"/>
  <c r="AM56" i="1" s="1"/>
  <c r="AM57" i="1" s="1"/>
  <c r="AO33" i="1"/>
  <c r="AQ107" i="1"/>
  <c r="AO34" i="1"/>
  <c r="AO56" i="1" s="1"/>
  <c r="AO57" i="1" s="1"/>
  <c r="AH107" i="1"/>
  <c r="AH108" i="1"/>
  <c r="AF109" i="1"/>
  <c r="AF56" i="1"/>
  <c r="AF57" i="1" s="1"/>
  <c r="AH34" i="1"/>
  <c r="AH56" i="1" s="1"/>
  <c r="AM35" i="1" l="1"/>
  <c r="AQ108" i="1"/>
  <c r="AQ34" i="1"/>
  <c r="AQ56" i="1" s="1"/>
  <c r="AQ57" i="1" s="1"/>
  <c r="AO35" i="1"/>
</calcChain>
</file>

<file path=xl/sharedStrings.xml><?xml version="1.0" encoding="utf-8"?>
<sst xmlns="http://schemas.openxmlformats.org/spreadsheetml/2006/main" count="241" uniqueCount="112">
  <si>
    <t>Profit &amp; Loss</t>
  </si>
  <si>
    <t>Actual</t>
  </si>
  <si>
    <t>Budget</t>
  </si>
  <si>
    <t>Variance</t>
  </si>
  <si>
    <t>YTD Act</t>
  </si>
  <si>
    <t>YTD Bud</t>
  </si>
  <si>
    <t>YTD Var</t>
  </si>
  <si>
    <t>Revenue - Consumables</t>
  </si>
  <si>
    <t>Total Sales</t>
  </si>
  <si>
    <t>Total Wages</t>
  </si>
  <si>
    <t>Percent</t>
  </si>
  <si>
    <t>Total Labour</t>
  </si>
  <si>
    <t>Contract Margin</t>
  </si>
  <si>
    <t>Chemicals &amp; Consumables</t>
  </si>
  <si>
    <t>Consumables</t>
  </si>
  <si>
    <t>Gas &amp; Fuel</t>
  </si>
  <si>
    <t>Equipment Costs &lt;$1000</t>
  </si>
  <si>
    <t>Set-up Costs</t>
  </si>
  <si>
    <t>Total Materials</t>
  </si>
  <si>
    <t>Hygiene &amp; Pest Services</t>
  </si>
  <si>
    <t>Waste Management</t>
  </si>
  <si>
    <t>Repairs &amp; Maintenance</t>
  </si>
  <si>
    <t>Uniforms</t>
  </si>
  <si>
    <t>Rent &amp; Outgoings ( Site Based)</t>
  </si>
  <si>
    <t>Total Other Direct Costs</t>
  </si>
  <si>
    <t>Gross Margin</t>
  </si>
  <si>
    <t>Postage &amp; Freight</t>
  </si>
  <si>
    <t>Electricity</t>
  </si>
  <si>
    <t>Training - Recovery</t>
  </si>
  <si>
    <t>Internal Recharges</t>
  </si>
  <si>
    <t>Total Indirect Costs</t>
  </si>
  <si>
    <t>Total Cost of Sales</t>
  </si>
  <si>
    <t>Jul -19</t>
  </si>
  <si>
    <t>Aug - 19</t>
  </si>
  <si>
    <t>Sep - 19</t>
  </si>
  <si>
    <t>Oct - 19</t>
  </si>
  <si>
    <t>Nov - 19</t>
  </si>
  <si>
    <t>Dec - 19</t>
  </si>
  <si>
    <t>Jan - 20</t>
  </si>
  <si>
    <t>Feb - 20</t>
  </si>
  <si>
    <t>Mar - 20</t>
  </si>
  <si>
    <t>Apr - 20</t>
  </si>
  <si>
    <t>May - 20</t>
  </si>
  <si>
    <t>Jun - 20</t>
  </si>
  <si>
    <t xml:space="preserve"> </t>
  </si>
  <si>
    <t>Revenue - Cleaning</t>
  </si>
  <si>
    <t>Revenue</t>
  </si>
  <si>
    <t>Revenue - Periodical</t>
  </si>
  <si>
    <t>Direct Labour</t>
  </si>
  <si>
    <t>Wages - Cleaning</t>
  </si>
  <si>
    <t>Wages - Periodical</t>
  </si>
  <si>
    <t>Wages - Sick Leave</t>
  </si>
  <si>
    <t>Indirect Costs</t>
  </si>
  <si>
    <t>Couriers</t>
  </si>
  <si>
    <t>Damages/Lost Item Charges</t>
  </si>
  <si>
    <t>Depreciation</t>
  </si>
  <si>
    <t>Entertainment - Other</t>
  </si>
  <si>
    <t>Entertainment - Staff</t>
  </si>
  <si>
    <t>Entertainment - Incidental</t>
  </si>
  <si>
    <t>Hire Charges</t>
  </si>
  <si>
    <t>Motor Vehicle - Expenses</t>
  </si>
  <si>
    <t>Motor Vehicle Leasing</t>
  </si>
  <si>
    <t>Slip Testing</t>
  </si>
  <si>
    <t>Subscriptions/Mships/Licenses</t>
  </si>
  <si>
    <t>Telephones &amp; Internet</t>
  </si>
  <si>
    <t>Travel - Accomodation</t>
  </si>
  <si>
    <t>Travel - Airfares</t>
  </si>
  <si>
    <t>Travel - Fuel &amp; Other</t>
  </si>
  <si>
    <t>Travel - Parking/Tolls</t>
  </si>
  <si>
    <t>Travel - MV Lease &amp; Hire</t>
  </si>
  <si>
    <t>Travel - Taxi</t>
  </si>
  <si>
    <t>Contractors - Cleaning</t>
  </si>
  <si>
    <t>Total Contractors</t>
  </si>
  <si>
    <t>Insurance</t>
  </si>
  <si>
    <t>YTD</t>
  </si>
  <si>
    <t>QCC Budget 2019 - 2020</t>
  </si>
  <si>
    <t>Bank / Credit card fees</t>
  </si>
  <si>
    <t>Staff Sustenance / Amenities</t>
  </si>
  <si>
    <t>Workover</t>
  </si>
  <si>
    <t>Non-Deductible allowances</t>
  </si>
  <si>
    <t>Wages - Annual Leave</t>
  </si>
  <si>
    <t>Wages - Overtime / Bonus</t>
  </si>
  <si>
    <t>Wages - Personal Leave</t>
  </si>
  <si>
    <t>Wages - Super</t>
  </si>
  <si>
    <t>IT Services</t>
  </si>
  <si>
    <t>Motor Vehicle Rent</t>
  </si>
  <si>
    <t>Motor Vehicle Registration</t>
  </si>
  <si>
    <t>Motor Vehicle Service</t>
  </si>
  <si>
    <t>Motor Vehicle Interest on Car Loan</t>
  </si>
  <si>
    <t>Equipment Hire</t>
  </si>
  <si>
    <t>Direct Costs</t>
  </si>
  <si>
    <t>Printing &amp; Stationery</t>
  </si>
  <si>
    <t>Operational Rent</t>
  </si>
  <si>
    <t>Contractors / Consulting - Specials</t>
  </si>
  <si>
    <t>Accounting fees</t>
  </si>
  <si>
    <t>Commision</t>
  </si>
  <si>
    <t>Motor Vehicle Fine / Penalty</t>
  </si>
  <si>
    <t>Motor Vehicle Fleet Insurance</t>
  </si>
  <si>
    <t>Motor Vehicle Loan Application Fee</t>
  </si>
  <si>
    <t>Motor Vehicle GPS Traking</t>
  </si>
  <si>
    <t>MKT-Advertising/Sponsorship</t>
  </si>
  <si>
    <t>Recruitment</t>
  </si>
  <si>
    <t>Interest Expenses</t>
  </si>
  <si>
    <t>Penalties / Fines</t>
  </si>
  <si>
    <t>Revenue - Ad Hoc</t>
  </si>
  <si>
    <t>Wages - Ad Hoc</t>
  </si>
  <si>
    <t>Contractors</t>
  </si>
  <si>
    <t>Contractors - Ad Hoc</t>
  </si>
  <si>
    <t>OPERATING PROFIT/(LOSS)</t>
  </si>
  <si>
    <t>Operational Cleaning (Sanitary bins)</t>
  </si>
  <si>
    <t>Motor Vehicle Etoll</t>
  </si>
  <si>
    <t>Medical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</si>
</sst>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8"/>
      <color indexed="8"/>
      <name val="Arial"/>
      <family val="2"/>
    </font>
    <font>
      <sz val="8"/>
      <color indexed="8"/>
      <name val="Arial"/>
      <family val="2"/>
    </font>
    <font>
      <b/>
      <sz val="12"/>
      <color indexed="8"/>
      <name val="Arial"/>
      <family val="2"/>
    </font>
    <font>
      <b/>
      <sz val="8"/>
      <color indexed="8"/>
      <name val="Arial"/>
      <family val="2"/>
    </font>
    <font>
      <b/>
      <sz val="11"/>
      <color indexed="8"/>
      <name val="Calibri"/>
      <family val="2"/>
    </font>
    <font>
      <b/>
      <sz val="12"/>
      <color indexed="8"/>
      <name val="Calibri"/>
      <family val="2"/>
    </font>
    <font>
      <sz val="11"/>
      <color indexed="8"/>
      <name val="Calibri"/>
      <family val="2"/>
    </font>
    <font>
      <b/>
      <sz val="12"/>
      <color theme="1"/>
      <name val="Calibri"/>
      <family val="2"/>
      <scheme val="minor"/>
    </font>
    <font>
      <sz val="11"/>
      <color theme="1"/>
      <name val="Calibri"/>
      <family val="2"/>
    </font>
    <font>
      <sz val="11"/>
      <color rgb="FF000000"/>
      <name val="Calibri"/>
      <family val="2"/>
    </font>
    <font>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rgb="FF92D05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right style="medium">
        <color indexed="64"/>
      </right>
      <top/>
      <bottom/>
      <diagonal/>
    </border>
    <border>
      <left style="medium">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s>
  <cellStyleXfs count="2">
    <xf numFmtId="0" fontId="0" fillId="0" borderId="0"/>
    <xf numFmtId="9" fontId="12" fillId="0" borderId="0" applyFont="0" applyFill="0" applyBorder="0" applyAlignment="0" applyProtection="0"/>
  </cellStyleXfs>
  <cellXfs count="147">
    <xf numFmtId="0" fontId="0" fillId="0" borderId="0" xfId="0"/>
    <xf numFmtId="0" fontId="5" fillId="3" borderId="1" xfId="0" applyFont="1" applyFill="1" applyBorder="1"/>
    <xf numFmtId="0" fontId="3" fillId="2" borderId="2" xfId="0" applyFont="1" applyFill="1" applyBorder="1"/>
    <xf numFmtId="49" fontId="4" fillId="3" borderId="2" xfId="0" applyNumberFormat="1" applyFont="1" applyFill="1" applyBorder="1" applyAlignment="1">
      <alignment horizontal="center"/>
    </xf>
    <xf numFmtId="0" fontId="3" fillId="2" borderId="5" xfId="0" applyFont="1" applyFill="1" applyBorder="1"/>
    <xf numFmtId="0" fontId="3" fillId="2" borderId="6" xfId="0" applyFont="1" applyFill="1" applyBorder="1"/>
    <xf numFmtId="0" fontId="3" fillId="2" borderId="7" xfId="0" applyFont="1" applyFill="1" applyBorder="1"/>
    <xf numFmtId="49" fontId="6" fillId="3" borderId="8" xfId="0" applyNumberFormat="1" applyFont="1" applyFill="1" applyBorder="1" applyAlignment="1">
      <alignment horizontal="center"/>
    </xf>
    <xf numFmtId="0" fontId="5" fillId="3" borderId="9" xfId="0" applyFont="1" applyFill="1" applyBorder="1"/>
    <xf numFmtId="14" fontId="4" fillId="3" borderId="8" xfId="0" applyNumberFormat="1" applyFont="1" applyFill="1" applyBorder="1" applyAlignment="1">
      <alignment horizontal="center"/>
    </xf>
    <xf numFmtId="0" fontId="1" fillId="0" borderId="0" xfId="0" applyFont="1"/>
    <xf numFmtId="0" fontId="5" fillId="3" borderId="14" xfId="0" applyFont="1" applyFill="1" applyBorder="1"/>
    <xf numFmtId="49" fontId="6" fillId="3" borderId="15" xfId="0" applyNumberFormat="1" applyFont="1" applyFill="1" applyBorder="1" applyAlignment="1">
      <alignment horizontal="center"/>
    </xf>
    <xf numFmtId="14" fontId="6" fillId="3" borderId="4" xfId="0" applyNumberFormat="1" applyFont="1" applyFill="1" applyBorder="1" applyAlignment="1">
      <alignment horizontal="center"/>
    </xf>
    <xf numFmtId="14" fontId="6" fillId="3" borderId="16" xfId="0" applyNumberFormat="1" applyFont="1" applyFill="1" applyBorder="1" applyAlignment="1">
      <alignment horizontal="center"/>
    </xf>
    <xf numFmtId="0" fontId="6" fillId="3" borderId="15" xfId="0" applyFont="1" applyFill="1" applyBorder="1" applyAlignment="1">
      <alignment horizontal="right"/>
    </xf>
    <xf numFmtId="49" fontId="6" fillId="3" borderId="4" xfId="0" applyNumberFormat="1" applyFont="1" applyFill="1" applyBorder="1" applyAlignment="1">
      <alignment horizontal="center"/>
    </xf>
    <xf numFmtId="0" fontId="6" fillId="3" borderId="4" xfId="0" applyFont="1" applyFill="1" applyBorder="1" applyAlignment="1">
      <alignment horizontal="right"/>
    </xf>
    <xf numFmtId="49" fontId="6" fillId="3" borderId="16" xfId="0" applyNumberFormat="1" applyFont="1" applyFill="1" applyBorder="1" applyAlignment="1">
      <alignment horizontal="center"/>
    </xf>
    <xf numFmtId="49" fontId="0" fillId="2" borderId="13" xfId="0" applyNumberFormat="1" applyFill="1" applyBorder="1"/>
    <xf numFmtId="49" fontId="1" fillId="2" borderId="21" xfId="0" applyNumberFormat="1" applyFont="1" applyFill="1" applyBorder="1"/>
    <xf numFmtId="49" fontId="6" fillId="2" borderId="13" xfId="0" applyNumberFormat="1" applyFont="1" applyFill="1" applyBorder="1"/>
    <xf numFmtId="49" fontId="7" fillId="2" borderId="13" xfId="0" applyNumberFormat="1" applyFont="1" applyFill="1" applyBorder="1"/>
    <xf numFmtId="49" fontId="6" fillId="2" borderId="22" xfId="0" applyNumberFormat="1" applyFont="1" applyFill="1" applyBorder="1"/>
    <xf numFmtId="49" fontId="7" fillId="2" borderId="21" xfId="0" applyNumberFormat="1" applyFont="1" applyFill="1" applyBorder="1"/>
    <xf numFmtId="0" fontId="0" fillId="0" borderId="22" xfId="0" applyBorder="1"/>
    <xf numFmtId="49" fontId="6" fillId="2" borderId="24" xfId="0" applyNumberFormat="1" applyFont="1" applyFill="1" applyBorder="1"/>
    <xf numFmtId="49" fontId="7" fillId="2" borderId="25" xfId="0" applyNumberFormat="1" applyFont="1" applyFill="1" applyBorder="1"/>
    <xf numFmtId="49" fontId="6" fillId="2" borderId="26" xfId="0" applyNumberFormat="1" applyFont="1" applyFill="1" applyBorder="1"/>
    <xf numFmtId="0" fontId="11" fillId="0" borderId="0" xfId="0" applyFont="1" applyAlignment="1">
      <alignment vertical="center"/>
    </xf>
    <xf numFmtId="0" fontId="0" fillId="0" borderId="30" xfId="0" applyBorder="1"/>
    <xf numFmtId="4" fontId="0" fillId="2" borderId="5" xfId="0" applyNumberFormat="1" applyFill="1" applyBorder="1" applyAlignment="1">
      <alignment horizontal="right"/>
    </xf>
    <xf numFmtId="4" fontId="0" fillId="2" borderId="8" xfId="0" applyNumberFormat="1" applyFill="1" applyBorder="1" applyAlignment="1">
      <alignment horizontal="right"/>
    </xf>
    <xf numFmtId="4" fontId="0" fillId="2" borderId="13" xfId="0" applyNumberFormat="1" applyFill="1" applyBorder="1" applyAlignment="1">
      <alignment horizontal="right"/>
    </xf>
    <xf numFmtId="4" fontId="7" fillId="2" borderId="13" xfId="0" applyNumberFormat="1" applyFont="1" applyFill="1" applyBorder="1" applyAlignment="1">
      <alignment horizontal="right"/>
    </xf>
    <xf numFmtId="4" fontId="0" fillId="2" borderId="6" xfId="0" applyNumberFormat="1" applyFill="1" applyBorder="1" applyAlignment="1">
      <alignment horizontal="right"/>
    </xf>
    <xf numFmtId="4" fontId="0" fillId="2" borderId="7" xfId="0" applyNumberFormat="1" applyFill="1" applyBorder="1" applyAlignment="1">
      <alignment horizontal="right"/>
    </xf>
    <xf numFmtId="4" fontId="0" fillId="2" borderId="1" xfId="0" applyNumberFormat="1" applyFill="1" applyBorder="1" applyAlignment="1">
      <alignment horizontal="right"/>
    </xf>
    <xf numFmtId="4" fontId="0" fillId="2" borderId="9" xfId="0" applyNumberFormat="1" applyFill="1" applyBorder="1" applyAlignment="1">
      <alignment horizontal="right"/>
    </xf>
    <xf numFmtId="4" fontId="7" fillId="2" borderId="22" xfId="0" applyNumberFormat="1" applyFont="1" applyFill="1" applyBorder="1" applyAlignment="1">
      <alignment horizontal="right"/>
    </xf>
    <xf numFmtId="4" fontId="7" fillId="2" borderId="11" xfId="0" applyNumberFormat="1" applyFont="1" applyFill="1" applyBorder="1" applyAlignment="1">
      <alignment horizontal="right"/>
    </xf>
    <xf numFmtId="4" fontId="7" fillId="2" borderId="23" xfId="0" applyNumberFormat="1" applyFont="1" applyFill="1" applyBorder="1" applyAlignment="1">
      <alignment horizontal="right"/>
    </xf>
    <xf numFmtId="4" fontId="7" fillId="2" borderId="10" xfId="0" applyNumberFormat="1" applyFont="1" applyFill="1" applyBorder="1" applyAlignment="1">
      <alignment horizontal="right"/>
    </xf>
    <xf numFmtId="4" fontId="9" fillId="2" borderId="11" xfId="0" applyNumberFormat="1" applyFont="1" applyFill="1" applyBorder="1" applyAlignment="1">
      <alignment horizontal="right"/>
    </xf>
    <xf numFmtId="4" fontId="9" fillId="2" borderId="12" xfId="0" applyNumberFormat="1" applyFont="1" applyFill="1" applyBorder="1" applyAlignment="1">
      <alignment horizontal="right"/>
    </xf>
    <xf numFmtId="4" fontId="0" fillId="2" borderId="31" xfId="0" applyNumberFormat="1" applyFill="1" applyBorder="1" applyAlignment="1">
      <alignment horizontal="right"/>
    </xf>
    <xf numFmtId="4" fontId="0" fillId="2" borderId="4" xfId="0" applyNumberFormat="1" applyFill="1" applyBorder="1" applyAlignment="1">
      <alignment horizontal="right"/>
    </xf>
    <xf numFmtId="4" fontId="0" fillId="2" borderId="16" xfId="0" applyNumberFormat="1" applyFill="1" applyBorder="1" applyAlignment="1">
      <alignment horizontal="right"/>
    </xf>
    <xf numFmtId="4" fontId="0" fillId="2" borderId="15" xfId="0" applyNumberFormat="1" applyFill="1" applyBorder="1" applyAlignment="1">
      <alignment horizontal="right"/>
    </xf>
    <xf numFmtId="4" fontId="9" fillId="2" borderId="22" xfId="0" applyNumberFormat="1" applyFont="1" applyFill="1" applyBorder="1" applyAlignment="1">
      <alignment horizontal="right"/>
    </xf>
    <xf numFmtId="4" fontId="1" fillId="2" borderId="10" xfId="0" applyNumberFormat="1" applyFont="1" applyFill="1" applyBorder="1" applyAlignment="1">
      <alignment horizontal="right"/>
    </xf>
    <xf numFmtId="4" fontId="1" fillId="2" borderId="11" xfId="0" applyNumberFormat="1" applyFont="1" applyFill="1" applyBorder="1" applyAlignment="1">
      <alignment horizontal="right"/>
    </xf>
    <xf numFmtId="4" fontId="1" fillId="2" borderId="12" xfId="0" applyNumberFormat="1" applyFont="1" applyFill="1" applyBorder="1" applyAlignment="1">
      <alignment horizontal="right"/>
    </xf>
    <xf numFmtId="4" fontId="0" fillId="2" borderId="19" xfId="0" applyNumberFormat="1" applyFill="1" applyBorder="1" applyAlignment="1">
      <alignment horizontal="right"/>
    </xf>
    <xf numFmtId="4" fontId="0" fillId="2" borderId="20" xfId="0" applyNumberFormat="1" applyFill="1" applyBorder="1" applyAlignment="1">
      <alignment horizontal="right"/>
    </xf>
    <xf numFmtId="4" fontId="0" fillId="2" borderId="3" xfId="0" applyNumberFormat="1" applyFill="1" applyBorder="1" applyAlignment="1">
      <alignment horizontal="right"/>
    </xf>
    <xf numFmtId="4" fontId="6" fillId="2" borderId="13" xfId="0" applyNumberFormat="1" applyFont="1" applyFill="1" applyBorder="1" applyAlignment="1">
      <alignment horizontal="right"/>
    </xf>
    <xf numFmtId="4" fontId="6" fillId="2" borderId="1" xfId="0" applyNumberFormat="1" applyFont="1" applyFill="1" applyBorder="1" applyAlignment="1">
      <alignment horizontal="right"/>
    </xf>
    <xf numFmtId="4" fontId="6" fillId="2" borderId="3" xfId="0" applyNumberFormat="1" applyFont="1" applyFill="1" applyBorder="1" applyAlignment="1">
      <alignment horizontal="right"/>
    </xf>
    <xf numFmtId="4" fontId="6" fillId="2" borderId="8" xfId="0" applyNumberFormat="1" applyFont="1" applyFill="1" applyBorder="1" applyAlignment="1">
      <alignment horizontal="right"/>
    </xf>
    <xf numFmtId="4" fontId="6" fillId="2" borderId="9" xfId="0" applyNumberFormat="1" applyFont="1" applyFill="1" applyBorder="1" applyAlignment="1">
      <alignment horizontal="right"/>
    </xf>
    <xf numFmtId="4" fontId="0" fillId="2" borderId="29" xfId="0" applyNumberFormat="1" applyFill="1" applyBorder="1" applyAlignment="1">
      <alignment horizontal="right"/>
    </xf>
    <xf numFmtId="4" fontId="7" fillId="2" borderId="1" xfId="0" applyNumberFormat="1" applyFont="1" applyFill="1" applyBorder="1" applyAlignment="1">
      <alignment horizontal="right"/>
    </xf>
    <xf numFmtId="4" fontId="7" fillId="2" borderId="3" xfId="0" applyNumberFormat="1" applyFont="1" applyFill="1" applyBorder="1" applyAlignment="1">
      <alignment horizontal="right"/>
    </xf>
    <xf numFmtId="4" fontId="7" fillId="2" borderId="8" xfId="0" applyNumberFormat="1" applyFont="1" applyFill="1" applyBorder="1" applyAlignment="1">
      <alignment horizontal="right"/>
    </xf>
    <xf numFmtId="4" fontId="7" fillId="2" borderId="9" xfId="0" applyNumberFormat="1" applyFont="1" applyFill="1" applyBorder="1" applyAlignment="1">
      <alignment horizontal="right"/>
    </xf>
    <xf numFmtId="9" fontId="6" fillId="2" borderId="13" xfId="1" applyFont="1" applyFill="1" applyBorder="1" applyAlignment="1">
      <alignment horizontal="right"/>
    </xf>
    <xf numFmtId="9" fontId="6" fillId="2" borderId="1" xfId="1" applyFont="1" applyFill="1" applyBorder="1" applyAlignment="1">
      <alignment horizontal="right"/>
    </xf>
    <xf numFmtId="4" fontId="1" fillId="2" borderId="20" xfId="0" applyNumberFormat="1" applyFont="1" applyFill="1" applyBorder="1" applyAlignment="1">
      <alignment horizontal="right"/>
    </xf>
    <xf numFmtId="4" fontId="6" fillId="2" borderId="11" xfId="0" applyNumberFormat="1" applyFont="1" applyFill="1" applyBorder="1" applyAlignment="1">
      <alignment horizontal="right"/>
    </xf>
    <xf numFmtId="4" fontId="6" fillId="2" borderId="23" xfId="0" applyNumberFormat="1" applyFont="1" applyFill="1" applyBorder="1" applyAlignment="1">
      <alignment horizontal="right"/>
    </xf>
    <xf numFmtId="4" fontId="6" fillId="2" borderId="10" xfId="0" applyNumberFormat="1" applyFont="1" applyFill="1" applyBorder="1" applyAlignment="1">
      <alignment horizontal="right"/>
    </xf>
    <xf numFmtId="9" fontId="6" fillId="2" borderId="12" xfId="1" applyFont="1" applyFill="1" applyBorder="1" applyAlignment="1">
      <alignment horizontal="right"/>
    </xf>
    <xf numFmtId="4" fontId="6" fillId="2" borderId="5" xfId="0" applyNumberFormat="1" applyFont="1" applyFill="1" applyBorder="1" applyAlignment="1">
      <alignment horizontal="right"/>
    </xf>
    <xf numFmtId="4" fontId="6" fillId="2" borderId="19" xfId="0" applyNumberFormat="1" applyFont="1" applyFill="1" applyBorder="1" applyAlignment="1">
      <alignment horizontal="right"/>
    </xf>
    <xf numFmtId="4" fontId="6" fillId="2" borderId="7" xfId="0" applyNumberFormat="1" applyFont="1" applyFill="1" applyBorder="1" applyAlignment="1">
      <alignment horizontal="right"/>
    </xf>
    <xf numFmtId="4" fontId="6" fillId="2" borderId="6" xfId="0" applyNumberFormat="1" applyFont="1" applyFill="1" applyBorder="1" applyAlignment="1">
      <alignment horizontal="right"/>
    </xf>
    <xf numFmtId="9" fontId="6" fillId="2" borderId="22" xfId="1" applyFont="1" applyFill="1" applyBorder="1" applyAlignment="1">
      <alignment horizontal="right"/>
    </xf>
    <xf numFmtId="9" fontId="6" fillId="2" borderId="11" xfId="1" applyFont="1" applyFill="1" applyBorder="1" applyAlignment="1">
      <alignment horizontal="right"/>
    </xf>
    <xf numFmtId="4" fontId="7" fillId="2" borderId="5" xfId="0" applyNumberFormat="1" applyFont="1" applyFill="1" applyBorder="1" applyAlignment="1">
      <alignment horizontal="right"/>
    </xf>
    <xf numFmtId="4" fontId="7" fillId="2" borderId="19" xfId="0" applyNumberFormat="1" applyFont="1" applyFill="1" applyBorder="1" applyAlignment="1">
      <alignment horizontal="right"/>
    </xf>
    <xf numFmtId="4" fontId="7" fillId="2" borderId="7" xfId="0" applyNumberFormat="1" applyFont="1" applyFill="1" applyBorder="1" applyAlignment="1">
      <alignment horizontal="right"/>
    </xf>
    <xf numFmtId="4" fontId="7" fillId="2" borderId="6" xfId="0" applyNumberFormat="1" applyFont="1" applyFill="1" applyBorder="1" applyAlignment="1">
      <alignment horizontal="right"/>
    </xf>
    <xf numFmtId="4" fontId="0" fillId="2" borderId="10" xfId="0" applyNumberFormat="1" applyFill="1" applyBorder="1" applyAlignment="1">
      <alignment horizontal="right"/>
    </xf>
    <xf numFmtId="4" fontId="0" fillId="2" borderId="11" xfId="0" applyNumberFormat="1" applyFill="1" applyBorder="1" applyAlignment="1">
      <alignment horizontal="right"/>
    </xf>
    <xf numFmtId="4" fontId="0" fillId="2" borderId="12" xfId="0" applyNumberFormat="1" applyFill="1" applyBorder="1" applyAlignment="1">
      <alignment horizontal="right"/>
    </xf>
    <xf numFmtId="4" fontId="6" fillId="2" borderId="27" xfId="0" applyNumberFormat="1" applyFont="1" applyFill="1" applyBorder="1" applyAlignment="1">
      <alignment horizontal="right"/>
    </xf>
    <xf numFmtId="4" fontId="6" fillId="2" borderId="28" xfId="0" applyNumberFormat="1" applyFont="1" applyFill="1" applyBorder="1" applyAlignment="1">
      <alignment horizontal="right"/>
    </xf>
    <xf numFmtId="4" fontId="6" fillId="2" borderId="18" xfId="0" applyNumberFormat="1" applyFont="1" applyFill="1" applyBorder="1" applyAlignment="1">
      <alignment horizontal="right"/>
    </xf>
    <xf numFmtId="4" fontId="6" fillId="2" borderId="20" xfId="0" applyNumberFormat="1" applyFont="1" applyFill="1" applyBorder="1" applyAlignment="1">
      <alignment horizontal="right"/>
    </xf>
    <xf numFmtId="9" fontId="6" fillId="2" borderId="3" xfId="1" applyFont="1" applyFill="1" applyBorder="1" applyAlignment="1">
      <alignment horizontal="right"/>
    </xf>
    <xf numFmtId="9" fontId="6" fillId="2" borderId="8" xfId="1" applyFont="1" applyFill="1" applyBorder="1" applyAlignment="1">
      <alignment horizontal="right"/>
    </xf>
    <xf numFmtId="9" fontId="6" fillId="2" borderId="9" xfId="1" applyFont="1" applyFill="1" applyBorder="1" applyAlignment="1">
      <alignment horizontal="right"/>
    </xf>
    <xf numFmtId="4" fontId="6" fillId="2" borderId="15" xfId="0" applyNumberFormat="1" applyFont="1" applyFill="1" applyBorder="1" applyAlignment="1">
      <alignment horizontal="right"/>
    </xf>
    <xf numFmtId="4" fontId="6" fillId="2" borderId="4" xfId="0" applyNumberFormat="1" applyFont="1" applyFill="1" applyBorder="1" applyAlignment="1">
      <alignment horizontal="right"/>
    </xf>
    <xf numFmtId="4" fontId="6" fillId="2" borderId="16" xfId="0" applyNumberFormat="1" applyFont="1" applyFill="1" applyBorder="1" applyAlignment="1">
      <alignment horizontal="right"/>
    </xf>
    <xf numFmtId="4" fontId="9" fillId="2" borderId="20" xfId="0" applyNumberFormat="1" applyFont="1" applyFill="1" applyBorder="1" applyAlignment="1">
      <alignment horizontal="right"/>
    </xf>
    <xf numFmtId="10" fontId="6" fillId="2" borderId="13" xfId="1" applyNumberFormat="1" applyFont="1" applyFill="1" applyBorder="1" applyAlignment="1">
      <alignment horizontal="right"/>
    </xf>
    <xf numFmtId="10" fontId="6" fillId="2" borderId="1" xfId="1" applyNumberFormat="1" applyFont="1" applyFill="1" applyBorder="1" applyAlignment="1">
      <alignment horizontal="right"/>
    </xf>
    <xf numFmtId="4" fontId="3" fillId="2" borderId="10" xfId="0" applyNumberFormat="1" applyFont="1" applyFill="1" applyBorder="1" applyAlignment="1">
      <alignment horizontal="right"/>
    </xf>
    <xf numFmtId="4" fontId="3" fillId="2" borderId="11" xfId="0" applyNumberFormat="1" applyFont="1" applyFill="1" applyBorder="1" applyAlignment="1">
      <alignment horizontal="right"/>
    </xf>
    <xf numFmtId="4" fontId="3" fillId="2" borderId="12" xfId="0" applyNumberFormat="1" applyFont="1" applyFill="1" applyBorder="1" applyAlignment="1">
      <alignment horizontal="right"/>
    </xf>
    <xf numFmtId="4" fontId="7" fillId="2" borderId="18" xfId="0" applyNumberFormat="1" applyFont="1" applyFill="1" applyBorder="1" applyAlignment="1">
      <alignment horizontal="right"/>
    </xf>
    <xf numFmtId="4" fontId="7" fillId="2" borderId="20" xfId="0" applyNumberFormat="1" applyFont="1" applyFill="1" applyBorder="1" applyAlignment="1">
      <alignment horizontal="right"/>
    </xf>
    <xf numFmtId="10" fontId="7" fillId="2" borderId="10" xfId="1" applyNumberFormat="1" applyFont="1" applyFill="1" applyBorder="1" applyAlignment="1">
      <alignment horizontal="right"/>
    </xf>
    <xf numFmtId="9" fontId="7" fillId="2" borderId="10" xfId="1" applyFont="1" applyFill="1" applyBorder="1" applyAlignment="1">
      <alignment horizontal="right"/>
    </xf>
    <xf numFmtId="10" fontId="6" fillId="2" borderId="10" xfId="1" applyNumberFormat="1" applyFont="1" applyFill="1" applyBorder="1" applyAlignment="1">
      <alignment horizontal="right"/>
    </xf>
    <xf numFmtId="10" fontId="7" fillId="2" borderId="11" xfId="1" applyNumberFormat="1" applyFont="1" applyFill="1" applyBorder="1" applyAlignment="1">
      <alignment horizontal="right"/>
    </xf>
    <xf numFmtId="10" fontId="6" fillId="2" borderId="11" xfId="1" applyNumberFormat="1" applyFont="1" applyFill="1" applyBorder="1" applyAlignment="1">
      <alignment horizontal="right"/>
    </xf>
    <xf numFmtId="4" fontId="6" fillId="2" borderId="12" xfId="0" applyNumberFormat="1" applyFont="1" applyFill="1" applyBorder="1" applyAlignment="1">
      <alignment horizontal="right"/>
    </xf>
    <xf numFmtId="9" fontId="0" fillId="2" borderId="13" xfId="1" applyFont="1" applyFill="1" applyBorder="1" applyAlignment="1">
      <alignment horizontal="right"/>
    </xf>
    <xf numFmtId="9" fontId="0" fillId="2" borderId="1" xfId="1" applyFont="1" applyFill="1" applyBorder="1" applyAlignment="1">
      <alignment horizontal="right"/>
    </xf>
    <xf numFmtId="9" fontId="0" fillId="2" borderId="8" xfId="1" applyFont="1" applyFill="1" applyBorder="1" applyAlignment="1">
      <alignment horizontal="right"/>
    </xf>
    <xf numFmtId="9" fontId="0" fillId="2" borderId="18" xfId="1" applyFont="1" applyFill="1" applyBorder="1" applyAlignment="1">
      <alignment horizontal="right"/>
    </xf>
    <xf numFmtId="49" fontId="0" fillId="0" borderId="13" xfId="0" applyNumberFormat="1" applyFill="1" applyBorder="1"/>
    <xf numFmtId="10" fontId="6" fillId="2" borderId="22" xfId="1" applyNumberFormat="1" applyFont="1" applyFill="1" applyBorder="1" applyAlignment="1">
      <alignment horizontal="right"/>
    </xf>
    <xf numFmtId="4" fontId="0" fillId="2" borderId="33" xfId="0" applyNumberFormat="1" applyFill="1" applyBorder="1" applyAlignment="1">
      <alignment horizontal="right"/>
    </xf>
    <xf numFmtId="4" fontId="7" fillId="2" borderId="32" xfId="0" applyNumberFormat="1" applyFont="1" applyFill="1" applyBorder="1" applyAlignment="1">
      <alignment horizontal="right"/>
    </xf>
    <xf numFmtId="4" fontId="7" fillId="2" borderId="2" xfId="0" applyNumberFormat="1" applyFont="1" applyFill="1" applyBorder="1" applyAlignment="1">
      <alignment horizontal="right"/>
    </xf>
    <xf numFmtId="0" fontId="0" fillId="0" borderId="0" xfId="0" applyFill="1"/>
    <xf numFmtId="17" fontId="3" fillId="0" borderId="5" xfId="0" applyNumberFormat="1" applyFont="1" applyFill="1" applyBorder="1"/>
    <xf numFmtId="0" fontId="0" fillId="0" borderId="0" xfId="0" applyFill="1" applyAlignment="1">
      <alignment vertical="center"/>
    </xf>
    <xf numFmtId="0" fontId="10" fillId="0" borderId="0" xfId="0" applyFont="1" applyBorder="1" applyAlignment="1">
      <alignment horizontal="left" vertical="center" indent="1"/>
    </xf>
    <xf numFmtId="17" fontId="3" fillId="2" borderId="5" xfId="0" applyNumberFormat="1" applyFont="1" applyFill="1" applyBorder="1"/>
    <xf numFmtId="49" fontId="2" fillId="2" borderId="1" xfId="0" applyNumberFormat="1" applyFont="1" applyFill="1" applyBorder="1" applyAlignment="1">
      <alignment horizontal="center"/>
    </xf>
    <xf numFmtId="0" fontId="2" fillId="2" borderId="4" xfId="0" applyFont="1" applyFill="1" applyBorder="1" applyAlignment="1">
      <alignment horizontal="center"/>
    </xf>
    <xf numFmtId="49" fontId="7" fillId="0" borderId="22" xfId="0" applyNumberFormat="1" applyFont="1" applyFill="1" applyBorder="1"/>
    <xf numFmtId="49" fontId="1" fillId="0" borderId="21" xfId="0" applyNumberFormat="1" applyFont="1" applyFill="1" applyBorder="1"/>
    <xf numFmtId="49" fontId="0" fillId="0" borderId="31" xfId="0" applyNumberFormat="1" applyFill="1" applyBorder="1"/>
    <xf numFmtId="49" fontId="9" fillId="0" borderId="22" xfId="0" applyNumberFormat="1" applyFont="1" applyFill="1" applyBorder="1"/>
    <xf numFmtId="0" fontId="0" fillId="0" borderId="13" xfId="0" applyFill="1" applyBorder="1"/>
    <xf numFmtId="0" fontId="1" fillId="0" borderId="21" xfId="0" applyFont="1" applyFill="1" applyBorder="1"/>
    <xf numFmtId="49" fontId="7" fillId="0" borderId="13" xfId="0" applyNumberFormat="1" applyFont="1" applyFill="1" applyBorder="1"/>
    <xf numFmtId="49" fontId="6" fillId="0" borderId="22" xfId="0" applyNumberFormat="1" applyFont="1" applyFill="1" applyBorder="1"/>
    <xf numFmtId="0" fontId="7" fillId="0" borderId="21" xfId="0" applyFont="1" applyFill="1" applyBorder="1"/>
    <xf numFmtId="49" fontId="6" fillId="0" borderId="13" xfId="0" applyNumberFormat="1" applyFont="1" applyFill="1" applyBorder="1"/>
    <xf numFmtId="0" fontId="0" fillId="0" borderId="22" xfId="0" applyFill="1" applyBorder="1"/>
    <xf numFmtId="49" fontId="6" fillId="0" borderId="17" xfId="0" applyNumberFormat="1" applyFont="1" applyFill="1" applyBorder="1"/>
    <xf numFmtId="49" fontId="6" fillId="0" borderId="2" xfId="0" applyNumberFormat="1" applyFont="1" applyFill="1" applyBorder="1"/>
    <xf numFmtId="0" fontId="6" fillId="0" borderId="14" xfId="0" applyFont="1" applyFill="1" applyBorder="1"/>
    <xf numFmtId="49" fontId="7" fillId="0" borderId="21" xfId="0" applyNumberFormat="1" applyFont="1" applyFill="1" applyBorder="1"/>
    <xf numFmtId="49" fontId="8" fillId="0" borderId="13" xfId="0" applyNumberFormat="1" applyFont="1" applyFill="1" applyBorder="1"/>
    <xf numFmtId="0" fontId="0" fillId="0" borderId="1" xfId="0" applyFill="1" applyBorder="1"/>
    <xf numFmtId="0" fontId="0" fillId="0" borderId="32" xfId="0" applyFill="1" applyBorder="1"/>
    <xf numFmtId="17" fontId="0" fillId="0" borderId="0" xfId="0" applyNumberFormat="1" applyBorder="1" applyAlignment="1">
      <alignment horizontal="center"/>
    </xf>
    <xf numFmtId="0" fontId="0" fillId="0" borderId="0" xfId="0" applyBorder="1" applyAlignment="1">
      <alignment horizontal="center"/>
    </xf>
    <xf numFmtId="2" fontId="0" fillId="0" borderId="0" xfId="0" applyNumberForma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QCC Budget 2019 /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Budget Year 2019-2020'!$B$6</c:f>
              <c:strCache>
                <c:ptCount val="1"/>
                <c:pt idx="0">
                  <c:v>Actual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 Budget Year 2019-2020'!$B$5,' Budget Year 2019-2020'!$E$5,' Budget Year 2019-2020'!$H$5,' Budget Year 2019-2020'!$K$5,' Budget Year 2019-2020'!$N$5,' Budget Year 2019-2020'!$Q$5,' Budget Year 2019-2020'!$T$5,' Budget Year 2019-2020'!$W$5,' Budget Year 2019-2020'!$Z$5,' Budget Year 2019-2020'!$AC$5,' Budget Year 2019-2020'!$AF$5,' Budget Year 2019-2020'!$AI$5,' Budget Year 2019-2020'!$AM$5)</c:f>
              <c:strCache>
                <c:ptCount val="13"/>
                <c:pt idx="0">
                  <c:v>Jul -19</c:v>
                </c:pt>
                <c:pt idx="1">
                  <c:v>Aug - 19</c:v>
                </c:pt>
                <c:pt idx="2">
                  <c:v>Sep - 19</c:v>
                </c:pt>
                <c:pt idx="3">
                  <c:v>Oct - 19</c:v>
                </c:pt>
                <c:pt idx="4">
                  <c:v>Nov - 19</c:v>
                </c:pt>
                <c:pt idx="5">
                  <c:v>Dec - 19</c:v>
                </c:pt>
                <c:pt idx="6">
                  <c:v>Jan - 20</c:v>
                </c:pt>
                <c:pt idx="7">
                  <c:v>Feb - 20</c:v>
                </c:pt>
                <c:pt idx="8">
                  <c:v>Mar - 20</c:v>
                </c:pt>
                <c:pt idx="9">
                  <c:v>Apr - 20</c:v>
                </c:pt>
                <c:pt idx="10">
                  <c:v>May - 20</c:v>
                </c:pt>
                <c:pt idx="11">
                  <c:v>Jun - 20</c:v>
                </c:pt>
                <c:pt idx="12">
                  <c:v>YTD</c:v>
                </c:pt>
              </c:strCache>
            </c:strRef>
          </c:cat>
          <c:val>
            <c:numRef>
              <c:f>(' Budget Year 2019-2020'!$B$108,' Budget Year 2019-2020'!$E$108,' Budget Year 2019-2020'!$H$108,' Budget Year 2019-2020'!$K$108,' Budget Year 2019-2020'!$N$108,' Budget Year 2019-2020'!$Q$108,' Budget Year 2019-2020'!$T$108,' Budget Year 2019-2020'!$W$108,' Budget Year 2019-2020'!$Z$108,' Budget Year 2019-2020'!$AC$108,' Budget Year 2019-2020'!$AF$108,' Budget Year 2019-2020'!$AI$108,' Budget Year 2019-2020'!$AM$108)</c:f>
              <c:numCache>
                <c:formatCode>#,##0.00</c:formatCode>
                <c:ptCount val="13"/>
                <c:pt idx="0">
                  <c:v>101336.22112</c:v>
                </c:pt>
                <c:pt idx="1">
                  <c:v>-25546.819999999949</c:v>
                </c:pt>
                <c:pt idx="2">
                  <c:v>26671.609999999986</c:v>
                </c:pt>
                <c:pt idx="3">
                  <c:v>0</c:v>
                </c:pt>
                <c:pt idx="4">
                  <c:v>0</c:v>
                </c:pt>
                <c:pt idx="5">
                  <c:v>0</c:v>
                </c:pt>
                <c:pt idx="6">
                  <c:v>0</c:v>
                </c:pt>
                <c:pt idx="7">
                  <c:v>0</c:v>
                </c:pt>
                <c:pt idx="8">
                  <c:v>0</c:v>
                </c:pt>
                <c:pt idx="9">
                  <c:v>0</c:v>
                </c:pt>
                <c:pt idx="10">
                  <c:v>0</c:v>
                </c:pt>
                <c:pt idx="11">
                  <c:v>0</c:v>
                </c:pt>
                <c:pt idx="12">
                  <c:v>102461.01111999992</c:v>
                </c:pt>
              </c:numCache>
            </c:numRef>
          </c:val>
          <c:extLst>
            <c:ext xmlns:c16="http://schemas.microsoft.com/office/drawing/2014/chart" uri="{C3380CC4-5D6E-409C-BE32-E72D297353CC}">
              <c16:uniqueId val="{00000000-3C5E-489D-98E7-22525F85462D}"/>
            </c:ext>
          </c:extLst>
        </c:ser>
        <c:ser>
          <c:idx val="1"/>
          <c:order val="1"/>
          <c:tx>
            <c:strRef>
              <c:f>' Budget Year 2019-2020'!$U$6</c:f>
              <c:strCache>
                <c:ptCount val="1"/>
                <c:pt idx="0">
                  <c:v>Budget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 Budget Year 2019-2020'!$B$5,' Budget Year 2019-2020'!$E$5,' Budget Year 2019-2020'!$H$5,' Budget Year 2019-2020'!$K$5,' Budget Year 2019-2020'!$N$5,' Budget Year 2019-2020'!$Q$5,' Budget Year 2019-2020'!$T$5,' Budget Year 2019-2020'!$W$5,' Budget Year 2019-2020'!$Z$5,' Budget Year 2019-2020'!$AC$5,' Budget Year 2019-2020'!$AF$5,' Budget Year 2019-2020'!$AI$5,' Budget Year 2019-2020'!$AM$5)</c:f>
              <c:strCache>
                <c:ptCount val="13"/>
                <c:pt idx="0">
                  <c:v>Jul -19</c:v>
                </c:pt>
                <c:pt idx="1">
                  <c:v>Aug - 19</c:v>
                </c:pt>
                <c:pt idx="2">
                  <c:v>Sep - 19</c:v>
                </c:pt>
                <c:pt idx="3">
                  <c:v>Oct - 19</c:v>
                </c:pt>
                <c:pt idx="4">
                  <c:v>Nov - 19</c:v>
                </c:pt>
                <c:pt idx="5">
                  <c:v>Dec - 19</c:v>
                </c:pt>
                <c:pt idx="6">
                  <c:v>Jan - 20</c:v>
                </c:pt>
                <c:pt idx="7">
                  <c:v>Feb - 20</c:v>
                </c:pt>
                <c:pt idx="8">
                  <c:v>Mar - 20</c:v>
                </c:pt>
                <c:pt idx="9">
                  <c:v>Apr - 20</c:v>
                </c:pt>
                <c:pt idx="10">
                  <c:v>May - 20</c:v>
                </c:pt>
                <c:pt idx="11">
                  <c:v>Jun - 20</c:v>
                </c:pt>
                <c:pt idx="12">
                  <c:v>YTD</c:v>
                </c:pt>
              </c:strCache>
            </c:strRef>
          </c:cat>
          <c:val>
            <c:numRef>
              <c:f>(' Budget Year 2019-2020'!$C$108,' Budget Year 2019-2020'!$F$108,' Budget Year 2019-2020'!$I$108,' Budget Year 2019-2020'!$L$108,' Budget Year 2019-2020'!$O$108,' Budget Year 2019-2020'!$R$108,' Budget Year 2019-2020'!$U$108,' Budget Year 2019-2020'!$X$108,' Budget Year 2019-2020'!$AA$108,' Budget Year 2019-2020'!$AD$108,' Budget Year 2019-2020'!$AG$108,' Budget Year 2019-2020'!$AJ$108,' Budget Year 2019-2020'!$AO$108)</c:f>
              <c:numCache>
                <c:formatCode>#,##0.00</c:formatCode>
                <c:ptCount val="13"/>
                <c:pt idx="0">
                  <c:v>119399.57111999998</c:v>
                </c:pt>
                <c:pt idx="1">
                  <c:v>-11844.560000000001</c:v>
                </c:pt>
                <c:pt idx="2">
                  <c:v>2692.94</c:v>
                </c:pt>
                <c:pt idx="3">
                  <c:v>0</c:v>
                </c:pt>
                <c:pt idx="4">
                  <c:v>0</c:v>
                </c:pt>
                <c:pt idx="5">
                  <c:v>0</c:v>
                </c:pt>
                <c:pt idx="6">
                  <c:v>0</c:v>
                </c:pt>
                <c:pt idx="7">
                  <c:v>0</c:v>
                </c:pt>
                <c:pt idx="8">
                  <c:v>0</c:v>
                </c:pt>
                <c:pt idx="9">
                  <c:v>0</c:v>
                </c:pt>
                <c:pt idx="10">
                  <c:v>0</c:v>
                </c:pt>
                <c:pt idx="11">
                  <c:v>0</c:v>
                </c:pt>
                <c:pt idx="12">
                  <c:v>-10553.620000000112</c:v>
                </c:pt>
              </c:numCache>
            </c:numRef>
          </c:val>
          <c:extLst>
            <c:ext xmlns:c16="http://schemas.microsoft.com/office/drawing/2014/chart" uri="{C3380CC4-5D6E-409C-BE32-E72D297353CC}">
              <c16:uniqueId val="{00000001-3C5E-489D-98E7-22525F85462D}"/>
            </c:ext>
          </c:extLst>
        </c:ser>
        <c:dLbls>
          <c:showLegendKey val="0"/>
          <c:showVal val="0"/>
          <c:showCatName val="0"/>
          <c:showSerName val="0"/>
          <c:showPercent val="0"/>
          <c:showBubbleSize val="0"/>
        </c:dLbls>
        <c:gapWidth val="65"/>
        <c:shape val="box"/>
        <c:axId val="823705888"/>
        <c:axId val="1525928064"/>
        <c:axId val="0"/>
      </c:bar3DChart>
      <c:catAx>
        <c:axId val="823705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25928064"/>
        <c:crosses val="autoZero"/>
        <c:auto val="1"/>
        <c:lblAlgn val="ctr"/>
        <c:lblOffset val="100"/>
        <c:noMultiLvlLbl val="0"/>
      </c:catAx>
      <c:valAx>
        <c:axId val="1525928064"/>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370588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YTD Actual 2019 /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Budget Year 2019-2020'!$AM$6</c:f>
              <c:strCache>
                <c:ptCount val="1"/>
                <c:pt idx="0">
                  <c:v>YTD Act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C13-44E8-B832-DD4EFC244D6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C13-44E8-B832-DD4EFC244D6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7F22-4A14-BFD0-2E53526EA8D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F22-4A14-BFD0-2E53526EA8DD}"/>
              </c:ext>
            </c:extLst>
          </c:dPt>
          <c:dPt>
            <c:idx val="4"/>
            <c:bubble3D val="0"/>
            <c:spPr>
              <a:solidFill>
                <a:schemeClr val="accent6">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F22-4A14-BFD0-2E53526EA8DD}"/>
              </c:ext>
            </c:extLst>
          </c:dPt>
          <c:dLbls>
            <c:dLbl>
              <c:idx val="2"/>
              <c:layout>
                <c:manualLayout>
                  <c:x val="-1.2343832020997375E-2"/>
                  <c:y val="-2.427347623213764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F22-4A14-BFD0-2E53526EA8DD}"/>
                </c:ext>
              </c:extLst>
            </c:dLbl>
            <c:dLbl>
              <c:idx val="3"/>
              <c:layout>
                <c:manualLayout>
                  <c:x val="-1.4659011373578303E-2"/>
                  <c:y val="-9.035287255759696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F22-4A14-BFD0-2E53526EA8DD}"/>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Budget Year 2019-2020'!$A$32,' Budget Year 2019-2020'!$A$42,' Budget Year 2019-2020'!$A$53,' Budget Year 2019-2020'!$A$104,' Budget Year 2019-2020'!$A$108)</c:f>
              <c:strCache>
                <c:ptCount val="5"/>
                <c:pt idx="0">
                  <c:v>Total Labour</c:v>
                </c:pt>
                <c:pt idx="1">
                  <c:v>Total Materials</c:v>
                </c:pt>
                <c:pt idx="2">
                  <c:v>Total Other Direct Costs</c:v>
                </c:pt>
                <c:pt idx="3">
                  <c:v>Total Indirect Costs</c:v>
                </c:pt>
                <c:pt idx="4">
                  <c:v>OPERATING PROFIT/(LOSS)</c:v>
                </c:pt>
              </c:strCache>
            </c:strRef>
          </c:cat>
          <c:val>
            <c:numRef>
              <c:f>(' Budget Year 2019-2020'!$AM$33,' Budget Year 2019-2020'!$AM$43,' Budget Year 2019-2020'!$AM$54,' Budget Year 2019-2020'!$AM$105,' Budget Year 2019-2020'!$AM$109)</c:f>
              <c:numCache>
                <c:formatCode>0%</c:formatCode>
                <c:ptCount val="5"/>
                <c:pt idx="0">
                  <c:v>0.81813903568783963</c:v>
                </c:pt>
                <c:pt idx="1">
                  <c:v>2.9676685399071041E-2</c:v>
                </c:pt>
                <c:pt idx="2" formatCode="#,##0.00">
                  <c:v>3.0172626872168273E-2</c:v>
                </c:pt>
                <c:pt idx="3" formatCode="0.00%">
                  <c:v>6.2253596686727905E-2</c:v>
                </c:pt>
                <c:pt idx="4" formatCode="0.00%">
                  <c:v>5.9758055354193054E-2</c:v>
                </c:pt>
              </c:numCache>
            </c:numRef>
          </c:val>
          <c:extLst>
            <c:ext xmlns:c16="http://schemas.microsoft.com/office/drawing/2014/chart" uri="{C3380CC4-5D6E-409C-BE32-E72D297353CC}">
              <c16:uniqueId val="{00000000-7F22-4A14-BFD0-2E53526EA8D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Operating Profit - 2019 /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Budget Year 2019-2020'!$B$6</c:f>
              <c:strCache>
                <c:ptCount val="1"/>
                <c:pt idx="0">
                  <c:v>Actual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 Budget Year 2019-2020'!$B$5,' Budget Year 2019-2020'!$E$5,' Budget Year 2019-2020'!$H$5,' Budget Year 2019-2020'!$K$5,' Budget Year 2019-2020'!$N$5,' Budget Year 2019-2020'!$Q$5,' Budget Year 2019-2020'!$T$5,' Budget Year 2019-2020'!$W$5,' Budget Year 2019-2020'!$Z$5,' Budget Year 2019-2020'!$AC$5,' Budget Year 2019-2020'!$AF$5,' Budget Year 2019-2020'!$AI$5,' Budget Year 2019-2020'!$AM$5)</c:f>
              <c:strCache>
                <c:ptCount val="13"/>
                <c:pt idx="0">
                  <c:v>Jul -19</c:v>
                </c:pt>
                <c:pt idx="1">
                  <c:v>Aug - 19</c:v>
                </c:pt>
                <c:pt idx="2">
                  <c:v>Sep - 19</c:v>
                </c:pt>
                <c:pt idx="3">
                  <c:v>Oct - 19</c:v>
                </c:pt>
                <c:pt idx="4">
                  <c:v>Nov - 19</c:v>
                </c:pt>
                <c:pt idx="5">
                  <c:v>Dec - 19</c:v>
                </c:pt>
                <c:pt idx="6">
                  <c:v>Jan - 20</c:v>
                </c:pt>
                <c:pt idx="7">
                  <c:v>Feb - 20</c:v>
                </c:pt>
                <c:pt idx="8">
                  <c:v>Mar - 20</c:v>
                </c:pt>
                <c:pt idx="9">
                  <c:v>Apr - 20</c:v>
                </c:pt>
                <c:pt idx="10">
                  <c:v>May - 20</c:v>
                </c:pt>
                <c:pt idx="11">
                  <c:v>Jun - 20</c:v>
                </c:pt>
                <c:pt idx="12">
                  <c:v>YTD</c:v>
                </c:pt>
              </c:strCache>
            </c:strRef>
          </c:cat>
          <c:val>
            <c:numRef>
              <c:f>(' Budget Year 2019-2020'!$B$108,' Budget Year 2019-2020'!$E$108,' Budget Year 2019-2020'!$H$108,' Budget Year 2019-2020'!$K$108,' Budget Year 2019-2020'!$N$108,' Budget Year 2019-2020'!$Q$108,' Budget Year 2019-2020'!$T$108,' Budget Year 2019-2020'!$W$108,' Budget Year 2019-2020'!$Z$108,' Budget Year 2019-2020'!$AC$108,' Budget Year 2019-2020'!$AF$108,' Budget Year 2019-2020'!$AI$108,' Budget Year 2019-2020'!$AM$108)</c:f>
              <c:numCache>
                <c:formatCode>#,##0.00</c:formatCode>
                <c:ptCount val="13"/>
                <c:pt idx="0">
                  <c:v>101336.22112</c:v>
                </c:pt>
                <c:pt idx="1">
                  <c:v>-25546.819999999949</c:v>
                </c:pt>
                <c:pt idx="2">
                  <c:v>26671.609999999986</c:v>
                </c:pt>
                <c:pt idx="3">
                  <c:v>0</c:v>
                </c:pt>
                <c:pt idx="4">
                  <c:v>0</c:v>
                </c:pt>
                <c:pt idx="5">
                  <c:v>0</c:v>
                </c:pt>
                <c:pt idx="6">
                  <c:v>0</c:v>
                </c:pt>
                <c:pt idx="7">
                  <c:v>0</c:v>
                </c:pt>
                <c:pt idx="8">
                  <c:v>0</c:v>
                </c:pt>
                <c:pt idx="9">
                  <c:v>0</c:v>
                </c:pt>
                <c:pt idx="10">
                  <c:v>0</c:v>
                </c:pt>
                <c:pt idx="11">
                  <c:v>0</c:v>
                </c:pt>
                <c:pt idx="12">
                  <c:v>102461.01111999992</c:v>
                </c:pt>
              </c:numCache>
            </c:numRef>
          </c:val>
          <c:extLst>
            <c:ext xmlns:c16="http://schemas.microsoft.com/office/drawing/2014/chart" uri="{C3380CC4-5D6E-409C-BE32-E72D297353CC}">
              <c16:uniqueId val="{00000000-6453-4583-BAAD-9DC797FCAC37}"/>
            </c:ext>
          </c:extLst>
        </c:ser>
        <c:ser>
          <c:idx val="1"/>
          <c:order val="1"/>
          <c:tx>
            <c:strRef>
              <c:f>' Budget Year 2019-2020'!$C$6</c:f>
              <c:strCache>
                <c:ptCount val="1"/>
                <c:pt idx="0">
                  <c:v>Budget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 Budget Year 2019-2020'!$B$5,' Budget Year 2019-2020'!$E$5,' Budget Year 2019-2020'!$H$5,' Budget Year 2019-2020'!$K$5,' Budget Year 2019-2020'!$N$5,' Budget Year 2019-2020'!$Q$5,' Budget Year 2019-2020'!$T$5,' Budget Year 2019-2020'!$W$5,' Budget Year 2019-2020'!$Z$5,' Budget Year 2019-2020'!$AC$5,' Budget Year 2019-2020'!$AF$5,' Budget Year 2019-2020'!$AI$5,' Budget Year 2019-2020'!$AM$5)</c:f>
              <c:strCache>
                <c:ptCount val="13"/>
                <c:pt idx="0">
                  <c:v>Jul -19</c:v>
                </c:pt>
                <c:pt idx="1">
                  <c:v>Aug - 19</c:v>
                </c:pt>
                <c:pt idx="2">
                  <c:v>Sep - 19</c:v>
                </c:pt>
                <c:pt idx="3">
                  <c:v>Oct - 19</c:v>
                </c:pt>
                <c:pt idx="4">
                  <c:v>Nov - 19</c:v>
                </c:pt>
                <c:pt idx="5">
                  <c:v>Dec - 19</c:v>
                </c:pt>
                <c:pt idx="6">
                  <c:v>Jan - 20</c:v>
                </c:pt>
                <c:pt idx="7">
                  <c:v>Feb - 20</c:v>
                </c:pt>
                <c:pt idx="8">
                  <c:v>Mar - 20</c:v>
                </c:pt>
                <c:pt idx="9">
                  <c:v>Apr - 20</c:v>
                </c:pt>
                <c:pt idx="10">
                  <c:v>May - 20</c:v>
                </c:pt>
                <c:pt idx="11">
                  <c:v>Jun - 20</c:v>
                </c:pt>
                <c:pt idx="12">
                  <c:v>YTD</c:v>
                </c:pt>
              </c:strCache>
            </c:strRef>
          </c:cat>
          <c:val>
            <c:numRef>
              <c:f>(' Budget Year 2019-2020'!$C$108,' Budget Year 2019-2020'!$F$108,' Budget Year 2019-2020'!$I$108,' Budget Year 2019-2020'!$L$108,' Budget Year 2019-2020'!$O$108,' Budget Year 2019-2020'!$R$108,' Budget Year 2019-2020'!$U$108,' Budget Year 2019-2020'!$X$108,' Budget Year 2019-2020'!$AA$108,' Budget Year 2019-2020'!$AD$108,' Budget Year 2019-2020'!$AG$108,' Budget Year 2019-2020'!$AJ$108,' Budget Year 2019-2020'!$AO$108)</c:f>
              <c:numCache>
                <c:formatCode>#,##0.00</c:formatCode>
                <c:ptCount val="13"/>
                <c:pt idx="0">
                  <c:v>119399.57111999998</c:v>
                </c:pt>
                <c:pt idx="1">
                  <c:v>-11844.560000000001</c:v>
                </c:pt>
                <c:pt idx="2">
                  <c:v>2692.94</c:v>
                </c:pt>
                <c:pt idx="3">
                  <c:v>0</c:v>
                </c:pt>
                <c:pt idx="4">
                  <c:v>0</c:v>
                </c:pt>
                <c:pt idx="5">
                  <c:v>0</c:v>
                </c:pt>
                <c:pt idx="6">
                  <c:v>0</c:v>
                </c:pt>
                <c:pt idx="7">
                  <c:v>0</c:v>
                </c:pt>
                <c:pt idx="8">
                  <c:v>0</c:v>
                </c:pt>
                <c:pt idx="9">
                  <c:v>0</c:v>
                </c:pt>
                <c:pt idx="10">
                  <c:v>0</c:v>
                </c:pt>
                <c:pt idx="11">
                  <c:v>0</c:v>
                </c:pt>
                <c:pt idx="12">
                  <c:v>-10553.620000000112</c:v>
                </c:pt>
              </c:numCache>
            </c:numRef>
          </c:val>
          <c:extLst>
            <c:ext xmlns:c16="http://schemas.microsoft.com/office/drawing/2014/chart" uri="{C3380CC4-5D6E-409C-BE32-E72D297353CC}">
              <c16:uniqueId val="{00000001-6453-4583-BAAD-9DC797FCAC37}"/>
            </c:ext>
          </c:extLst>
        </c:ser>
        <c:dLbls>
          <c:showLegendKey val="0"/>
          <c:showVal val="0"/>
          <c:showCatName val="0"/>
          <c:showSerName val="0"/>
          <c:showPercent val="0"/>
          <c:showBubbleSize val="0"/>
        </c:dLbls>
        <c:gapWidth val="65"/>
        <c:shape val="box"/>
        <c:axId val="823705888"/>
        <c:axId val="1525928064"/>
        <c:axId val="0"/>
      </c:bar3DChart>
      <c:catAx>
        <c:axId val="823705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25928064"/>
        <c:crosses val="autoZero"/>
        <c:auto val="1"/>
        <c:lblAlgn val="ctr"/>
        <c:lblOffset val="100"/>
        <c:noMultiLvlLbl val="0"/>
      </c:catAx>
      <c:valAx>
        <c:axId val="1525928064"/>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370588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YTD Actual 2019 /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Budget Year 2019-2020'!$AM$6</c:f>
              <c:strCache>
                <c:ptCount val="1"/>
                <c:pt idx="0">
                  <c:v>YTD Act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AF5-47E2-A32C-E4C48A1B2AF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AF5-47E2-A32C-E4C48A1B2AF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AF5-47E2-A32C-E4C48A1B2AF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AF5-47E2-A32C-E4C48A1B2AF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AF5-47E2-A32C-E4C48A1B2AFB}"/>
              </c:ext>
            </c:extLst>
          </c:dPt>
          <c:dLbls>
            <c:dLbl>
              <c:idx val="1"/>
              <c:layout>
                <c:manualLayout>
                  <c:x val="-1.9452250447492649E-3"/>
                  <c:y val="-1.572037836746438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AF5-47E2-A32C-E4C48A1B2AFB}"/>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Budget Year 2019-2020'!$A$32,' Budget Year 2019-2020'!$A$42,' Budget Year 2019-2020'!$A$53,' Budget Year 2019-2020'!$A$104,' Budget Year 2019-2020'!$A$108)</c:f>
              <c:strCache>
                <c:ptCount val="5"/>
                <c:pt idx="0">
                  <c:v>Total Labour</c:v>
                </c:pt>
                <c:pt idx="1">
                  <c:v>Total Materials</c:v>
                </c:pt>
                <c:pt idx="2">
                  <c:v>Total Other Direct Costs</c:v>
                </c:pt>
                <c:pt idx="3">
                  <c:v>Total Indirect Costs</c:v>
                </c:pt>
                <c:pt idx="4">
                  <c:v>OPERATING PROFIT/(LOSS)</c:v>
                </c:pt>
              </c:strCache>
            </c:strRef>
          </c:cat>
          <c:val>
            <c:numRef>
              <c:f>(' Budget Year 2019-2020'!$AM$32,' Budget Year 2019-2020'!$AM$42,' Budget Year 2019-2020'!$AM$53,' Budget Year 2019-2020'!$AM$104,' Budget Year 2019-2020'!$AM$108)</c:f>
              <c:numCache>
                <c:formatCode>#,##0.00</c:formatCode>
                <c:ptCount val="5"/>
                <c:pt idx="0">
                  <c:v>1402779.12888</c:v>
                </c:pt>
                <c:pt idx="1">
                  <c:v>50883.57</c:v>
                </c:pt>
                <c:pt idx="2">
                  <c:v>51733.91</c:v>
                </c:pt>
                <c:pt idx="3">
                  <c:v>106739.86000000002</c:v>
                </c:pt>
                <c:pt idx="4">
                  <c:v>102461.01111999992</c:v>
                </c:pt>
              </c:numCache>
            </c:numRef>
          </c:val>
          <c:extLst>
            <c:ext xmlns:c16="http://schemas.microsoft.com/office/drawing/2014/chart" uri="{C3380CC4-5D6E-409C-BE32-E72D297353CC}">
              <c16:uniqueId val="{0000000A-DAF5-47E2-A32C-E4C48A1B2AF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304800</xdr:colOff>
      <xdr:row>109</xdr:row>
      <xdr:rowOff>152400</xdr:rowOff>
    </xdr:from>
    <xdr:to>
      <xdr:col>13</xdr:col>
      <xdr:colOff>457200</xdr:colOff>
      <xdr:row>130</xdr:row>
      <xdr:rowOff>52387</xdr:rowOff>
    </xdr:to>
    <xdr:graphicFrame macro="">
      <xdr:nvGraphicFramePr>
        <xdr:cNvPr id="2" name="Chart 1">
          <a:extLst>
            <a:ext uri="{FF2B5EF4-FFF2-40B4-BE49-F238E27FC236}">
              <a16:creationId xmlns:a16="http://schemas.microsoft.com/office/drawing/2014/main" id="{6DCA8159-DAA0-43E6-8B62-A2DE77EB3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304800</xdr:colOff>
      <xdr:row>109</xdr:row>
      <xdr:rowOff>185736</xdr:rowOff>
    </xdr:from>
    <xdr:to>
      <xdr:col>23</xdr:col>
      <xdr:colOff>209550</xdr:colOff>
      <xdr:row>128</xdr:row>
      <xdr:rowOff>38099</xdr:rowOff>
    </xdr:to>
    <xdr:graphicFrame macro="">
      <xdr:nvGraphicFramePr>
        <xdr:cNvPr id="3" name="Chart 2">
          <a:extLst>
            <a:ext uri="{FF2B5EF4-FFF2-40B4-BE49-F238E27FC236}">
              <a16:creationId xmlns:a16="http://schemas.microsoft.com/office/drawing/2014/main" id="{FA6AB146-257C-400C-8CF8-A68572E31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304800</xdr:colOff>
      <xdr:row>109</xdr:row>
      <xdr:rowOff>171450</xdr:rowOff>
    </xdr:from>
    <xdr:to>
      <xdr:col>13</xdr:col>
      <xdr:colOff>457200</xdr:colOff>
      <xdr:row>130</xdr:row>
      <xdr:rowOff>71437</xdr:rowOff>
    </xdr:to>
    <xdr:graphicFrame macro="">
      <xdr:nvGraphicFramePr>
        <xdr:cNvPr id="4" name="Chart 3">
          <a:extLst>
            <a:ext uri="{FF2B5EF4-FFF2-40B4-BE49-F238E27FC236}">
              <a16:creationId xmlns:a16="http://schemas.microsoft.com/office/drawing/2014/main" id="{BB551769-63DC-49EB-BE66-EAAA7230C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304800</xdr:colOff>
      <xdr:row>109</xdr:row>
      <xdr:rowOff>185736</xdr:rowOff>
    </xdr:from>
    <xdr:to>
      <xdr:col>23</xdr:col>
      <xdr:colOff>209550</xdr:colOff>
      <xdr:row>128</xdr:row>
      <xdr:rowOff>38099</xdr:rowOff>
    </xdr:to>
    <xdr:graphicFrame macro="">
      <xdr:nvGraphicFramePr>
        <xdr:cNvPr id="5" name="Chart 4">
          <a:extLst>
            <a:ext uri="{FF2B5EF4-FFF2-40B4-BE49-F238E27FC236}">
              <a16:creationId xmlns:a16="http://schemas.microsoft.com/office/drawing/2014/main" id="{0D0E6AAF-F23D-4562-986B-2226DB756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798A4-8007-419D-8784-64489B9EF041}">
  <dimension ref="A2:BG131"/>
  <sheetViews>
    <sheetView tabSelected="1" topLeftCell="A67" zoomScaleNormal="100" workbookViewId="0">
      <pane xSplit="1" topLeftCell="C1" activePane="topRight" state="frozen"/>
      <selection activeCell="A19" sqref="A19"/>
      <selection pane="topRight" activeCell="Z119" sqref="Z119"/>
    </sheetView>
  </sheetViews>
  <sheetFormatPr defaultRowHeight="15" x14ac:dyDescent="0.25"/>
  <cols>
    <col min="1" max="1" width="32.28515625" bestFit="1" customWidth="1"/>
    <col min="2" max="6" width="11.28515625" bestFit="1" customWidth="1"/>
    <col min="7" max="7" width="12" bestFit="1" customWidth="1"/>
    <col min="8" max="9" width="11.28515625" bestFit="1" customWidth="1"/>
    <col min="10" max="10" width="12" bestFit="1" customWidth="1"/>
    <col min="27" max="30" width="9.5703125" bestFit="1" customWidth="1"/>
    <col min="38" max="38" width="2.5703125" customWidth="1"/>
    <col min="39" max="39" width="13.140625" bestFit="1" customWidth="1"/>
    <col min="40" max="40" width="2.85546875" customWidth="1"/>
    <col min="41" max="41" width="13.140625" bestFit="1" customWidth="1"/>
    <col min="42" max="42" width="3.140625" customWidth="1"/>
    <col min="43" max="43" width="12" bestFit="1" customWidth="1"/>
    <col min="44" max="44" width="18" bestFit="1" customWidth="1"/>
  </cols>
  <sheetData>
    <row r="2" spans="1:43" x14ac:dyDescent="0.25">
      <c r="A2" s="10"/>
    </row>
    <row r="3" spans="1:43" ht="24" thickBot="1" x14ac:dyDescent="0.4">
      <c r="A3" s="124" t="s">
        <v>75</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row>
    <row r="4" spans="1:43" x14ac:dyDescent="0.25">
      <c r="A4" s="2"/>
      <c r="B4" s="120"/>
      <c r="C4" s="5"/>
      <c r="D4" s="6"/>
      <c r="E4" s="120" t="s">
        <v>44</v>
      </c>
      <c r="F4" s="5"/>
      <c r="G4" s="6"/>
      <c r="H4" s="123" t="s">
        <v>44</v>
      </c>
      <c r="I4" s="5"/>
      <c r="J4" s="6"/>
      <c r="K4" s="4"/>
      <c r="L4" s="5"/>
      <c r="M4" s="6"/>
      <c r="N4" s="4"/>
      <c r="O4" s="5"/>
      <c r="P4" s="6"/>
      <c r="Q4" s="4"/>
      <c r="R4" s="5"/>
      <c r="S4" s="6"/>
      <c r="T4" s="4"/>
      <c r="U4" s="5"/>
      <c r="V4" s="6"/>
      <c r="W4" s="4"/>
      <c r="X4" s="5"/>
      <c r="Y4" s="6"/>
      <c r="Z4" s="4"/>
      <c r="AA4" s="5"/>
      <c r="AB4" s="6"/>
      <c r="AC4" s="4"/>
      <c r="AD4" s="5"/>
      <c r="AE4" s="6"/>
      <c r="AF4" s="4"/>
      <c r="AG4" s="5"/>
      <c r="AH4" s="6"/>
      <c r="AI4" s="4"/>
      <c r="AJ4" s="5"/>
      <c r="AK4" s="6"/>
      <c r="AL4" s="4"/>
      <c r="AM4" s="5"/>
      <c r="AN4" s="5"/>
      <c r="AO4" s="5"/>
      <c r="AP4" s="5"/>
      <c r="AQ4" s="6"/>
    </row>
    <row r="5" spans="1:43" ht="15.75" x14ac:dyDescent="0.25">
      <c r="A5" s="3" t="s">
        <v>0</v>
      </c>
      <c r="B5" s="7" t="s">
        <v>32</v>
      </c>
      <c r="C5" s="1"/>
      <c r="D5" s="8"/>
      <c r="E5" s="7" t="s">
        <v>33</v>
      </c>
      <c r="F5" s="1"/>
      <c r="G5" s="8"/>
      <c r="H5" s="7" t="s">
        <v>34</v>
      </c>
      <c r="I5" s="1"/>
      <c r="J5" s="8"/>
      <c r="K5" s="7" t="s">
        <v>35</v>
      </c>
      <c r="L5" s="1"/>
      <c r="M5" s="8"/>
      <c r="N5" s="7" t="s">
        <v>36</v>
      </c>
      <c r="O5" s="1"/>
      <c r="P5" s="8"/>
      <c r="Q5" s="7" t="s">
        <v>37</v>
      </c>
      <c r="R5" s="1"/>
      <c r="S5" s="8"/>
      <c r="T5" s="7" t="s">
        <v>38</v>
      </c>
      <c r="U5" s="1"/>
      <c r="V5" s="8"/>
      <c r="W5" s="7" t="s">
        <v>39</v>
      </c>
      <c r="X5" s="1"/>
      <c r="Y5" s="8"/>
      <c r="Z5" s="7" t="s">
        <v>40</v>
      </c>
      <c r="AA5" s="1"/>
      <c r="AB5" s="8"/>
      <c r="AC5" s="7" t="s">
        <v>41</v>
      </c>
      <c r="AD5" s="1"/>
      <c r="AE5" s="8"/>
      <c r="AF5" s="7" t="s">
        <v>42</v>
      </c>
      <c r="AG5" s="1"/>
      <c r="AH5" s="8"/>
      <c r="AI5" s="7" t="s">
        <v>43</v>
      </c>
      <c r="AJ5" s="1"/>
      <c r="AK5" s="8"/>
      <c r="AL5" s="9"/>
      <c r="AM5" s="16" t="s">
        <v>74</v>
      </c>
      <c r="AN5" s="1"/>
      <c r="AO5" s="1"/>
      <c r="AP5" s="1"/>
      <c r="AQ5" s="8"/>
    </row>
    <row r="6" spans="1:43" ht="15.75" thickBot="1" x14ac:dyDescent="0.3">
      <c r="A6" s="11"/>
      <c r="B6" s="12" t="s">
        <v>1</v>
      </c>
      <c r="C6" s="13" t="s">
        <v>2</v>
      </c>
      <c r="D6" s="14" t="s">
        <v>3</v>
      </c>
      <c r="E6" s="12" t="s">
        <v>1</v>
      </c>
      <c r="F6" s="13" t="s">
        <v>2</v>
      </c>
      <c r="G6" s="14" t="s">
        <v>3</v>
      </c>
      <c r="H6" s="12" t="s">
        <v>1</v>
      </c>
      <c r="I6" s="13" t="s">
        <v>2</v>
      </c>
      <c r="J6" s="14" t="s">
        <v>3</v>
      </c>
      <c r="K6" s="12" t="s">
        <v>1</v>
      </c>
      <c r="L6" s="13" t="s">
        <v>2</v>
      </c>
      <c r="M6" s="14" t="s">
        <v>3</v>
      </c>
      <c r="N6" s="12" t="s">
        <v>1</v>
      </c>
      <c r="O6" s="13" t="s">
        <v>2</v>
      </c>
      <c r="P6" s="14" t="s">
        <v>3</v>
      </c>
      <c r="Q6" s="12" t="s">
        <v>1</v>
      </c>
      <c r="R6" s="13" t="s">
        <v>2</v>
      </c>
      <c r="S6" s="14" t="s">
        <v>3</v>
      </c>
      <c r="T6" s="12" t="s">
        <v>1</v>
      </c>
      <c r="U6" s="13" t="s">
        <v>2</v>
      </c>
      <c r="V6" s="14" t="s">
        <v>3</v>
      </c>
      <c r="W6" s="12" t="s">
        <v>1</v>
      </c>
      <c r="X6" s="13" t="s">
        <v>2</v>
      </c>
      <c r="Y6" s="14" t="s">
        <v>3</v>
      </c>
      <c r="Z6" s="12" t="s">
        <v>1</v>
      </c>
      <c r="AA6" s="13" t="s">
        <v>2</v>
      </c>
      <c r="AB6" s="14" t="s">
        <v>3</v>
      </c>
      <c r="AC6" s="12" t="s">
        <v>1</v>
      </c>
      <c r="AD6" s="13" t="s">
        <v>2</v>
      </c>
      <c r="AE6" s="14" t="s">
        <v>3</v>
      </c>
      <c r="AF6" s="12" t="s">
        <v>1</v>
      </c>
      <c r="AG6" s="13" t="s">
        <v>2</v>
      </c>
      <c r="AH6" s="14" t="s">
        <v>3</v>
      </c>
      <c r="AI6" s="12" t="s">
        <v>1</v>
      </c>
      <c r="AJ6" s="13" t="s">
        <v>2</v>
      </c>
      <c r="AK6" s="14" t="s">
        <v>3</v>
      </c>
      <c r="AL6" s="15"/>
      <c r="AM6" s="16" t="s">
        <v>4</v>
      </c>
      <c r="AN6" s="17"/>
      <c r="AO6" s="16" t="s">
        <v>5</v>
      </c>
      <c r="AP6" s="17"/>
      <c r="AQ6" s="18" t="s">
        <v>6</v>
      </c>
    </row>
    <row r="7" spans="1:43" x14ac:dyDescent="0.25">
      <c r="A7" s="20" t="s">
        <v>46</v>
      </c>
      <c r="B7" s="31"/>
      <c r="C7" s="35"/>
      <c r="D7" s="36"/>
      <c r="E7" s="31" t="s">
        <v>44</v>
      </c>
      <c r="F7" s="35"/>
      <c r="G7" s="36"/>
      <c r="H7" s="31" t="s">
        <v>44</v>
      </c>
      <c r="I7" s="35"/>
      <c r="J7" s="36"/>
      <c r="K7" s="31"/>
      <c r="L7" s="35"/>
      <c r="M7" s="36"/>
      <c r="N7" s="31" t="s">
        <v>44</v>
      </c>
      <c r="O7" s="35"/>
      <c r="P7" s="36"/>
      <c r="Q7" s="31"/>
      <c r="R7" s="35"/>
      <c r="S7" s="36"/>
      <c r="T7" s="31" t="s">
        <v>44</v>
      </c>
      <c r="U7" s="35"/>
      <c r="V7" s="36"/>
      <c r="W7" s="31" t="s">
        <v>44</v>
      </c>
      <c r="X7" s="35"/>
      <c r="Y7" s="36"/>
      <c r="Z7" s="31" t="s">
        <v>44</v>
      </c>
      <c r="AA7" s="35"/>
      <c r="AB7" s="36"/>
      <c r="AC7" s="31" t="s">
        <v>44</v>
      </c>
      <c r="AD7" s="35"/>
      <c r="AE7" s="36"/>
      <c r="AF7" s="31" t="s">
        <v>44</v>
      </c>
      <c r="AG7" s="35"/>
      <c r="AH7" s="36"/>
      <c r="AI7" s="31" t="s">
        <v>44</v>
      </c>
      <c r="AJ7" s="35"/>
      <c r="AK7" s="36"/>
      <c r="AL7" s="31"/>
      <c r="AM7" s="35" t="s">
        <v>44</v>
      </c>
      <c r="AN7" s="35"/>
      <c r="AO7" s="35" t="s">
        <v>44</v>
      </c>
      <c r="AP7" s="35"/>
      <c r="AQ7" s="36" t="s">
        <v>44</v>
      </c>
    </row>
    <row r="8" spans="1:43" x14ac:dyDescent="0.25">
      <c r="A8" s="114" t="s">
        <v>45</v>
      </c>
      <c r="B8" s="32">
        <v>600000</v>
      </c>
      <c r="C8" s="37">
        <v>600000</v>
      </c>
      <c r="D8" s="38">
        <f>B8-C8</f>
        <v>0</v>
      </c>
      <c r="E8" s="32">
        <v>600000</v>
      </c>
      <c r="F8" s="37">
        <v>600000</v>
      </c>
      <c r="G8" s="38">
        <f>E8-F8</f>
        <v>0</v>
      </c>
      <c r="H8" s="32">
        <v>500000</v>
      </c>
      <c r="I8" s="37">
        <v>500000</v>
      </c>
      <c r="J8" s="38">
        <f>H8-I8</f>
        <v>0</v>
      </c>
      <c r="K8" s="32">
        <v>0</v>
      </c>
      <c r="L8" s="37">
        <v>0</v>
      </c>
      <c r="M8" s="38">
        <f>K8-L8</f>
        <v>0</v>
      </c>
      <c r="N8" s="32">
        <v>0</v>
      </c>
      <c r="O8" s="37">
        <v>0</v>
      </c>
      <c r="P8" s="38">
        <f>N8-O8</f>
        <v>0</v>
      </c>
      <c r="Q8" s="32">
        <v>0</v>
      </c>
      <c r="R8" s="37">
        <v>0</v>
      </c>
      <c r="S8" s="38">
        <f>Q8-R8</f>
        <v>0</v>
      </c>
      <c r="T8" s="32">
        <v>0</v>
      </c>
      <c r="U8" s="37">
        <v>0</v>
      </c>
      <c r="V8" s="38">
        <f>T8-U8</f>
        <v>0</v>
      </c>
      <c r="W8" s="32">
        <v>0</v>
      </c>
      <c r="X8" s="37">
        <v>0</v>
      </c>
      <c r="Y8" s="38">
        <f>W8-X8</f>
        <v>0</v>
      </c>
      <c r="Z8" s="32">
        <v>0</v>
      </c>
      <c r="AA8" s="37">
        <v>0</v>
      </c>
      <c r="AB8" s="38">
        <f>Z8-AA8</f>
        <v>0</v>
      </c>
      <c r="AC8" s="32">
        <v>0</v>
      </c>
      <c r="AD8" s="37">
        <v>0</v>
      </c>
      <c r="AE8" s="38">
        <f>AC8-AD8</f>
        <v>0</v>
      </c>
      <c r="AF8" s="32">
        <v>0</v>
      </c>
      <c r="AG8" s="37">
        <v>0</v>
      </c>
      <c r="AH8" s="38">
        <f>AF8-AG8</f>
        <v>0</v>
      </c>
      <c r="AI8" s="32">
        <v>0</v>
      </c>
      <c r="AJ8" s="37">
        <v>0</v>
      </c>
      <c r="AK8" s="38">
        <f>AI8-AJ8</f>
        <v>0</v>
      </c>
      <c r="AL8" s="32"/>
      <c r="AM8" s="37">
        <f t="shared" ref="AM8:AM11" si="0">B8+E8+H8+K8+N8+Q8+T8+W8+Z8+AC8+AF8+AI8</f>
        <v>1700000</v>
      </c>
      <c r="AN8" s="37"/>
      <c r="AO8" s="37">
        <f t="shared" ref="AO8:AO23" si="1">C8+F8+I8+L8+O8+R8+U8+X8+AA8+AD8+AG8+AJ8</f>
        <v>1700000</v>
      </c>
      <c r="AP8" s="37"/>
      <c r="AQ8" s="38">
        <f t="shared" ref="AQ8:AQ12" si="2">AM8-AO8</f>
        <v>0</v>
      </c>
    </row>
    <row r="9" spans="1:43" x14ac:dyDescent="0.25">
      <c r="A9" s="114" t="s">
        <v>47</v>
      </c>
      <c r="B9" s="32">
        <v>0</v>
      </c>
      <c r="C9" s="37"/>
      <c r="D9" s="38">
        <f t="shared" ref="D9:D11" si="3">B9-C9</f>
        <v>0</v>
      </c>
      <c r="E9" s="32">
        <v>0</v>
      </c>
      <c r="F9" s="37"/>
      <c r="G9" s="38">
        <f t="shared" ref="G9:G11" si="4">E9-F9</f>
        <v>0</v>
      </c>
      <c r="H9" s="32">
        <v>0</v>
      </c>
      <c r="I9" s="37"/>
      <c r="J9" s="38">
        <f t="shared" ref="J9:J11" si="5">H9-I9</f>
        <v>0</v>
      </c>
      <c r="K9" s="32">
        <v>0</v>
      </c>
      <c r="L9" s="37"/>
      <c r="M9" s="38">
        <f t="shared" ref="M9:M11" si="6">K9-L9</f>
        <v>0</v>
      </c>
      <c r="N9" s="32">
        <v>0</v>
      </c>
      <c r="O9" s="37"/>
      <c r="P9" s="38">
        <f t="shared" ref="P9:P11" si="7">N9-O9</f>
        <v>0</v>
      </c>
      <c r="Q9" s="32">
        <v>0</v>
      </c>
      <c r="R9" s="37"/>
      <c r="S9" s="38">
        <f t="shared" ref="S9:S11" si="8">Q9-R9</f>
        <v>0</v>
      </c>
      <c r="T9" s="32">
        <v>0</v>
      </c>
      <c r="U9" s="37"/>
      <c r="V9" s="38">
        <f t="shared" ref="V9:V11" si="9">T9-U9</f>
        <v>0</v>
      </c>
      <c r="W9" s="32">
        <v>0</v>
      </c>
      <c r="X9" s="37"/>
      <c r="Y9" s="38">
        <f t="shared" ref="Y9:Y11" si="10">W9-X9</f>
        <v>0</v>
      </c>
      <c r="Z9" s="32">
        <v>0</v>
      </c>
      <c r="AA9" s="37"/>
      <c r="AB9" s="38">
        <f t="shared" ref="AB9:AB11" si="11">Z9-AA9</f>
        <v>0</v>
      </c>
      <c r="AC9" s="32">
        <v>0</v>
      </c>
      <c r="AD9" s="37"/>
      <c r="AE9" s="38">
        <f t="shared" ref="AE9:AE11" si="12">AC9-AD9</f>
        <v>0</v>
      </c>
      <c r="AF9" s="32">
        <v>0</v>
      </c>
      <c r="AG9" s="37"/>
      <c r="AH9" s="38">
        <f t="shared" ref="AH9:AH11" si="13">AF9-AG9</f>
        <v>0</v>
      </c>
      <c r="AI9" s="32">
        <v>0</v>
      </c>
      <c r="AJ9" s="37"/>
      <c r="AK9" s="38">
        <f t="shared" ref="AK9:AK11" si="14">AI9-AJ9</f>
        <v>0</v>
      </c>
      <c r="AL9" s="32"/>
      <c r="AM9" s="37">
        <f t="shared" si="0"/>
        <v>0</v>
      </c>
      <c r="AN9" s="37"/>
      <c r="AO9" s="37">
        <f t="shared" si="1"/>
        <v>0</v>
      </c>
      <c r="AP9" s="37"/>
      <c r="AQ9" s="38">
        <f t="shared" si="2"/>
        <v>0</v>
      </c>
    </row>
    <row r="10" spans="1:43" x14ac:dyDescent="0.25">
      <c r="A10" s="114" t="s">
        <v>104</v>
      </c>
      <c r="B10" s="32">
        <v>0</v>
      </c>
      <c r="C10" s="37"/>
      <c r="D10" s="38">
        <f t="shared" si="3"/>
        <v>0</v>
      </c>
      <c r="E10" s="32">
        <v>0</v>
      </c>
      <c r="F10" s="37"/>
      <c r="G10" s="38">
        <f t="shared" si="4"/>
        <v>0</v>
      </c>
      <c r="H10" s="32">
        <v>0</v>
      </c>
      <c r="I10" s="37"/>
      <c r="J10" s="38">
        <f t="shared" si="5"/>
        <v>0</v>
      </c>
      <c r="K10" s="32">
        <v>0</v>
      </c>
      <c r="L10" s="37"/>
      <c r="M10" s="38">
        <f t="shared" si="6"/>
        <v>0</v>
      </c>
      <c r="N10" s="32">
        <v>0</v>
      </c>
      <c r="O10" s="37"/>
      <c r="P10" s="38">
        <f t="shared" si="7"/>
        <v>0</v>
      </c>
      <c r="Q10" s="32">
        <v>0</v>
      </c>
      <c r="R10" s="37"/>
      <c r="S10" s="38">
        <f t="shared" si="8"/>
        <v>0</v>
      </c>
      <c r="T10" s="32">
        <v>0</v>
      </c>
      <c r="U10" s="37"/>
      <c r="V10" s="38">
        <f t="shared" si="9"/>
        <v>0</v>
      </c>
      <c r="W10" s="32">
        <v>0</v>
      </c>
      <c r="X10" s="37"/>
      <c r="Y10" s="38">
        <f t="shared" si="10"/>
        <v>0</v>
      </c>
      <c r="Z10" s="32">
        <v>0</v>
      </c>
      <c r="AA10" s="37"/>
      <c r="AB10" s="38">
        <f t="shared" si="11"/>
        <v>0</v>
      </c>
      <c r="AC10" s="32">
        <v>0</v>
      </c>
      <c r="AD10" s="37"/>
      <c r="AE10" s="38">
        <f t="shared" si="12"/>
        <v>0</v>
      </c>
      <c r="AF10" s="32">
        <v>0</v>
      </c>
      <c r="AG10" s="37"/>
      <c r="AH10" s="38">
        <f t="shared" si="13"/>
        <v>0</v>
      </c>
      <c r="AI10" s="32">
        <v>0</v>
      </c>
      <c r="AJ10" s="37"/>
      <c r="AK10" s="38">
        <f t="shared" si="14"/>
        <v>0</v>
      </c>
      <c r="AL10" s="32"/>
      <c r="AM10" s="37">
        <f t="shared" si="0"/>
        <v>0</v>
      </c>
      <c r="AN10" s="37"/>
      <c r="AO10" s="37">
        <f t="shared" si="1"/>
        <v>0</v>
      </c>
      <c r="AP10" s="37"/>
      <c r="AQ10" s="38">
        <f t="shared" si="2"/>
        <v>0</v>
      </c>
    </row>
    <row r="11" spans="1:43" x14ac:dyDescent="0.25">
      <c r="A11" s="114" t="s">
        <v>7</v>
      </c>
      <c r="B11" s="32">
        <v>9308</v>
      </c>
      <c r="C11" s="37">
        <v>10710</v>
      </c>
      <c r="D11" s="38">
        <f t="shared" si="3"/>
        <v>-1402</v>
      </c>
      <c r="E11" s="32">
        <v>2596.54</v>
      </c>
      <c r="F11" s="37">
        <v>14441.1</v>
      </c>
      <c r="G11" s="38">
        <f t="shared" si="4"/>
        <v>-11844.560000000001</v>
      </c>
      <c r="H11" s="32">
        <v>2692.94</v>
      </c>
      <c r="I11" s="37"/>
      <c r="J11" s="38">
        <f t="shared" si="5"/>
        <v>2692.94</v>
      </c>
      <c r="K11" s="32">
        <v>0</v>
      </c>
      <c r="L11" s="37"/>
      <c r="M11" s="38">
        <f t="shared" si="6"/>
        <v>0</v>
      </c>
      <c r="N11" s="32">
        <v>0</v>
      </c>
      <c r="O11" s="37"/>
      <c r="P11" s="38">
        <f t="shared" si="7"/>
        <v>0</v>
      </c>
      <c r="Q11" s="32">
        <v>0</v>
      </c>
      <c r="R11" s="37"/>
      <c r="S11" s="38">
        <f t="shared" si="8"/>
        <v>0</v>
      </c>
      <c r="T11" s="32">
        <v>0</v>
      </c>
      <c r="U11" s="37"/>
      <c r="V11" s="38">
        <f t="shared" si="9"/>
        <v>0</v>
      </c>
      <c r="W11" s="32">
        <v>0</v>
      </c>
      <c r="X11" s="37"/>
      <c r="Y11" s="38">
        <f t="shared" si="10"/>
        <v>0</v>
      </c>
      <c r="Z11" s="32">
        <v>0</v>
      </c>
      <c r="AA11" s="37"/>
      <c r="AB11" s="38">
        <f t="shared" si="11"/>
        <v>0</v>
      </c>
      <c r="AC11" s="32">
        <v>0</v>
      </c>
      <c r="AD11" s="37"/>
      <c r="AE11" s="38">
        <f t="shared" si="12"/>
        <v>0</v>
      </c>
      <c r="AF11" s="32">
        <v>0</v>
      </c>
      <c r="AG11" s="37"/>
      <c r="AH11" s="38">
        <f t="shared" si="13"/>
        <v>0</v>
      </c>
      <c r="AI11" s="32">
        <v>0</v>
      </c>
      <c r="AJ11" s="37"/>
      <c r="AK11" s="38">
        <f t="shared" si="14"/>
        <v>0</v>
      </c>
      <c r="AL11" s="32"/>
      <c r="AM11" s="37">
        <f t="shared" si="0"/>
        <v>14597.480000000001</v>
      </c>
      <c r="AN11" s="37"/>
      <c r="AO11" s="37">
        <f t="shared" si="1"/>
        <v>25151.1</v>
      </c>
      <c r="AP11" s="37"/>
      <c r="AQ11" s="38">
        <f t="shared" si="2"/>
        <v>-10553.619999999997</v>
      </c>
    </row>
    <row r="12" spans="1:43" ht="16.5" thickBot="1" x14ac:dyDescent="0.3">
      <c r="A12" s="126" t="s">
        <v>8</v>
      </c>
      <c r="B12" s="39">
        <f t="shared" ref="B12:AK12" si="15">SUM(B7:B11)</f>
        <v>609308</v>
      </c>
      <c r="C12" s="40">
        <f t="shared" si="15"/>
        <v>610710</v>
      </c>
      <c r="D12" s="41">
        <f t="shared" si="15"/>
        <v>-1402</v>
      </c>
      <c r="E12" s="39">
        <f t="shared" si="15"/>
        <v>602596.54</v>
      </c>
      <c r="F12" s="40">
        <f t="shared" si="15"/>
        <v>614441.1</v>
      </c>
      <c r="G12" s="41">
        <f t="shared" si="15"/>
        <v>-11844.560000000001</v>
      </c>
      <c r="H12" s="39">
        <f t="shared" si="15"/>
        <v>502692.94</v>
      </c>
      <c r="I12" s="40">
        <f t="shared" si="15"/>
        <v>500000</v>
      </c>
      <c r="J12" s="41">
        <f t="shared" si="15"/>
        <v>2692.94</v>
      </c>
      <c r="K12" s="39">
        <f t="shared" si="15"/>
        <v>0</v>
      </c>
      <c r="L12" s="40">
        <f t="shared" si="15"/>
        <v>0</v>
      </c>
      <c r="M12" s="41">
        <f t="shared" si="15"/>
        <v>0</v>
      </c>
      <c r="N12" s="39">
        <f t="shared" si="15"/>
        <v>0</v>
      </c>
      <c r="O12" s="40">
        <f t="shared" si="15"/>
        <v>0</v>
      </c>
      <c r="P12" s="41">
        <f t="shared" si="15"/>
        <v>0</v>
      </c>
      <c r="Q12" s="39">
        <f t="shared" si="15"/>
        <v>0</v>
      </c>
      <c r="R12" s="40">
        <f t="shared" si="15"/>
        <v>0</v>
      </c>
      <c r="S12" s="41">
        <f t="shared" si="15"/>
        <v>0</v>
      </c>
      <c r="T12" s="39">
        <f t="shared" si="15"/>
        <v>0</v>
      </c>
      <c r="U12" s="40">
        <f t="shared" si="15"/>
        <v>0</v>
      </c>
      <c r="V12" s="41">
        <f t="shared" si="15"/>
        <v>0</v>
      </c>
      <c r="W12" s="39">
        <f t="shared" si="15"/>
        <v>0</v>
      </c>
      <c r="X12" s="40">
        <f t="shared" si="15"/>
        <v>0</v>
      </c>
      <c r="Y12" s="41">
        <f t="shared" si="15"/>
        <v>0</v>
      </c>
      <c r="Z12" s="39">
        <f t="shared" si="15"/>
        <v>0</v>
      </c>
      <c r="AA12" s="40">
        <f t="shared" si="15"/>
        <v>0</v>
      </c>
      <c r="AB12" s="41">
        <f t="shared" si="15"/>
        <v>0</v>
      </c>
      <c r="AC12" s="39">
        <f t="shared" si="15"/>
        <v>0</v>
      </c>
      <c r="AD12" s="40">
        <f t="shared" si="15"/>
        <v>0</v>
      </c>
      <c r="AE12" s="41">
        <f t="shared" si="15"/>
        <v>0</v>
      </c>
      <c r="AF12" s="39">
        <f t="shared" si="15"/>
        <v>0</v>
      </c>
      <c r="AG12" s="40">
        <f t="shared" si="15"/>
        <v>0</v>
      </c>
      <c r="AH12" s="41">
        <f t="shared" si="15"/>
        <v>0</v>
      </c>
      <c r="AI12" s="39">
        <f t="shared" si="15"/>
        <v>0</v>
      </c>
      <c r="AJ12" s="40">
        <f t="shared" si="15"/>
        <v>0</v>
      </c>
      <c r="AK12" s="41">
        <f t="shared" si="15"/>
        <v>0</v>
      </c>
      <c r="AL12" s="42"/>
      <c r="AM12" s="43">
        <f>SUM(AM7:AM11)</f>
        <v>1714597.48</v>
      </c>
      <c r="AN12" s="40"/>
      <c r="AO12" s="40">
        <f>SUM(AO7:AO11)</f>
        <v>1725151.1</v>
      </c>
      <c r="AP12" s="40"/>
      <c r="AQ12" s="44">
        <f t="shared" si="2"/>
        <v>-10553.620000000112</v>
      </c>
    </row>
    <row r="13" spans="1:43" x14ac:dyDescent="0.25">
      <c r="A13" s="127" t="s">
        <v>48</v>
      </c>
      <c r="B13" s="31" t="s">
        <v>44</v>
      </c>
      <c r="C13" s="35"/>
      <c r="D13" s="36"/>
      <c r="E13" s="31" t="s">
        <v>44</v>
      </c>
      <c r="F13" s="35"/>
      <c r="G13" s="36"/>
      <c r="H13" s="31" t="s">
        <v>44</v>
      </c>
      <c r="I13" s="35"/>
      <c r="J13" s="36"/>
      <c r="K13" s="31" t="s">
        <v>44</v>
      </c>
      <c r="L13" s="35"/>
      <c r="M13" s="36"/>
      <c r="N13" s="31" t="s">
        <v>44</v>
      </c>
      <c r="O13" s="35"/>
      <c r="P13" s="36"/>
      <c r="Q13" s="31" t="s">
        <v>44</v>
      </c>
      <c r="R13" s="35"/>
      <c r="S13" s="36"/>
      <c r="T13" s="31" t="s">
        <v>44</v>
      </c>
      <c r="U13" s="35"/>
      <c r="V13" s="36"/>
      <c r="W13" s="31" t="s">
        <v>44</v>
      </c>
      <c r="X13" s="35"/>
      <c r="Y13" s="36"/>
      <c r="Z13" s="31" t="s">
        <v>44</v>
      </c>
      <c r="AA13" s="35"/>
      <c r="AB13" s="36"/>
      <c r="AC13" s="31" t="s">
        <v>44</v>
      </c>
      <c r="AD13" s="35"/>
      <c r="AE13" s="36"/>
      <c r="AF13" s="31" t="s">
        <v>44</v>
      </c>
      <c r="AG13" s="35"/>
      <c r="AH13" s="36"/>
      <c r="AI13" s="31" t="s">
        <v>44</v>
      </c>
      <c r="AJ13" s="35"/>
      <c r="AK13" s="36"/>
      <c r="AL13" s="31"/>
      <c r="AM13" s="35" t="s">
        <v>44</v>
      </c>
      <c r="AN13" s="35"/>
      <c r="AO13" s="35" t="s">
        <v>44</v>
      </c>
      <c r="AP13" s="35"/>
      <c r="AQ13" s="38" t="s">
        <v>44</v>
      </c>
    </row>
    <row r="14" spans="1:43" x14ac:dyDescent="0.25">
      <c r="A14" s="114" t="s">
        <v>49</v>
      </c>
      <c r="B14" s="32">
        <v>103496</v>
      </c>
      <c r="C14" s="37">
        <v>103496</v>
      </c>
      <c r="D14" s="38">
        <f>C14-B14</f>
        <v>0</v>
      </c>
      <c r="E14" s="32">
        <v>107263.31</v>
      </c>
      <c r="F14" s="37">
        <v>107263.31</v>
      </c>
      <c r="G14" s="38">
        <f>F14-E14</f>
        <v>0</v>
      </c>
      <c r="H14" s="32">
        <v>100676.82</v>
      </c>
      <c r="I14" s="32">
        <v>100676.82</v>
      </c>
      <c r="J14" s="38">
        <f>I14-H14</f>
        <v>0</v>
      </c>
      <c r="K14" s="32">
        <v>0</v>
      </c>
      <c r="L14" s="37"/>
      <c r="M14" s="38">
        <f>L14-K14</f>
        <v>0</v>
      </c>
      <c r="N14" s="32">
        <v>0</v>
      </c>
      <c r="O14" s="37"/>
      <c r="P14" s="38">
        <f>O14-N14</f>
        <v>0</v>
      </c>
      <c r="Q14" s="32">
        <v>0</v>
      </c>
      <c r="R14" s="37"/>
      <c r="S14" s="38">
        <f>R14-Q14</f>
        <v>0</v>
      </c>
      <c r="T14" s="32">
        <v>0</v>
      </c>
      <c r="U14" s="37"/>
      <c r="V14" s="38">
        <f>U14-T14</f>
        <v>0</v>
      </c>
      <c r="W14" s="32">
        <v>0</v>
      </c>
      <c r="X14" s="37"/>
      <c r="Y14" s="38">
        <f>X14-W14</f>
        <v>0</v>
      </c>
      <c r="Z14" s="32">
        <v>0</v>
      </c>
      <c r="AA14" s="37"/>
      <c r="AB14" s="38">
        <f>AA14-Z14</f>
        <v>0</v>
      </c>
      <c r="AC14" s="32">
        <v>0</v>
      </c>
      <c r="AD14" s="37"/>
      <c r="AE14" s="38">
        <f>AD14-AC14</f>
        <v>0</v>
      </c>
      <c r="AF14" s="32">
        <v>0</v>
      </c>
      <c r="AG14" s="37"/>
      <c r="AH14" s="38">
        <f>AG14-AF14</f>
        <v>0</v>
      </c>
      <c r="AI14" s="32">
        <v>0</v>
      </c>
      <c r="AJ14" s="37"/>
      <c r="AK14" s="38">
        <f>AJ14-AI14</f>
        <v>0</v>
      </c>
      <c r="AL14" s="32"/>
      <c r="AM14" s="37">
        <f t="shared" ref="AM14:AM23" si="16">B14+E14+H14+K14+N14+Q14+T14+W14+Z14+AC14+AF14+AI14</f>
        <v>311436.13</v>
      </c>
      <c r="AN14" s="37"/>
      <c r="AO14" s="37">
        <f t="shared" si="1"/>
        <v>311436.13</v>
      </c>
      <c r="AP14" s="37"/>
      <c r="AQ14" s="38">
        <f>AO14-AM14</f>
        <v>0</v>
      </c>
    </row>
    <row r="15" spans="1:43" x14ac:dyDescent="0.25">
      <c r="A15" s="114" t="s">
        <v>50</v>
      </c>
      <c r="B15" s="32">
        <v>0</v>
      </c>
      <c r="C15" s="37"/>
      <c r="D15" s="38">
        <f t="shared" ref="D15:D24" si="17">C15-B15</f>
        <v>0</v>
      </c>
      <c r="E15" s="32">
        <v>0</v>
      </c>
      <c r="F15" s="37"/>
      <c r="G15" s="38">
        <f t="shared" ref="G15:G24" si="18">F15-E15</f>
        <v>0</v>
      </c>
      <c r="H15" s="32">
        <v>0</v>
      </c>
      <c r="I15" s="32">
        <v>0</v>
      </c>
      <c r="J15" s="38">
        <f t="shared" ref="J15:J24" si="19">I15-H15</f>
        <v>0</v>
      </c>
      <c r="K15" s="32">
        <v>0</v>
      </c>
      <c r="L15" s="37"/>
      <c r="M15" s="38">
        <f t="shared" ref="M15:M24" si="20">L15-K15</f>
        <v>0</v>
      </c>
      <c r="N15" s="32">
        <v>0</v>
      </c>
      <c r="O15" s="37"/>
      <c r="P15" s="38">
        <f t="shared" ref="P15:P24" si="21">O15-N15</f>
        <v>0</v>
      </c>
      <c r="Q15" s="32">
        <v>0</v>
      </c>
      <c r="R15" s="37"/>
      <c r="S15" s="38">
        <f t="shared" ref="S15:S24" si="22">R15-Q15</f>
        <v>0</v>
      </c>
      <c r="T15" s="32">
        <v>0</v>
      </c>
      <c r="U15" s="37"/>
      <c r="V15" s="38">
        <f t="shared" ref="V15:V24" si="23">U15-T15</f>
        <v>0</v>
      </c>
      <c r="W15" s="32">
        <v>0</v>
      </c>
      <c r="X15" s="37"/>
      <c r="Y15" s="38">
        <f t="shared" ref="Y15:Y24" si="24">X15-W15</f>
        <v>0</v>
      </c>
      <c r="Z15" s="32">
        <v>0</v>
      </c>
      <c r="AA15" s="37"/>
      <c r="AB15" s="38">
        <f t="shared" ref="AB15:AB24" si="25">AA15-Z15</f>
        <v>0</v>
      </c>
      <c r="AC15" s="32">
        <v>0</v>
      </c>
      <c r="AD15" s="37"/>
      <c r="AE15" s="38">
        <f t="shared" ref="AE15:AE24" si="26">AD15-AC15</f>
        <v>0</v>
      </c>
      <c r="AF15" s="32">
        <v>0</v>
      </c>
      <c r="AG15" s="37"/>
      <c r="AH15" s="38">
        <f t="shared" ref="AH15:AH24" si="27">AG15-AF15</f>
        <v>0</v>
      </c>
      <c r="AI15" s="32">
        <v>0</v>
      </c>
      <c r="AJ15" s="37"/>
      <c r="AK15" s="38">
        <f t="shared" ref="AK15:AK24" si="28">AJ15-AI15</f>
        <v>0</v>
      </c>
      <c r="AL15" s="32"/>
      <c r="AM15" s="37">
        <f t="shared" si="16"/>
        <v>0</v>
      </c>
      <c r="AN15" s="37"/>
      <c r="AO15" s="37">
        <f t="shared" si="1"/>
        <v>0</v>
      </c>
      <c r="AP15" s="37"/>
      <c r="AQ15" s="38">
        <f t="shared" ref="AQ15:AQ23" si="29">AO15-AM15</f>
        <v>0</v>
      </c>
    </row>
    <row r="16" spans="1:43" x14ac:dyDescent="0.25">
      <c r="A16" s="114" t="s">
        <v>105</v>
      </c>
      <c r="B16" s="32">
        <v>0</v>
      </c>
      <c r="C16" s="37"/>
      <c r="D16" s="38">
        <f t="shared" si="17"/>
        <v>0</v>
      </c>
      <c r="E16" s="32">
        <v>0</v>
      </c>
      <c r="F16" s="37"/>
      <c r="G16" s="38">
        <f t="shared" si="18"/>
        <v>0</v>
      </c>
      <c r="H16" s="32">
        <v>0</v>
      </c>
      <c r="I16" s="32">
        <v>0</v>
      </c>
      <c r="J16" s="38">
        <f t="shared" si="19"/>
        <v>0</v>
      </c>
      <c r="K16" s="32">
        <v>0</v>
      </c>
      <c r="L16" s="37"/>
      <c r="M16" s="38">
        <f t="shared" si="20"/>
        <v>0</v>
      </c>
      <c r="N16" s="32">
        <v>0</v>
      </c>
      <c r="O16" s="37"/>
      <c r="P16" s="38">
        <f t="shared" si="21"/>
        <v>0</v>
      </c>
      <c r="Q16" s="32">
        <v>0</v>
      </c>
      <c r="R16" s="37"/>
      <c r="S16" s="38">
        <f t="shared" si="22"/>
        <v>0</v>
      </c>
      <c r="T16" s="32">
        <v>0</v>
      </c>
      <c r="U16" s="37"/>
      <c r="V16" s="38">
        <f t="shared" si="23"/>
        <v>0</v>
      </c>
      <c r="W16" s="32">
        <v>0</v>
      </c>
      <c r="X16" s="37"/>
      <c r="Y16" s="38">
        <f t="shared" si="24"/>
        <v>0</v>
      </c>
      <c r="Z16" s="32">
        <v>0</v>
      </c>
      <c r="AA16" s="37"/>
      <c r="AB16" s="38">
        <f t="shared" si="25"/>
        <v>0</v>
      </c>
      <c r="AC16" s="32">
        <v>0</v>
      </c>
      <c r="AD16" s="37"/>
      <c r="AE16" s="38">
        <f t="shared" si="26"/>
        <v>0</v>
      </c>
      <c r="AF16" s="32">
        <v>0</v>
      </c>
      <c r="AG16" s="37"/>
      <c r="AH16" s="38">
        <f t="shared" si="27"/>
        <v>0</v>
      </c>
      <c r="AI16" s="32">
        <v>0</v>
      </c>
      <c r="AJ16" s="37"/>
      <c r="AK16" s="38">
        <f t="shared" si="28"/>
        <v>0</v>
      </c>
      <c r="AL16" s="32"/>
      <c r="AM16" s="37">
        <f t="shared" si="16"/>
        <v>0</v>
      </c>
      <c r="AN16" s="37"/>
      <c r="AO16" s="37">
        <f t="shared" si="1"/>
        <v>0</v>
      </c>
      <c r="AP16" s="37"/>
      <c r="AQ16" s="38">
        <f t="shared" si="29"/>
        <v>0</v>
      </c>
    </row>
    <row r="17" spans="1:59" x14ac:dyDescent="0.25">
      <c r="A17" s="114" t="s">
        <v>51</v>
      </c>
      <c r="B17" s="33">
        <f>B14*0.00384</f>
        <v>397.42464000000001</v>
      </c>
      <c r="C17" s="37">
        <f>C14*0.00384</f>
        <v>397.42464000000001</v>
      </c>
      <c r="D17" s="38">
        <f t="shared" si="17"/>
        <v>0</v>
      </c>
      <c r="E17" s="32">
        <v>0</v>
      </c>
      <c r="F17" s="37"/>
      <c r="G17" s="38">
        <f t="shared" si="18"/>
        <v>0</v>
      </c>
      <c r="H17" s="32">
        <v>0</v>
      </c>
      <c r="I17" s="32">
        <v>0</v>
      </c>
      <c r="J17" s="38">
        <f t="shared" si="19"/>
        <v>0</v>
      </c>
      <c r="K17" s="32">
        <v>0</v>
      </c>
      <c r="L17" s="37"/>
      <c r="M17" s="38">
        <f t="shared" si="20"/>
        <v>0</v>
      </c>
      <c r="N17" s="32">
        <v>0</v>
      </c>
      <c r="O17" s="37"/>
      <c r="P17" s="38">
        <f t="shared" si="21"/>
        <v>0</v>
      </c>
      <c r="Q17" s="32">
        <v>0</v>
      </c>
      <c r="R17" s="37"/>
      <c r="S17" s="38">
        <f t="shared" si="22"/>
        <v>0</v>
      </c>
      <c r="T17" s="32">
        <v>0</v>
      </c>
      <c r="U17" s="37"/>
      <c r="V17" s="38">
        <f t="shared" si="23"/>
        <v>0</v>
      </c>
      <c r="W17" s="32">
        <v>0</v>
      </c>
      <c r="X17" s="37"/>
      <c r="Y17" s="38">
        <f t="shared" si="24"/>
        <v>0</v>
      </c>
      <c r="Z17" s="32">
        <v>0</v>
      </c>
      <c r="AA17" s="37"/>
      <c r="AB17" s="38">
        <f t="shared" si="25"/>
        <v>0</v>
      </c>
      <c r="AC17" s="32">
        <v>0</v>
      </c>
      <c r="AD17" s="37"/>
      <c r="AE17" s="38">
        <f t="shared" si="26"/>
        <v>0</v>
      </c>
      <c r="AF17" s="32">
        <v>0</v>
      </c>
      <c r="AG17" s="37"/>
      <c r="AH17" s="38">
        <f t="shared" si="27"/>
        <v>0</v>
      </c>
      <c r="AI17" s="32">
        <v>0</v>
      </c>
      <c r="AJ17" s="37"/>
      <c r="AK17" s="38">
        <f t="shared" si="28"/>
        <v>0</v>
      </c>
      <c r="AL17" s="32"/>
      <c r="AM17" s="37">
        <f t="shared" si="16"/>
        <v>397.42464000000001</v>
      </c>
      <c r="AN17" s="37"/>
      <c r="AO17" s="37">
        <f t="shared" si="1"/>
        <v>397.42464000000001</v>
      </c>
      <c r="AP17" s="37"/>
      <c r="AQ17" s="38">
        <f t="shared" si="29"/>
        <v>0</v>
      </c>
    </row>
    <row r="18" spans="1:59" x14ac:dyDescent="0.25">
      <c r="A18" s="114" t="s">
        <v>81</v>
      </c>
      <c r="B18" s="33">
        <v>0</v>
      </c>
      <c r="C18" s="37">
        <v>0</v>
      </c>
      <c r="D18" s="38">
        <f t="shared" si="17"/>
        <v>0</v>
      </c>
      <c r="E18" s="33">
        <v>142.5</v>
      </c>
      <c r="F18" s="37">
        <v>142.5</v>
      </c>
      <c r="G18" s="38">
        <f t="shared" si="18"/>
        <v>0</v>
      </c>
      <c r="H18" s="32">
        <v>20</v>
      </c>
      <c r="I18" s="32">
        <v>20</v>
      </c>
      <c r="J18" s="38">
        <f t="shared" si="19"/>
        <v>0</v>
      </c>
      <c r="K18" s="32">
        <v>0</v>
      </c>
      <c r="L18" s="37"/>
      <c r="M18" s="38">
        <f t="shared" si="20"/>
        <v>0</v>
      </c>
      <c r="N18" s="32">
        <v>0</v>
      </c>
      <c r="O18" s="37"/>
      <c r="P18" s="38">
        <f t="shared" si="21"/>
        <v>0</v>
      </c>
      <c r="Q18" s="32">
        <v>0</v>
      </c>
      <c r="R18" s="37"/>
      <c r="S18" s="38">
        <f t="shared" si="22"/>
        <v>0</v>
      </c>
      <c r="T18" s="32">
        <v>0</v>
      </c>
      <c r="U18" s="37"/>
      <c r="V18" s="38">
        <f t="shared" si="23"/>
        <v>0</v>
      </c>
      <c r="W18" s="32">
        <v>0</v>
      </c>
      <c r="X18" s="37"/>
      <c r="Y18" s="38">
        <f t="shared" si="24"/>
        <v>0</v>
      </c>
      <c r="Z18" s="32">
        <v>0</v>
      </c>
      <c r="AA18" s="37"/>
      <c r="AB18" s="38">
        <f t="shared" si="25"/>
        <v>0</v>
      </c>
      <c r="AC18" s="32">
        <v>0</v>
      </c>
      <c r="AD18" s="37"/>
      <c r="AE18" s="38">
        <f t="shared" si="26"/>
        <v>0</v>
      </c>
      <c r="AF18" s="32">
        <v>0</v>
      </c>
      <c r="AG18" s="37"/>
      <c r="AH18" s="38">
        <f t="shared" si="27"/>
        <v>0</v>
      </c>
      <c r="AI18" s="32">
        <v>0</v>
      </c>
      <c r="AJ18" s="37"/>
      <c r="AK18" s="38">
        <f t="shared" si="28"/>
        <v>0</v>
      </c>
      <c r="AL18" s="32"/>
      <c r="AM18" s="37">
        <f t="shared" si="16"/>
        <v>162.5</v>
      </c>
      <c r="AN18" s="37"/>
      <c r="AO18" s="37">
        <f t="shared" si="1"/>
        <v>162.5</v>
      </c>
      <c r="AP18" s="37"/>
      <c r="AQ18" s="38">
        <f t="shared" si="29"/>
        <v>0</v>
      </c>
    </row>
    <row r="19" spans="1:59" x14ac:dyDescent="0.25">
      <c r="A19" s="128" t="s">
        <v>80</v>
      </c>
      <c r="B19" s="45">
        <f>B14*0.00769</f>
        <v>795.88423999999998</v>
      </c>
      <c r="C19" s="37">
        <f>C14*0.00769</f>
        <v>795.88423999999998</v>
      </c>
      <c r="D19" s="47">
        <f t="shared" si="17"/>
        <v>0</v>
      </c>
      <c r="E19" s="45">
        <v>4257.42</v>
      </c>
      <c r="F19" s="37">
        <v>4257.42</v>
      </c>
      <c r="G19" s="47">
        <f t="shared" si="18"/>
        <v>0</v>
      </c>
      <c r="H19" s="45">
        <v>14436.93</v>
      </c>
      <c r="I19" s="45">
        <v>14436.93</v>
      </c>
      <c r="J19" s="38">
        <f t="shared" si="19"/>
        <v>0</v>
      </c>
      <c r="K19" s="45">
        <v>0</v>
      </c>
      <c r="L19" s="46"/>
      <c r="M19" s="38">
        <f t="shared" si="20"/>
        <v>0</v>
      </c>
      <c r="N19" s="45">
        <v>0</v>
      </c>
      <c r="O19" s="46"/>
      <c r="P19" s="38">
        <f t="shared" si="21"/>
        <v>0</v>
      </c>
      <c r="Q19" s="45">
        <v>0</v>
      </c>
      <c r="R19" s="46"/>
      <c r="S19" s="38">
        <f t="shared" si="22"/>
        <v>0</v>
      </c>
      <c r="T19" s="45">
        <v>0</v>
      </c>
      <c r="U19" s="46"/>
      <c r="V19" s="38">
        <f t="shared" si="23"/>
        <v>0</v>
      </c>
      <c r="W19" s="45">
        <v>0</v>
      </c>
      <c r="X19" s="46"/>
      <c r="Y19" s="38">
        <f t="shared" si="24"/>
        <v>0</v>
      </c>
      <c r="Z19" s="45">
        <v>0</v>
      </c>
      <c r="AA19" s="46"/>
      <c r="AB19" s="38">
        <f t="shared" si="25"/>
        <v>0</v>
      </c>
      <c r="AC19" s="45">
        <v>0</v>
      </c>
      <c r="AD19" s="46"/>
      <c r="AE19" s="38">
        <f t="shared" si="26"/>
        <v>0</v>
      </c>
      <c r="AF19" s="45">
        <v>0</v>
      </c>
      <c r="AG19" s="46"/>
      <c r="AH19" s="38">
        <f t="shared" si="27"/>
        <v>0</v>
      </c>
      <c r="AI19" s="45">
        <v>0</v>
      </c>
      <c r="AJ19" s="46"/>
      <c r="AK19" s="38">
        <f t="shared" si="28"/>
        <v>0</v>
      </c>
      <c r="AL19" s="48"/>
      <c r="AM19" s="37">
        <f t="shared" si="16"/>
        <v>19490.234240000002</v>
      </c>
      <c r="AN19" s="46"/>
      <c r="AO19" s="37">
        <f t="shared" si="1"/>
        <v>19490.234240000002</v>
      </c>
      <c r="AP19" s="46"/>
      <c r="AQ19" s="38">
        <f t="shared" si="29"/>
        <v>0</v>
      </c>
    </row>
    <row r="20" spans="1:59" x14ac:dyDescent="0.25">
      <c r="A20" s="128" t="s">
        <v>82</v>
      </c>
      <c r="B20" s="45">
        <v>0</v>
      </c>
      <c r="C20" s="37">
        <v>0</v>
      </c>
      <c r="D20" s="47">
        <f t="shared" si="17"/>
        <v>0</v>
      </c>
      <c r="E20" s="45">
        <v>157.55000000000001</v>
      </c>
      <c r="F20" s="37">
        <v>157.55000000000001</v>
      </c>
      <c r="G20" s="47">
        <f t="shared" si="18"/>
        <v>0</v>
      </c>
      <c r="H20" s="45">
        <v>490.77</v>
      </c>
      <c r="I20" s="45">
        <v>490.77</v>
      </c>
      <c r="J20" s="38">
        <f t="shared" si="19"/>
        <v>0</v>
      </c>
      <c r="K20" s="45">
        <v>0</v>
      </c>
      <c r="L20" s="46"/>
      <c r="M20" s="38">
        <f t="shared" si="20"/>
        <v>0</v>
      </c>
      <c r="N20" s="45">
        <v>0</v>
      </c>
      <c r="O20" s="46"/>
      <c r="P20" s="38">
        <f t="shared" si="21"/>
        <v>0</v>
      </c>
      <c r="Q20" s="45">
        <v>0</v>
      </c>
      <c r="R20" s="46"/>
      <c r="S20" s="38">
        <f t="shared" si="22"/>
        <v>0</v>
      </c>
      <c r="T20" s="45">
        <v>0</v>
      </c>
      <c r="U20" s="46"/>
      <c r="V20" s="38">
        <f t="shared" si="23"/>
        <v>0</v>
      </c>
      <c r="W20" s="45">
        <v>0</v>
      </c>
      <c r="X20" s="46"/>
      <c r="Y20" s="38">
        <f t="shared" si="24"/>
        <v>0</v>
      </c>
      <c r="Z20" s="45">
        <v>0</v>
      </c>
      <c r="AA20" s="46"/>
      <c r="AB20" s="38">
        <f t="shared" si="25"/>
        <v>0</v>
      </c>
      <c r="AC20" s="45">
        <v>0</v>
      </c>
      <c r="AD20" s="46"/>
      <c r="AE20" s="38">
        <f t="shared" si="26"/>
        <v>0</v>
      </c>
      <c r="AF20" s="45">
        <v>0</v>
      </c>
      <c r="AG20" s="46"/>
      <c r="AH20" s="38">
        <f t="shared" si="27"/>
        <v>0</v>
      </c>
      <c r="AI20" s="45">
        <v>0</v>
      </c>
      <c r="AJ20" s="46"/>
      <c r="AK20" s="38">
        <f t="shared" si="28"/>
        <v>0</v>
      </c>
      <c r="AL20" s="48"/>
      <c r="AM20" s="37">
        <f t="shared" si="16"/>
        <v>648.31999999999994</v>
      </c>
      <c r="AN20" s="46"/>
      <c r="AO20" s="37">
        <f t="shared" si="1"/>
        <v>648.31999999999994</v>
      </c>
      <c r="AP20" s="46"/>
      <c r="AQ20" s="38">
        <f t="shared" si="29"/>
        <v>0</v>
      </c>
    </row>
    <row r="21" spans="1:59" x14ac:dyDescent="0.25">
      <c r="A21" s="128" t="s">
        <v>83</v>
      </c>
      <c r="B21" s="45">
        <f>B14*0.095</f>
        <v>9832.1200000000008</v>
      </c>
      <c r="C21" s="37">
        <f>C14*0.095</f>
        <v>9832.1200000000008</v>
      </c>
      <c r="D21" s="47">
        <f t="shared" si="17"/>
        <v>0</v>
      </c>
      <c r="E21" s="45">
        <v>10908.61</v>
      </c>
      <c r="F21" s="37">
        <v>10908.61</v>
      </c>
      <c r="G21" s="47">
        <f t="shared" si="18"/>
        <v>0</v>
      </c>
      <c r="H21" s="45">
        <v>10373.82</v>
      </c>
      <c r="I21" s="45">
        <v>10373.82</v>
      </c>
      <c r="J21" s="38">
        <f t="shared" si="19"/>
        <v>0</v>
      </c>
      <c r="K21" s="45">
        <v>0</v>
      </c>
      <c r="L21" s="46"/>
      <c r="M21" s="38">
        <f t="shared" si="20"/>
        <v>0</v>
      </c>
      <c r="N21" s="45">
        <v>0</v>
      </c>
      <c r="O21" s="46"/>
      <c r="P21" s="38">
        <f t="shared" si="21"/>
        <v>0</v>
      </c>
      <c r="Q21" s="45">
        <v>0</v>
      </c>
      <c r="R21" s="46"/>
      <c r="S21" s="38">
        <f t="shared" si="22"/>
        <v>0</v>
      </c>
      <c r="T21" s="45">
        <v>0</v>
      </c>
      <c r="U21" s="46"/>
      <c r="V21" s="38">
        <f t="shared" si="23"/>
        <v>0</v>
      </c>
      <c r="W21" s="45">
        <v>0</v>
      </c>
      <c r="X21" s="46"/>
      <c r="Y21" s="38">
        <f t="shared" si="24"/>
        <v>0</v>
      </c>
      <c r="Z21" s="45">
        <v>0</v>
      </c>
      <c r="AA21" s="46"/>
      <c r="AB21" s="38">
        <f t="shared" si="25"/>
        <v>0</v>
      </c>
      <c r="AC21" s="45">
        <v>0</v>
      </c>
      <c r="AD21" s="46"/>
      <c r="AE21" s="38">
        <f t="shared" si="26"/>
        <v>0</v>
      </c>
      <c r="AF21" s="45">
        <v>0</v>
      </c>
      <c r="AG21" s="46"/>
      <c r="AH21" s="38">
        <f t="shared" si="27"/>
        <v>0</v>
      </c>
      <c r="AI21" s="45">
        <v>0</v>
      </c>
      <c r="AJ21" s="46"/>
      <c r="AK21" s="38">
        <f t="shared" si="28"/>
        <v>0</v>
      </c>
      <c r="AL21" s="48"/>
      <c r="AM21" s="37">
        <f t="shared" si="16"/>
        <v>31114.550000000003</v>
      </c>
      <c r="AN21" s="46"/>
      <c r="AO21" s="37">
        <f t="shared" si="1"/>
        <v>31114.550000000003</v>
      </c>
      <c r="AP21" s="46"/>
      <c r="AQ21" s="38">
        <f t="shared" si="29"/>
        <v>0</v>
      </c>
    </row>
    <row r="22" spans="1:59" x14ac:dyDescent="0.25">
      <c r="A22" s="128" t="s">
        <v>78</v>
      </c>
      <c r="B22" s="45">
        <v>2490</v>
      </c>
      <c r="C22" s="46">
        <v>2490</v>
      </c>
      <c r="D22" s="47">
        <f t="shared" si="17"/>
        <v>0</v>
      </c>
      <c r="E22" s="45">
        <v>3084.33</v>
      </c>
      <c r="F22" s="37">
        <v>3084.33</v>
      </c>
      <c r="G22" s="47">
        <f t="shared" si="18"/>
        <v>0</v>
      </c>
      <c r="H22" s="45">
        <v>2265.59</v>
      </c>
      <c r="I22" s="45">
        <v>2265.59</v>
      </c>
      <c r="J22" s="38">
        <f t="shared" si="19"/>
        <v>0</v>
      </c>
      <c r="K22" s="45">
        <v>0</v>
      </c>
      <c r="L22" s="46"/>
      <c r="M22" s="38">
        <f t="shared" si="20"/>
        <v>0</v>
      </c>
      <c r="N22" s="45">
        <v>0</v>
      </c>
      <c r="O22" s="46"/>
      <c r="P22" s="38">
        <f t="shared" si="21"/>
        <v>0</v>
      </c>
      <c r="Q22" s="45">
        <v>0</v>
      </c>
      <c r="R22" s="46"/>
      <c r="S22" s="38">
        <f t="shared" si="22"/>
        <v>0</v>
      </c>
      <c r="T22" s="45">
        <v>0</v>
      </c>
      <c r="U22" s="46"/>
      <c r="V22" s="38">
        <f t="shared" si="23"/>
        <v>0</v>
      </c>
      <c r="W22" s="45">
        <v>0</v>
      </c>
      <c r="X22" s="46"/>
      <c r="Y22" s="38">
        <f t="shared" si="24"/>
        <v>0</v>
      </c>
      <c r="Z22" s="45">
        <v>0</v>
      </c>
      <c r="AA22" s="46"/>
      <c r="AB22" s="38">
        <f t="shared" si="25"/>
        <v>0</v>
      </c>
      <c r="AC22" s="45">
        <v>0</v>
      </c>
      <c r="AD22" s="46"/>
      <c r="AE22" s="38">
        <f t="shared" si="26"/>
        <v>0</v>
      </c>
      <c r="AF22" s="45">
        <v>0</v>
      </c>
      <c r="AG22" s="46"/>
      <c r="AH22" s="38">
        <f t="shared" si="27"/>
        <v>0</v>
      </c>
      <c r="AI22" s="45">
        <v>0</v>
      </c>
      <c r="AJ22" s="46"/>
      <c r="AK22" s="38">
        <f t="shared" si="28"/>
        <v>0</v>
      </c>
      <c r="AL22" s="48"/>
      <c r="AM22" s="37">
        <f t="shared" si="16"/>
        <v>7839.92</v>
      </c>
      <c r="AN22" s="46"/>
      <c r="AO22" s="37">
        <f t="shared" si="1"/>
        <v>7839.92</v>
      </c>
      <c r="AP22" s="46"/>
      <c r="AQ22" s="38">
        <f t="shared" si="29"/>
        <v>0</v>
      </c>
    </row>
    <row r="23" spans="1:59" x14ac:dyDescent="0.25">
      <c r="A23" s="128" t="s">
        <v>79</v>
      </c>
      <c r="B23" s="45">
        <v>7570</v>
      </c>
      <c r="C23" s="46">
        <v>7570</v>
      </c>
      <c r="D23" s="47">
        <f t="shared" si="17"/>
        <v>0</v>
      </c>
      <c r="E23" s="45">
        <v>7569.2</v>
      </c>
      <c r="F23" s="37">
        <v>7569.2</v>
      </c>
      <c r="G23" s="47">
        <f t="shared" si="18"/>
        <v>0</v>
      </c>
      <c r="H23" s="45">
        <v>7569.2</v>
      </c>
      <c r="I23" s="45">
        <v>7569.2</v>
      </c>
      <c r="J23" s="38">
        <f t="shared" si="19"/>
        <v>0</v>
      </c>
      <c r="K23" s="45">
        <v>0</v>
      </c>
      <c r="L23" s="46"/>
      <c r="M23" s="38">
        <f t="shared" si="20"/>
        <v>0</v>
      </c>
      <c r="N23" s="45">
        <v>0</v>
      </c>
      <c r="O23" s="46"/>
      <c r="P23" s="38">
        <f t="shared" si="21"/>
        <v>0</v>
      </c>
      <c r="Q23" s="45">
        <v>0</v>
      </c>
      <c r="R23" s="46"/>
      <c r="S23" s="38">
        <f t="shared" si="22"/>
        <v>0</v>
      </c>
      <c r="T23" s="45">
        <v>0</v>
      </c>
      <c r="U23" s="46"/>
      <c r="V23" s="38">
        <f t="shared" si="23"/>
        <v>0</v>
      </c>
      <c r="W23" s="45">
        <v>0</v>
      </c>
      <c r="X23" s="46"/>
      <c r="Y23" s="38">
        <f t="shared" si="24"/>
        <v>0</v>
      </c>
      <c r="Z23" s="45">
        <v>0</v>
      </c>
      <c r="AA23" s="46"/>
      <c r="AB23" s="38">
        <f t="shared" si="25"/>
        <v>0</v>
      </c>
      <c r="AC23" s="45">
        <v>0</v>
      </c>
      <c r="AD23" s="46"/>
      <c r="AE23" s="38">
        <f t="shared" si="26"/>
        <v>0</v>
      </c>
      <c r="AF23" s="45">
        <v>0</v>
      </c>
      <c r="AG23" s="46"/>
      <c r="AH23" s="38">
        <f t="shared" si="27"/>
        <v>0</v>
      </c>
      <c r="AI23" s="45">
        <v>0</v>
      </c>
      <c r="AJ23" s="46"/>
      <c r="AK23" s="38">
        <f t="shared" si="28"/>
        <v>0</v>
      </c>
      <c r="AL23" s="48"/>
      <c r="AM23" s="37">
        <f t="shared" si="16"/>
        <v>22708.400000000001</v>
      </c>
      <c r="AN23" s="46"/>
      <c r="AO23" s="37">
        <f t="shared" si="1"/>
        <v>22708.400000000001</v>
      </c>
      <c r="AP23" s="46"/>
      <c r="AQ23" s="38">
        <f t="shared" si="29"/>
        <v>0</v>
      </c>
    </row>
    <row r="24" spans="1:59" s="10" customFormat="1" ht="16.5" thickBot="1" x14ac:dyDescent="0.3">
      <c r="A24" s="129" t="s">
        <v>9</v>
      </c>
      <c r="B24" s="49">
        <f>SUM(B13:B23)</f>
        <v>124581.42887999999</v>
      </c>
      <c r="C24" s="43">
        <f>SUM(C13:C23)</f>
        <v>124581.42887999999</v>
      </c>
      <c r="D24" s="44">
        <f t="shared" si="17"/>
        <v>0</v>
      </c>
      <c r="E24" s="49">
        <f>SUM(E13:E23)</f>
        <v>133382.92000000001</v>
      </c>
      <c r="F24" s="43">
        <f>SUM(F13:F23)</f>
        <v>133382.92000000001</v>
      </c>
      <c r="G24" s="44">
        <f t="shared" si="18"/>
        <v>0</v>
      </c>
      <c r="H24" s="49">
        <f>SUM(H13:H23)</f>
        <v>135833.13</v>
      </c>
      <c r="I24" s="43">
        <f>SUM(I13:I23)</f>
        <v>135833.13</v>
      </c>
      <c r="J24" s="44">
        <f t="shared" si="19"/>
        <v>0</v>
      </c>
      <c r="K24" s="49">
        <f>SUM(K13:K23)</f>
        <v>0</v>
      </c>
      <c r="L24" s="43">
        <f>SUM(L13:L23)</f>
        <v>0</v>
      </c>
      <c r="M24" s="44">
        <f t="shared" si="20"/>
        <v>0</v>
      </c>
      <c r="N24" s="49">
        <f>SUM(N13:N23)</f>
        <v>0</v>
      </c>
      <c r="O24" s="43">
        <f>SUM(O13:O23)</f>
        <v>0</v>
      </c>
      <c r="P24" s="44">
        <f t="shared" si="21"/>
        <v>0</v>
      </c>
      <c r="Q24" s="49">
        <f>SUM(Q13:Q23)</f>
        <v>0</v>
      </c>
      <c r="R24" s="43">
        <f>SUM(R13:R23)</f>
        <v>0</v>
      </c>
      <c r="S24" s="44">
        <f t="shared" si="22"/>
        <v>0</v>
      </c>
      <c r="T24" s="49">
        <f>SUM(T13:T23)</f>
        <v>0</v>
      </c>
      <c r="U24" s="43">
        <f>SUM(U13:U23)</f>
        <v>0</v>
      </c>
      <c r="V24" s="44">
        <f t="shared" si="23"/>
        <v>0</v>
      </c>
      <c r="W24" s="49">
        <f>SUM(W13:W23)</f>
        <v>0</v>
      </c>
      <c r="X24" s="43">
        <f>SUM(X13:X23)</f>
        <v>0</v>
      </c>
      <c r="Y24" s="44">
        <f t="shared" si="24"/>
        <v>0</v>
      </c>
      <c r="Z24" s="49">
        <f>SUM(Z13:Z23)</f>
        <v>0</v>
      </c>
      <c r="AA24" s="43">
        <f>SUM(AA13:AA23)</f>
        <v>0</v>
      </c>
      <c r="AB24" s="44">
        <f t="shared" si="25"/>
        <v>0</v>
      </c>
      <c r="AC24" s="49">
        <f>SUM(AC13:AC23)</f>
        <v>0</v>
      </c>
      <c r="AD24" s="43">
        <f>SUM(AD13:AD23)</f>
        <v>0</v>
      </c>
      <c r="AE24" s="44">
        <f t="shared" si="26"/>
        <v>0</v>
      </c>
      <c r="AF24" s="49">
        <f>SUM(AF13:AF23)</f>
        <v>0</v>
      </c>
      <c r="AG24" s="43">
        <f>SUM(AG13:AG23)</f>
        <v>0</v>
      </c>
      <c r="AH24" s="44">
        <f t="shared" si="27"/>
        <v>0</v>
      </c>
      <c r="AI24" s="49">
        <f>SUM(AI13:AI23)</f>
        <v>0</v>
      </c>
      <c r="AJ24" s="43">
        <f>SUM(AJ13:AJ23)</f>
        <v>0</v>
      </c>
      <c r="AK24" s="44">
        <f t="shared" si="28"/>
        <v>0</v>
      </c>
      <c r="AL24" s="50"/>
      <c r="AM24" s="51">
        <f>SUM(AM14:AM23)</f>
        <v>393797.47888000001</v>
      </c>
      <c r="AN24" s="51"/>
      <c r="AO24" s="51">
        <f>SUM(AO13:AO23)</f>
        <v>393797.47888000001</v>
      </c>
      <c r="AP24" s="51"/>
      <c r="AQ24" s="52">
        <f t="shared" ref="AQ24" si="30">AO24-AM24</f>
        <v>0</v>
      </c>
    </row>
    <row r="25" spans="1:59" ht="15.75" thickBot="1" x14ac:dyDescent="0.3">
      <c r="A25" s="130"/>
      <c r="B25" s="32"/>
      <c r="C25" s="116"/>
      <c r="D25" s="38"/>
      <c r="E25" s="32"/>
      <c r="F25" s="37"/>
      <c r="G25" s="38"/>
      <c r="H25" s="32"/>
      <c r="I25" s="37"/>
      <c r="J25" s="38"/>
      <c r="K25" s="32"/>
      <c r="L25" s="37"/>
      <c r="M25" s="38"/>
      <c r="N25" s="32"/>
      <c r="O25" s="37"/>
      <c r="P25" s="38"/>
      <c r="Q25" s="32"/>
      <c r="R25" s="37"/>
      <c r="S25" s="38"/>
      <c r="T25" s="32"/>
      <c r="U25" s="37"/>
      <c r="V25" s="38"/>
      <c r="W25" s="32"/>
      <c r="X25" s="37"/>
      <c r="Y25" s="38"/>
      <c r="Z25" s="32"/>
      <c r="AA25" s="37"/>
      <c r="AB25" s="38"/>
      <c r="AC25" s="32"/>
      <c r="AD25" s="37"/>
      <c r="AE25" s="38"/>
      <c r="AF25" s="32"/>
      <c r="AG25" s="37"/>
      <c r="AH25" s="38"/>
      <c r="AI25" s="32"/>
      <c r="AJ25" s="37"/>
      <c r="AK25" s="38"/>
      <c r="AL25" s="32"/>
      <c r="AM25" s="37"/>
      <c r="AN25" s="37"/>
      <c r="AO25" s="37"/>
      <c r="AP25" s="37"/>
      <c r="AQ25" s="38"/>
      <c r="AW25" s="122"/>
      <c r="BG25" s="30"/>
    </row>
    <row r="26" spans="1:59" x14ac:dyDescent="0.25">
      <c r="A26" s="131" t="s">
        <v>106</v>
      </c>
      <c r="B26" s="31"/>
      <c r="C26" s="53"/>
      <c r="D26" s="36"/>
      <c r="E26" s="31"/>
      <c r="F26" s="35"/>
      <c r="G26" s="36"/>
      <c r="H26" s="31"/>
      <c r="I26" s="35"/>
      <c r="J26" s="36"/>
      <c r="K26" s="31"/>
      <c r="L26" s="35"/>
      <c r="M26" s="36"/>
      <c r="N26" s="31"/>
      <c r="O26" s="35"/>
      <c r="P26" s="36"/>
      <c r="Q26" s="31"/>
      <c r="R26" s="35"/>
      <c r="S26" s="36"/>
      <c r="T26" s="31"/>
      <c r="U26" s="35"/>
      <c r="V26" s="36"/>
      <c r="W26" s="31"/>
      <c r="X26" s="35"/>
      <c r="Y26" s="36"/>
      <c r="Z26" s="31"/>
      <c r="AA26" s="35"/>
      <c r="AB26" s="36"/>
      <c r="AC26" s="31"/>
      <c r="AD26" s="35"/>
      <c r="AE26" s="36"/>
      <c r="AF26" s="31"/>
      <c r="AG26" s="35"/>
      <c r="AH26" s="36"/>
      <c r="AI26" s="31"/>
      <c r="AJ26" s="35"/>
      <c r="AK26" s="36"/>
      <c r="AL26" s="31"/>
      <c r="AM26" s="35"/>
      <c r="AN26" s="35"/>
      <c r="AO26" s="61"/>
      <c r="AP26" s="35"/>
      <c r="AQ26" s="36"/>
      <c r="AW26" s="29" t="s">
        <v>44</v>
      </c>
    </row>
    <row r="27" spans="1:59" x14ac:dyDescent="0.25">
      <c r="A27" s="114" t="s">
        <v>71</v>
      </c>
      <c r="B27" s="32">
        <v>301705</v>
      </c>
      <c r="C27" s="37">
        <v>301705</v>
      </c>
      <c r="D27" s="54">
        <f>C27-B27</f>
        <v>0</v>
      </c>
      <c r="E27" s="32">
        <v>375164.1</v>
      </c>
      <c r="F27" s="37">
        <v>375164.1</v>
      </c>
      <c r="G27" s="54">
        <f>F27-E27</f>
        <v>0</v>
      </c>
      <c r="H27" s="32">
        <v>305913.36</v>
      </c>
      <c r="I27" s="37">
        <v>305913.36</v>
      </c>
      <c r="J27" s="54">
        <f>I27-H27</f>
        <v>0</v>
      </c>
      <c r="K27" s="32">
        <v>0</v>
      </c>
      <c r="L27" s="37">
        <v>0</v>
      </c>
      <c r="M27" s="54">
        <f>L27-K27</f>
        <v>0</v>
      </c>
      <c r="N27" s="32">
        <v>0</v>
      </c>
      <c r="O27" s="37">
        <v>0</v>
      </c>
      <c r="P27" s="54">
        <f>O27-N27</f>
        <v>0</v>
      </c>
      <c r="Q27" s="32">
        <v>0</v>
      </c>
      <c r="R27" s="37">
        <v>0</v>
      </c>
      <c r="S27" s="54">
        <f>R27-Q27</f>
        <v>0</v>
      </c>
      <c r="T27" s="32">
        <v>0</v>
      </c>
      <c r="U27" s="37">
        <v>0</v>
      </c>
      <c r="V27" s="54">
        <f>U27-T27</f>
        <v>0</v>
      </c>
      <c r="W27" s="32">
        <v>0</v>
      </c>
      <c r="X27" s="37">
        <v>0</v>
      </c>
      <c r="Y27" s="54">
        <f>X27-W27</f>
        <v>0</v>
      </c>
      <c r="Z27" s="32">
        <v>0</v>
      </c>
      <c r="AA27" s="37">
        <v>0</v>
      </c>
      <c r="AB27" s="54">
        <f>AA27-Z27</f>
        <v>0</v>
      </c>
      <c r="AC27" s="32">
        <v>0</v>
      </c>
      <c r="AD27" s="37">
        <v>0</v>
      </c>
      <c r="AE27" s="54">
        <f>AD27-AC27</f>
        <v>0</v>
      </c>
      <c r="AF27" s="32">
        <v>0</v>
      </c>
      <c r="AG27" s="37">
        <v>0</v>
      </c>
      <c r="AH27" s="54">
        <f>AG27-AF27</f>
        <v>0</v>
      </c>
      <c r="AI27" s="32">
        <v>0</v>
      </c>
      <c r="AJ27" s="37">
        <v>0</v>
      </c>
      <c r="AK27" s="54">
        <f>AJ27-AI27</f>
        <v>0</v>
      </c>
      <c r="AL27" s="32"/>
      <c r="AM27" s="37">
        <f>B27+E27+H27+K27+N27+Q27+T27+W27+Z27+AC27+AF27+AI27</f>
        <v>982782.46</v>
      </c>
      <c r="AN27" s="37"/>
      <c r="AO27" s="37">
        <f>C27+F27+I27+L27+O27+R27+U27+X27+AA27+AD27+AG27+AJ27</f>
        <v>982782.46</v>
      </c>
      <c r="AP27" s="37"/>
      <c r="AQ27" s="54">
        <f>AO27-AM27</f>
        <v>0</v>
      </c>
    </row>
    <row r="28" spans="1:59" x14ac:dyDescent="0.25">
      <c r="A28" s="114" t="s">
        <v>107</v>
      </c>
      <c r="B28" s="32">
        <v>0</v>
      </c>
      <c r="C28" s="37"/>
      <c r="D28" s="54">
        <f>C28-B28</f>
        <v>0</v>
      </c>
      <c r="E28" s="32">
        <v>0</v>
      </c>
      <c r="F28" s="37"/>
      <c r="G28" s="54">
        <f>F28-E28</f>
        <v>0</v>
      </c>
      <c r="H28" s="32">
        <v>0</v>
      </c>
      <c r="I28" s="37"/>
      <c r="J28" s="54">
        <f>I28-H28</f>
        <v>0</v>
      </c>
      <c r="K28" s="32">
        <v>0</v>
      </c>
      <c r="L28" s="37"/>
      <c r="M28" s="54">
        <f>L28-K28</f>
        <v>0</v>
      </c>
      <c r="N28" s="32">
        <v>0</v>
      </c>
      <c r="O28" s="37"/>
      <c r="P28" s="54">
        <f>O28-N28</f>
        <v>0</v>
      </c>
      <c r="Q28" s="32">
        <v>0</v>
      </c>
      <c r="R28" s="37"/>
      <c r="S28" s="54">
        <f>R28-Q28</f>
        <v>0</v>
      </c>
      <c r="T28" s="32">
        <v>0</v>
      </c>
      <c r="U28" s="37"/>
      <c r="V28" s="54">
        <f>U28-T28</f>
        <v>0</v>
      </c>
      <c r="W28" s="32">
        <v>0</v>
      </c>
      <c r="X28" s="37"/>
      <c r="Y28" s="54">
        <f>X28-W28</f>
        <v>0</v>
      </c>
      <c r="Z28" s="32">
        <v>0</v>
      </c>
      <c r="AA28" s="37"/>
      <c r="AB28" s="54">
        <f>AA28-Z28</f>
        <v>0</v>
      </c>
      <c r="AC28" s="32">
        <v>0</v>
      </c>
      <c r="AD28" s="37"/>
      <c r="AE28" s="54">
        <f>AD28-AC28</f>
        <v>0</v>
      </c>
      <c r="AF28" s="32">
        <v>0</v>
      </c>
      <c r="AG28" s="37"/>
      <c r="AH28" s="54">
        <f>AG28-AF28</f>
        <v>0</v>
      </c>
      <c r="AI28" s="32">
        <v>0</v>
      </c>
      <c r="AJ28" s="37"/>
      <c r="AK28" s="54">
        <f>AJ28-AI28</f>
        <v>0</v>
      </c>
      <c r="AL28" s="32"/>
      <c r="AM28" s="37">
        <f>B28+E28+H28+K28+N28+Q28+T28+W28+Z28+AC28+AF28+AI28</f>
        <v>0</v>
      </c>
      <c r="AN28" s="37"/>
      <c r="AO28" s="37">
        <f>C28+F28+I28+L28+O28+R28+U28+X28+AA28+AD28+AG28+AJ28</f>
        <v>0</v>
      </c>
      <c r="AP28" s="37"/>
      <c r="AQ28" s="54">
        <f>AO28-AM28</f>
        <v>0</v>
      </c>
    </row>
    <row r="29" spans="1:59" x14ac:dyDescent="0.25">
      <c r="A29" s="114" t="s">
        <v>93</v>
      </c>
      <c r="B29" s="32">
        <v>5756</v>
      </c>
      <c r="C29" s="37">
        <v>5756</v>
      </c>
      <c r="D29" s="54">
        <f>C29-B29</f>
        <v>0</v>
      </c>
      <c r="E29" s="32">
        <v>11253.92</v>
      </c>
      <c r="F29" s="37">
        <v>11254</v>
      </c>
      <c r="G29" s="54">
        <f>F29-E29</f>
        <v>7.999999999992724E-2</v>
      </c>
      <c r="H29" s="32">
        <v>9189.27</v>
      </c>
      <c r="I29" s="37">
        <v>9189.27</v>
      </c>
      <c r="J29" s="54">
        <f>I29-H29</f>
        <v>0</v>
      </c>
      <c r="K29" s="48"/>
      <c r="L29" s="37"/>
      <c r="M29" s="54">
        <f>L29-K29</f>
        <v>0</v>
      </c>
      <c r="N29" s="32"/>
      <c r="O29" s="37"/>
      <c r="P29" s="54">
        <f>O29-N29</f>
        <v>0</v>
      </c>
      <c r="Q29" s="32"/>
      <c r="R29" s="37"/>
      <c r="S29" s="54">
        <f>R29-Q29</f>
        <v>0</v>
      </c>
      <c r="T29" s="32"/>
      <c r="U29" s="37"/>
      <c r="V29" s="54">
        <f>U29-T29</f>
        <v>0</v>
      </c>
      <c r="W29" s="32"/>
      <c r="X29" s="37"/>
      <c r="Y29" s="54">
        <f>X29-W29</f>
        <v>0</v>
      </c>
      <c r="Z29" s="32"/>
      <c r="AA29" s="37"/>
      <c r="AB29" s="54">
        <f>AA29-Z29</f>
        <v>0</v>
      </c>
      <c r="AC29" s="32"/>
      <c r="AD29" s="37"/>
      <c r="AE29" s="54">
        <f>AD29-AC29</f>
        <v>0</v>
      </c>
      <c r="AF29" s="32"/>
      <c r="AG29" s="37"/>
      <c r="AH29" s="54">
        <f>AG29-AF29</f>
        <v>0</v>
      </c>
      <c r="AI29" s="32"/>
      <c r="AJ29" s="37"/>
      <c r="AK29" s="54">
        <f>AJ29-AI29</f>
        <v>0</v>
      </c>
      <c r="AL29" s="32"/>
      <c r="AM29" s="37">
        <f>B29+E29+H29+K29+N29+Q29+T29+W29+Z29+AC29+AF29+AI29</f>
        <v>26199.19</v>
      </c>
      <c r="AN29" s="37"/>
      <c r="AO29" s="37">
        <f>C29+F29+I29+L29+O29+R29+U29+X29+AA29+AD29+AG29+AJ29</f>
        <v>26199.27</v>
      </c>
      <c r="AP29" s="37"/>
      <c r="AQ29" s="54">
        <f>AO29-AM29</f>
        <v>8.000000000174623E-2</v>
      </c>
    </row>
    <row r="30" spans="1:59" x14ac:dyDescent="0.25">
      <c r="A30" s="21" t="s">
        <v>72</v>
      </c>
      <c r="B30" s="56">
        <f>SUM(B27:B29)</f>
        <v>307461</v>
      </c>
      <c r="C30" s="57">
        <f>SUM(C27:C29)</f>
        <v>307461</v>
      </c>
      <c r="D30" s="54">
        <f>C30-B30</f>
        <v>0</v>
      </c>
      <c r="E30" s="56">
        <f>SUM(E27:E29)</f>
        <v>386418.01999999996</v>
      </c>
      <c r="F30" s="57">
        <f>SUM(F27:F29)</f>
        <v>386418.1</v>
      </c>
      <c r="G30" s="54">
        <f>F30-E30</f>
        <v>8.0000000016298145E-2</v>
      </c>
      <c r="H30" s="56">
        <f>SUM(H27:H29)</f>
        <v>315102.63</v>
      </c>
      <c r="I30" s="57">
        <f>SUM(I27:I29)</f>
        <v>315102.63</v>
      </c>
      <c r="J30" s="54">
        <f>I30-H30</f>
        <v>0</v>
      </c>
      <c r="K30" s="56">
        <f>SUM(K27:K29)</f>
        <v>0</v>
      </c>
      <c r="L30" s="57">
        <f>SUM(L27:L29)</f>
        <v>0</v>
      </c>
      <c r="M30" s="54">
        <f>L30-K30</f>
        <v>0</v>
      </c>
      <c r="N30" s="59">
        <f>SUM(N27:N29)</f>
        <v>0</v>
      </c>
      <c r="O30" s="57">
        <f>SUM(O27:O29)</f>
        <v>0</v>
      </c>
      <c r="P30" s="54">
        <f>O30-N30</f>
        <v>0</v>
      </c>
      <c r="Q30" s="59">
        <f>SUM(Q27:Q29)</f>
        <v>0</v>
      </c>
      <c r="R30" s="57">
        <f>SUM(R27:R29)</f>
        <v>0</v>
      </c>
      <c r="S30" s="54">
        <f>R30-Q30</f>
        <v>0</v>
      </c>
      <c r="T30" s="59">
        <f>SUM(T27:T29)</f>
        <v>0</v>
      </c>
      <c r="U30" s="57">
        <f>SUM(U27:U29)</f>
        <v>0</v>
      </c>
      <c r="V30" s="54">
        <f>U30-T30</f>
        <v>0</v>
      </c>
      <c r="W30" s="59">
        <f>SUM(W27:W29)</f>
        <v>0</v>
      </c>
      <c r="X30" s="57">
        <f>SUM(X27:X29)</f>
        <v>0</v>
      </c>
      <c r="Y30" s="54">
        <f>X30-W30</f>
        <v>0</v>
      </c>
      <c r="Z30" s="59">
        <f>SUM(Z27:Z29)</f>
        <v>0</v>
      </c>
      <c r="AA30" s="57">
        <f>SUM(AA27:AA29)</f>
        <v>0</v>
      </c>
      <c r="AB30" s="54">
        <f>AA30-Z30</f>
        <v>0</v>
      </c>
      <c r="AC30" s="59">
        <f>SUM(AC27:AC29)</f>
        <v>0</v>
      </c>
      <c r="AD30" s="57">
        <f>SUM(AD27:AD29)</f>
        <v>0</v>
      </c>
      <c r="AE30" s="54">
        <f>AD30-AC30</f>
        <v>0</v>
      </c>
      <c r="AF30" s="59">
        <f>SUM(AF27:AF29)</f>
        <v>0</v>
      </c>
      <c r="AG30" s="57">
        <f>SUM(AG27:AG29)</f>
        <v>0</v>
      </c>
      <c r="AH30" s="54">
        <f>AG30-AF30</f>
        <v>0</v>
      </c>
      <c r="AI30" s="59">
        <f>SUM(AI27:AI29)</f>
        <v>0</v>
      </c>
      <c r="AJ30" s="57">
        <f>SUM(AJ27:AJ29)</f>
        <v>0</v>
      </c>
      <c r="AK30" s="54">
        <f>AJ30-AI30</f>
        <v>0</v>
      </c>
      <c r="AL30" s="59" t="s">
        <v>44</v>
      </c>
      <c r="AM30" s="57">
        <f>SUM(AM27:AM29)</f>
        <v>1008981.6499999999</v>
      </c>
      <c r="AN30" s="57" t="s">
        <v>44</v>
      </c>
      <c r="AO30" s="57">
        <f>SUM(AO27:AO29)</f>
        <v>1008981.73</v>
      </c>
      <c r="AP30" s="57" t="s">
        <v>44</v>
      </c>
      <c r="AQ30" s="60">
        <f>SUM(AQ27:AQ29)</f>
        <v>8.000000000174623E-2</v>
      </c>
    </row>
    <row r="31" spans="1:59" x14ac:dyDescent="0.25">
      <c r="A31" s="19" t="s">
        <v>10</v>
      </c>
      <c r="B31" s="110">
        <f t="shared" ref="B31:AK31" si="31">IF(ISERROR(B30/B12),0,(B30/B12))</f>
        <v>0.50460686549331368</v>
      </c>
      <c r="C31" s="111">
        <f t="shared" si="31"/>
        <v>0.50344844525224741</v>
      </c>
      <c r="D31" s="55">
        <f t="shared" si="31"/>
        <v>0</v>
      </c>
      <c r="E31" s="112">
        <f t="shared" si="31"/>
        <v>0.64125495974470736</v>
      </c>
      <c r="F31" s="111">
        <f t="shared" si="31"/>
        <v>0.62889364009015669</v>
      </c>
      <c r="G31" s="55">
        <f t="shared" si="31"/>
        <v>-6.7541554955437889E-6</v>
      </c>
      <c r="H31" s="112">
        <f t="shared" si="31"/>
        <v>0.62682923297072768</v>
      </c>
      <c r="I31" s="111">
        <f t="shared" si="31"/>
        <v>0.63020525999999999</v>
      </c>
      <c r="J31" s="55">
        <f t="shared" si="31"/>
        <v>0</v>
      </c>
      <c r="K31" s="113">
        <f t="shared" si="31"/>
        <v>0</v>
      </c>
      <c r="L31" s="111">
        <f t="shared" si="31"/>
        <v>0</v>
      </c>
      <c r="M31" s="55">
        <f t="shared" si="31"/>
        <v>0</v>
      </c>
      <c r="N31" s="112">
        <f t="shared" si="31"/>
        <v>0</v>
      </c>
      <c r="O31" s="111">
        <f t="shared" si="31"/>
        <v>0</v>
      </c>
      <c r="P31" s="55">
        <f t="shared" si="31"/>
        <v>0</v>
      </c>
      <c r="Q31" s="110">
        <f t="shared" si="31"/>
        <v>0</v>
      </c>
      <c r="R31" s="111">
        <f t="shared" si="31"/>
        <v>0</v>
      </c>
      <c r="S31" s="55">
        <f t="shared" si="31"/>
        <v>0</v>
      </c>
      <c r="T31" s="112">
        <f t="shared" si="31"/>
        <v>0</v>
      </c>
      <c r="U31" s="111">
        <f t="shared" si="31"/>
        <v>0</v>
      </c>
      <c r="V31" s="55">
        <f t="shared" si="31"/>
        <v>0</v>
      </c>
      <c r="W31" s="112">
        <f t="shared" si="31"/>
        <v>0</v>
      </c>
      <c r="X31" s="111">
        <f t="shared" si="31"/>
        <v>0</v>
      </c>
      <c r="Y31" s="55">
        <f t="shared" si="31"/>
        <v>0</v>
      </c>
      <c r="Z31" s="112">
        <f t="shared" si="31"/>
        <v>0</v>
      </c>
      <c r="AA31" s="111">
        <f t="shared" si="31"/>
        <v>0</v>
      </c>
      <c r="AB31" s="55">
        <f t="shared" si="31"/>
        <v>0</v>
      </c>
      <c r="AC31" s="112">
        <f t="shared" si="31"/>
        <v>0</v>
      </c>
      <c r="AD31" s="111">
        <f t="shared" si="31"/>
        <v>0</v>
      </c>
      <c r="AE31" s="55">
        <f t="shared" si="31"/>
        <v>0</v>
      </c>
      <c r="AF31" s="112">
        <f t="shared" si="31"/>
        <v>0</v>
      </c>
      <c r="AG31" s="111">
        <f t="shared" si="31"/>
        <v>0</v>
      </c>
      <c r="AH31" s="55">
        <f t="shared" si="31"/>
        <v>0</v>
      </c>
      <c r="AI31" s="112">
        <f t="shared" si="31"/>
        <v>0</v>
      </c>
      <c r="AJ31" s="111">
        <f t="shared" si="31"/>
        <v>0</v>
      </c>
      <c r="AK31" s="55">
        <f t="shared" si="31"/>
        <v>0</v>
      </c>
      <c r="AL31" s="32"/>
      <c r="AM31" s="37">
        <f>IF(ISERROR(AM30/AM12),0,(AM30/AM12))</f>
        <v>0.58846560884948917</v>
      </c>
      <c r="AN31" s="37"/>
      <c r="AO31" s="37">
        <f>IF(ISERROR(AO30/AO12),0,(AO30/AO12))</f>
        <v>0.58486571408150856</v>
      </c>
      <c r="AP31" s="37"/>
      <c r="AQ31" s="38">
        <f>IF(ISERROR(AQ30/AQ12),0,(AQ30/AQ12))</f>
        <v>-7.5803373630797187E-6</v>
      </c>
    </row>
    <row r="32" spans="1:59" ht="15.75" x14ac:dyDescent="0.25">
      <c r="A32" s="22" t="s">
        <v>11</v>
      </c>
      <c r="B32" s="34">
        <f t="shared" ref="B32:AK32" si="32">B24+B30</f>
        <v>432042.42888000002</v>
      </c>
      <c r="C32" s="62">
        <f t="shared" si="32"/>
        <v>432042.42888000002</v>
      </c>
      <c r="D32" s="117">
        <f t="shared" si="32"/>
        <v>0</v>
      </c>
      <c r="E32" s="34">
        <f t="shared" si="32"/>
        <v>519800.93999999994</v>
      </c>
      <c r="F32" s="62">
        <f t="shared" si="32"/>
        <v>519801.02</v>
      </c>
      <c r="G32" s="117">
        <f t="shared" si="32"/>
        <v>8.0000000016298145E-2</v>
      </c>
      <c r="H32" s="34">
        <f t="shared" si="32"/>
        <v>450935.76</v>
      </c>
      <c r="I32" s="62">
        <f t="shared" si="32"/>
        <v>450935.76</v>
      </c>
      <c r="J32" s="117">
        <f t="shared" si="32"/>
        <v>0</v>
      </c>
      <c r="K32" s="34">
        <f t="shared" si="32"/>
        <v>0</v>
      </c>
      <c r="L32" s="62">
        <f t="shared" si="32"/>
        <v>0</v>
      </c>
      <c r="M32" s="117">
        <f t="shared" si="32"/>
        <v>0</v>
      </c>
      <c r="N32" s="34">
        <f t="shared" si="32"/>
        <v>0</v>
      </c>
      <c r="O32" s="62">
        <f t="shared" si="32"/>
        <v>0</v>
      </c>
      <c r="P32" s="117">
        <f t="shared" si="32"/>
        <v>0</v>
      </c>
      <c r="Q32" s="34">
        <f t="shared" si="32"/>
        <v>0</v>
      </c>
      <c r="R32" s="62">
        <f t="shared" si="32"/>
        <v>0</v>
      </c>
      <c r="S32" s="117">
        <f t="shared" si="32"/>
        <v>0</v>
      </c>
      <c r="T32" s="34">
        <f t="shared" si="32"/>
        <v>0</v>
      </c>
      <c r="U32" s="62">
        <f t="shared" si="32"/>
        <v>0</v>
      </c>
      <c r="V32" s="117">
        <f t="shared" si="32"/>
        <v>0</v>
      </c>
      <c r="W32" s="34">
        <f t="shared" si="32"/>
        <v>0</v>
      </c>
      <c r="X32" s="62">
        <f t="shared" si="32"/>
        <v>0</v>
      </c>
      <c r="Y32" s="117">
        <f t="shared" si="32"/>
        <v>0</v>
      </c>
      <c r="Z32" s="34">
        <f t="shared" si="32"/>
        <v>0</v>
      </c>
      <c r="AA32" s="62">
        <f t="shared" si="32"/>
        <v>0</v>
      </c>
      <c r="AB32" s="117">
        <f t="shared" si="32"/>
        <v>0</v>
      </c>
      <c r="AC32" s="34">
        <f t="shared" si="32"/>
        <v>0</v>
      </c>
      <c r="AD32" s="62">
        <f t="shared" si="32"/>
        <v>0</v>
      </c>
      <c r="AE32" s="117">
        <f t="shared" si="32"/>
        <v>0</v>
      </c>
      <c r="AF32" s="34">
        <f t="shared" si="32"/>
        <v>0</v>
      </c>
      <c r="AG32" s="62">
        <f t="shared" si="32"/>
        <v>0</v>
      </c>
      <c r="AH32" s="117">
        <f t="shared" si="32"/>
        <v>0</v>
      </c>
      <c r="AI32" s="34">
        <f t="shared" si="32"/>
        <v>0</v>
      </c>
      <c r="AJ32" s="62">
        <f t="shared" si="32"/>
        <v>0</v>
      </c>
      <c r="AK32" s="117">
        <f t="shared" si="32"/>
        <v>0</v>
      </c>
      <c r="AL32" s="34"/>
      <c r="AM32" s="62">
        <f>AM24+AM30</f>
        <v>1402779.12888</v>
      </c>
      <c r="AN32" s="118"/>
      <c r="AO32" s="62">
        <f>AO24+AO30</f>
        <v>1402779.20888</v>
      </c>
      <c r="AP32" s="62"/>
      <c r="AQ32" s="65">
        <f>AQ24+AQ30</f>
        <v>8.000000000174623E-2</v>
      </c>
    </row>
    <row r="33" spans="1:43" x14ac:dyDescent="0.25">
      <c r="A33" s="21" t="s">
        <v>10</v>
      </c>
      <c r="B33" s="66">
        <f>IF(ISERROR(B32/B12),0,(B32/B12))</f>
        <v>0.70907066521365225</v>
      </c>
      <c r="C33" s="67">
        <f>IF(ISERROR(C32/C12),0,(C32/C12))</f>
        <v>0.70744285975340182</v>
      </c>
      <c r="D33" s="58" t="s">
        <v>44</v>
      </c>
      <c r="E33" s="66">
        <f>IF(ISERROR(E32/E12),0,(E32/E12))</f>
        <v>0.86260193262974916</v>
      </c>
      <c r="F33" s="67">
        <f>IF(ISERROR(F32/F12),0,(F32/F12))</f>
        <v>0.84597371497447038</v>
      </c>
      <c r="G33" s="58" t="s">
        <v>44</v>
      </c>
      <c r="H33" s="66">
        <f>IF(ISERROR(H32/H12),0,(H32/H12))</f>
        <v>0.89704016929300823</v>
      </c>
      <c r="I33" s="67">
        <f>IF(ISERROR(I32/I12),0,(I32/I12))</f>
        <v>0.90187152000000004</v>
      </c>
      <c r="J33" s="58" t="s">
        <v>44</v>
      </c>
      <c r="K33" s="66">
        <f>IF(ISERROR(K32/K12),0,(K32/K12))</f>
        <v>0</v>
      </c>
      <c r="L33" s="67">
        <f>IF(ISERROR(L32/L12),0,(L32/L12))</f>
        <v>0</v>
      </c>
      <c r="M33" s="58" t="s">
        <v>44</v>
      </c>
      <c r="N33" s="66">
        <f>IF(ISERROR(N32/N12),0,(N32/N12))</f>
        <v>0</v>
      </c>
      <c r="O33" s="67">
        <f>IF(ISERROR(O32/O12),0,(O32/O12))</f>
        <v>0</v>
      </c>
      <c r="P33" s="58" t="s">
        <v>44</v>
      </c>
      <c r="Q33" s="66">
        <f>IF(ISERROR(Q32/Q12),0,(Q32/Q12))</f>
        <v>0</v>
      </c>
      <c r="R33" s="67">
        <f>IF(ISERROR(R32/R12),0,(R32/R12))</f>
        <v>0</v>
      </c>
      <c r="S33" s="58" t="s">
        <v>44</v>
      </c>
      <c r="T33" s="66">
        <f>IF(ISERROR(T32/T12),0,(T32/T12))</f>
        <v>0</v>
      </c>
      <c r="U33" s="67">
        <f>IF(ISERROR(U32/U12),0,(U32/U12))</f>
        <v>0</v>
      </c>
      <c r="V33" s="58" t="s">
        <v>44</v>
      </c>
      <c r="W33" s="66">
        <f>IF(ISERROR(W32/W12),0,(W32/W12))</f>
        <v>0</v>
      </c>
      <c r="X33" s="67">
        <f>IF(ISERROR(X32/X12),0,(X32/X12))</f>
        <v>0</v>
      </c>
      <c r="Y33" s="58" t="s">
        <v>44</v>
      </c>
      <c r="Z33" s="66">
        <f>IF(ISERROR(Z32/Z12),0,(Z32/Z12))</f>
        <v>0</v>
      </c>
      <c r="AA33" s="67">
        <f>IF(ISERROR(AA32/AA12),0,(AA32/AA12))</f>
        <v>0</v>
      </c>
      <c r="AB33" s="58" t="s">
        <v>44</v>
      </c>
      <c r="AC33" s="66">
        <f>IF(ISERROR(AC32/AC12),0,(AC32/AC12))</f>
        <v>0</v>
      </c>
      <c r="AD33" s="67">
        <f>IF(ISERROR(AD32/AD12),0,(AD32/AD12))</f>
        <v>0</v>
      </c>
      <c r="AE33" s="58" t="s">
        <v>44</v>
      </c>
      <c r="AF33" s="66">
        <f>IF(ISERROR(AF32/AF12),0,(AF32/AF12))</f>
        <v>0</v>
      </c>
      <c r="AG33" s="67">
        <f>IF(ISERROR(AG32/AG12),0,(AG32/AG12))</f>
        <v>0</v>
      </c>
      <c r="AH33" s="58" t="s">
        <v>44</v>
      </c>
      <c r="AI33" s="66">
        <f>IF(ISERROR(AI32/AI12),0,(AI32/AI12))</f>
        <v>0</v>
      </c>
      <c r="AJ33" s="67">
        <f>IF(ISERROR(AJ32/AJ12),0,(AJ32/AJ12))</f>
        <v>0</v>
      </c>
      <c r="AK33" s="58" t="s">
        <v>44</v>
      </c>
      <c r="AL33" s="56"/>
      <c r="AM33" s="67">
        <f>IF(ISERROR(AM32/AM12),0,(AM32/AM12))</f>
        <v>0.81813903568783963</v>
      </c>
      <c r="AN33" s="67" t="s">
        <v>44</v>
      </c>
      <c r="AO33" s="57">
        <f>IF(ISERROR(AO32/AO12),0,(AO32/AO12))</f>
        <v>0.81313411264671254</v>
      </c>
      <c r="AP33" s="57"/>
      <c r="AQ33" s="60">
        <f>IF(ISERROR(AQ32/AQ12),0,(AQ32/AQ12))</f>
        <v>-7.5803373630797187E-6</v>
      </c>
    </row>
    <row r="34" spans="1:43" x14ac:dyDescent="0.25">
      <c r="A34" s="21" t="s">
        <v>12</v>
      </c>
      <c r="B34" s="56">
        <f>B12-B32</f>
        <v>177265.57111999998</v>
      </c>
      <c r="C34" s="57">
        <f>C12-C32</f>
        <v>178667.57111999998</v>
      </c>
      <c r="D34" s="58">
        <f>B34-C34</f>
        <v>-1402</v>
      </c>
      <c r="E34" s="59">
        <f>E12-E32</f>
        <v>82795.600000000093</v>
      </c>
      <c r="F34" s="57">
        <f>F12-F32</f>
        <v>94640.079999999958</v>
      </c>
      <c r="G34" s="58">
        <f>E34-F34</f>
        <v>-11844.479999999865</v>
      </c>
      <c r="H34" s="59">
        <f>H12-H32</f>
        <v>51757.179999999993</v>
      </c>
      <c r="I34" s="57">
        <f>I12-I32</f>
        <v>49064.239999999991</v>
      </c>
      <c r="J34" s="58">
        <f>H34-I34</f>
        <v>2692.9400000000023</v>
      </c>
      <c r="K34" s="59">
        <f>K12-K32</f>
        <v>0</v>
      </c>
      <c r="L34" s="57">
        <f>L12-L32</f>
        <v>0</v>
      </c>
      <c r="M34" s="58">
        <f>K34-L34</f>
        <v>0</v>
      </c>
      <c r="N34" s="59">
        <f>N12-N32</f>
        <v>0</v>
      </c>
      <c r="O34" s="57">
        <f>O12-O32</f>
        <v>0</v>
      </c>
      <c r="P34" s="58">
        <f>N34-O34</f>
        <v>0</v>
      </c>
      <c r="Q34" s="59">
        <f>Q12-Q32</f>
        <v>0</v>
      </c>
      <c r="R34" s="57">
        <f>R12-R32</f>
        <v>0</v>
      </c>
      <c r="S34" s="58">
        <f>Q34-R34</f>
        <v>0</v>
      </c>
      <c r="T34" s="59">
        <f>T12-T32</f>
        <v>0</v>
      </c>
      <c r="U34" s="57">
        <f>U12-U32</f>
        <v>0</v>
      </c>
      <c r="V34" s="58">
        <f>T34-U34</f>
        <v>0</v>
      </c>
      <c r="W34" s="59">
        <f>W12-W32</f>
        <v>0</v>
      </c>
      <c r="X34" s="57">
        <f>X12-X32</f>
        <v>0</v>
      </c>
      <c r="Y34" s="58">
        <f>W34-X34</f>
        <v>0</v>
      </c>
      <c r="Z34" s="59">
        <f>Z12-Z32</f>
        <v>0</v>
      </c>
      <c r="AA34" s="57">
        <f>AA12-AA32</f>
        <v>0</v>
      </c>
      <c r="AB34" s="58">
        <f>Z34-AA34</f>
        <v>0</v>
      </c>
      <c r="AC34" s="59">
        <f>AC12-AC32</f>
        <v>0</v>
      </c>
      <c r="AD34" s="57">
        <f>AD12-AD32</f>
        <v>0</v>
      </c>
      <c r="AE34" s="58">
        <f>AC34-AD34</f>
        <v>0</v>
      </c>
      <c r="AF34" s="59">
        <f>AF12-AF32</f>
        <v>0</v>
      </c>
      <c r="AG34" s="57">
        <f>AG12-AG32</f>
        <v>0</v>
      </c>
      <c r="AH34" s="58">
        <f>AF34-AG34</f>
        <v>0</v>
      </c>
      <c r="AI34" s="59">
        <f>AI12-AI32</f>
        <v>0</v>
      </c>
      <c r="AJ34" s="57">
        <f>AJ12-AJ32</f>
        <v>0</v>
      </c>
      <c r="AK34" s="58">
        <f>AI34-AJ34</f>
        <v>0</v>
      </c>
      <c r="AL34" s="59"/>
      <c r="AM34" s="57">
        <f>AM12-AM32</f>
        <v>311818.35112000001</v>
      </c>
      <c r="AN34" s="57"/>
      <c r="AO34" s="57">
        <f>AO12-AO32</f>
        <v>322371.89112000004</v>
      </c>
      <c r="AP34" s="57"/>
      <c r="AQ34" s="68">
        <f>AO34-AM34</f>
        <v>10553.540000000037</v>
      </c>
    </row>
    <row r="35" spans="1:43" ht="15.75" thickBot="1" x14ac:dyDescent="0.3">
      <c r="A35" s="23" t="s">
        <v>10</v>
      </c>
      <c r="B35" s="115">
        <f>IF(ISERROR(B34/B12),0,(B34/B12))</f>
        <v>0.29092933478634775</v>
      </c>
      <c r="C35" s="108">
        <f>IF(ISERROR(C34/C12),0,(C34/C12))</f>
        <v>0.29255714024659818</v>
      </c>
      <c r="D35" s="70" t="s">
        <v>44</v>
      </c>
      <c r="E35" s="115">
        <f>IF(ISERROR(E34/E12),0,(E34/E12))</f>
        <v>0.1373980673702509</v>
      </c>
      <c r="F35" s="108">
        <f>IF(ISERROR(F34/F12),0,(F34/F12))</f>
        <v>0.15402628502552965</v>
      </c>
      <c r="G35" s="70" t="s">
        <v>44</v>
      </c>
      <c r="H35" s="115">
        <f>IF(ISERROR(H34/H12),0,(H34/H12))</f>
        <v>0.10295983070699181</v>
      </c>
      <c r="I35" s="108">
        <f>IF(ISERROR(I34/I12),0,(I34/I12))</f>
        <v>9.8128479999999976E-2</v>
      </c>
      <c r="J35" s="70" t="s">
        <v>44</v>
      </c>
      <c r="K35" s="115">
        <f>IF(ISERROR(K34/K12),0,(K34/K12))</f>
        <v>0</v>
      </c>
      <c r="L35" s="108">
        <f>IF(ISERROR(L34/L12),0,(L34/L12))</f>
        <v>0</v>
      </c>
      <c r="M35" s="70" t="s">
        <v>44</v>
      </c>
      <c r="N35" s="115">
        <f>IF(ISERROR(N34/N12),0,(N34/N12))</f>
        <v>0</v>
      </c>
      <c r="O35" s="108">
        <f>IF(ISERROR(O34/O12),0,(O34/O12))</f>
        <v>0</v>
      </c>
      <c r="P35" s="70" t="s">
        <v>44</v>
      </c>
      <c r="Q35" s="115">
        <f>IF(ISERROR(Q34/Q12),0,(Q34/Q12))</f>
        <v>0</v>
      </c>
      <c r="R35" s="108">
        <f>IF(ISERROR(R34/R12),0,(R34/R12))</f>
        <v>0</v>
      </c>
      <c r="S35" s="70" t="s">
        <v>44</v>
      </c>
      <c r="T35" s="115">
        <f>IF(ISERROR(T34/T12),0,(T34/T12))</f>
        <v>0</v>
      </c>
      <c r="U35" s="108">
        <f>IF(ISERROR(U34/U12),0,(U34/U12))</f>
        <v>0</v>
      </c>
      <c r="V35" s="70" t="s">
        <v>44</v>
      </c>
      <c r="W35" s="115">
        <f>IF(ISERROR(W34/W12),0,(W34/W12))</f>
        <v>0</v>
      </c>
      <c r="X35" s="108">
        <f>IF(ISERROR(X34/X12),0,(X34/X12))</f>
        <v>0</v>
      </c>
      <c r="Y35" s="70" t="s">
        <v>44</v>
      </c>
      <c r="Z35" s="115">
        <f>IF(ISERROR(Z34/Z12),0,(Z34/Z12))</f>
        <v>0</v>
      </c>
      <c r="AA35" s="108">
        <f>IF(ISERROR(AA34/AA12),0,(AA34/AA12))</f>
        <v>0</v>
      </c>
      <c r="AB35" s="70" t="s">
        <v>44</v>
      </c>
      <c r="AC35" s="115">
        <f>IF(ISERROR(AC34/AC12),0,(AC34/AC12))</f>
        <v>0</v>
      </c>
      <c r="AD35" s="108">
        <f>IF(ISERROR(AD34/AD12),0,(AD34/AD12))</f>
        <v>0</v>
      </c>
      <c r="AE35" s="70" t="s">
        <v>44</v>
      </c>
      <c r="AF35" s="115">
        <f>IF(ISERROR(AF34/AF12),0,(AF34/AF12))</f>
        <v>0</v>
      </c>
      <c r="AG35" s="108">
        <f>IF(ISERROR(AG34/AG12),0,(AG34/AG12))</f>
        <v>0</v>
      </c>
      <c r="AH35" s="70" t="s">
        <v>44</v>
      </c>
      <c r="AI35" s="115">
        <f>IF(ISERROR(AI34/AI12),0,(AI34/AI12))</f>
        <v>0</v>
      </c>
      <c r="AJ35" s="108">
        <f>IF(ISERROR(AJ34/AJ12),0,(AJ34/AJ12))</f>
        <v>0</v>
      </c>
      <c r="AK35" s="70" t="s">
        <v>44</v>
      </c>
      <c r="AL35" s="71"/>
      <c r="AM35" s="108">
        <f>IF(ISERROR(AM34/AM12),0,(AM34/AM12))</f>
        <v>0.18186096431216031</v>
      </c>
      <c r="AN35" s="69"/>
      <c r="AO35" s="108">
        <f>IF(ISERROR(AO34/AO12),0,(AO34/AO12))</f>
        <v>0.18686588735328749</v>
      </c>
      <c r="AP35" s="69"/>
      <c r="AQ35" s="72" t="s">
        <v>44</v>
      </c>
    </row>
    <row r="36" spans="1:43" ht="15.75" x14ac:dyDescent="0.25">
      <c r="A36" s="24" t="s">
        <v>90</v>
      </c>
      <c r="B36" s="73"/>
      <c r="C36" s="74"/>
      <c r="D36" s="75"/>
      <c r="E36" s="73"/>
      <c r="F36" s="76"/>
      <c r="G36" s="75"/>
      <c r="H36" s="73"/>
      <c r="I36" s="76"/>
      <c r="J36" s="75"/>
      <c r="K36" s="73"/>
      <c r="L36" s="76"/>
      <c r="M36" s="75"/>
      <c r="N36" s="73"/>
      <c r="O36" s="76"/>
      <c r="P36" s="75"/>
      <c r="Q36" s="73"/>
      <c r="R36" s="76"/>
      <c r="S36" s="75"/>
      <c r="T36" s="73"/>
      <c r="U36" s="76"/>
      <c r="V36" s="75"/>
      <c r="W36" s="73"/>
      <c r="X36" s="76"/>
      <c r="Y36" s="75"/>
      <c r="Z36" s="73"/>
      <c r="AA36" s="76"/>
      <c r="AB36" s="75"/>
      <c r="AC36" s="73"/>
      <c r="AD36" s="76"/>
      <c r="AE36" s="75"/>
      <c r="AF36" s="73"/>
      <c r="AG36" s="76"/>
      <c r="AH36" s="75"/>
      <c r="AI36" s="73"/>
      <c r="AJ36" s="76"/>
      <c r="AK36" s="75"/>
      <c r="AL36" s="73"/>
      <c r="AM36" s="76"/>
      <c r="AN36" s="76"/>
      <c r="AO36" s="76"/>
      <c r="AP36" s="76"/>
      <c r="AQ36" s="75"/>
    </row>
    <row r="37" spans="1:43" x14ac:dyDescent="0.25">
      <c r="A37" s="19" t="s">
        <v>13</v>
      </c>
      <c r="B37" s="32">
        <v>0</v>
      </c>
      <c r="C37" s="37"/>
      <c r="D37" s="54">
        <f>C37-B37</f>
        <v>0</v>
      </c>
      <c r="E37" s="33">
        <v>0</v>
      </c>
      <c r="F37" s="37"/>
      <c r="G37" s="54">
        <f>F37-E37</f>
        <v>0</v>
      </c>
      <c r="H37" s="33">
        <v>0</v>
      </c>
      <c r="I37" s="37"/>
      <c r="J37" s="54">
        <f>I37-H37</f>
        <v>0</v>
      </c>
      <c r="K37" s="33">
        <v>0</v>
      </c>
      <c r="L37" s="37"/>
      <c r="M37" s="54">
        <f>L37-K37</f>
        <v>0</v>
      </c>
      <c r="N37" s="33">
        <v>0</v>
      </c>
      <c r="O37" s="37"/>
      <c r="P37" s="54">
        <f>O37-N37</f>
        <v>0</v>
      </c>
      <c r="Q37" s="33">
        <v>0</v>
      </c>
      <c r="R37" s="37"/>
      <c r="S37" s="54">
        <f>R37-Q37</f>
        <v>0</v>
      </c>
      <c r="T37" s="33">
        <v>0</v>
      </c>
      <c r="U37" s="37"/>
      <c r="V37" s="54">
        <f>U37-T37</f>
        <v>0</v>
      </c>
      <c r="W37" s="33">
        <v>0</v>
      </c>
      <c r="X37" s="37"/>
      <c r="Y37" s="54">
        <f>X37-W37</f>
        <v>0</v>
      </c>
      <c r="Z37" s="33">
        <v>0</v>
      </c>
      <c r="AA37" s="37"/>
      <c r="AB37" s="54">
        <f>AA37-Z37</f>
        <v>0</v>
      </c>
      <c r="AC37" s="33">
        <v>0</v>
      </c>
      <c r="AD37" s="37"/>
      <c r="AE37" s="54">
        <f>AD37-AC37</f>
        <v>0</v>
      </c>
      <c r="AF37" s="33">
        <v>0</v>
      </c>
      <c r="AG37" s="37"/>
      <c r="AH37" s="54">
        <f>AG37-AF37</f>
        <v>0</v>
      </c>
      <c r="AI37" s="33">
        <v>0</v>
      </c>
      <c r="AJ37" s="37"/>
      <c r="AK37" s="54">
        <f>AJ37-AI37</f>
        <v>0</v>
      </c>
      <c r="AL37" s="32"/>
      <c r="AM37" s="37">
        <f>B37+E37+H37+K37+N37+Q37+T37+W37+Z37+AC37+AF37+AI37</f>
        <v>0</v>
      </c>
      <c r="AN37" s="37"/>
      <c r="AO37" s="37">
        <f>C37+F37+I37+L37+O37+R37+U37+X37+AA37+AD37+AG37+AJ37</f>
        <v>0</v>
      </c>
      <c r="AP37" s="37"/>
      <c r="AQ37" s="54">
        <f>AO37-AM37</f>
        <v>0</v>
      </c>
    </row>
    <row r="38" spans="1:43" x14ac:dyDescent="0.25">
      <c r="A38" s="114" t="s">
        <v>14</v>
      </c>
      <c r="B38" s="32">
        <v>10710</v>
      </c>
      <c r="C38" s="37">
        <v>9300</v>
      </c>
      <c r="D38" s="54">
        <f>C38-B38</f>
        <v>-1410</v>
      </c>
      <c r="E38" s="32">
        <v>13840.42</v>
      </c>
      <c r="F38" s="37"/>
      <c r="G38" s="54">
        <f>F38-E38</f>
        <v>-13840.42</v>
      </c>
      <c r="H38" s="32">
        <v>9418.57</v>
      </c>
      <c r="I38" s="37"/>
      <c r="J38" s="54">
        <f>I38-H38</f>
        <v>-9418.57</v>
      </c>
      <c r="K38" s="32">
        <v>0</v>
      </c>
      <c r="L38" s="37"/>
      <c r="M38" s="54">
        <f>L38-K38</f>
        <v>0</v>
      </c>
      <c r="N38" s="32">
        <v>0</v>
      </c>
      <c r="O38" s="37"/>
      <c r="P38" s="54">
        <f>O38-N38</f>
        <v>0</v>
      </c>
      <c r="Q38" s="32">
        <v>0</v>
      </c>
      <c r="R38" s="37"/>
      <c r="S38" s="54">
        <f>R38-Q38</f>
        <v>0</v>
      </c>
      <c r="T38" s="32">
        <v>0</v>
      </c>
      <c r="U38" s="37"/>
      <c r="V38" s="54">
        <f>U38-T38</f>
        <v>0</v>
      </c>
      <c r="W38" s="32">
        <v>0</v>
      </c>
      <c r="X38" s="37"/>
      <c r="Y38" s="54">
        <f>X38-W38</f>
        <v>0</v>
      </c>
      <c r="Z38" s="32">
        <v>0</v>
      </c>
      <c r="AA38" s="37"/>
      <c r="AB38" s="54">
        <f>AA38-Z38</f>
        <v>0</v>
      </c>
      <c r="AC38" s="32">
        <v>0</v>
      </c>
      <c r="AD38" s="37"/>
      <c r="AE38" s="54">
        <f>AD38-AC38</f>
        <v>0</v>
      </c>
      <c r="AF38" s="32">
        <v>0</v>
      </c>
      <c r="AG38" s="37"/>
      <c r="AH38" s="54">
        <f>AG38-AF38</f>
        <v>0</v>
      </c>
      <c r="AI38" s="32">
        <v>0</v>
      </c>
      <c r="AJ38" s="37"/>
      <c r="AK38" s="54">
        <f>AJ38-AI38</f>
        <v>0</v>
      </c>
      <c r="AL38" s="32"/>
      <c r="AM38" s="37">
        <f>B38+E38+H38+K38+N38+Q38+T38+W38+Z38+AC38+AF38+AI38</f>
        <v>33968.99</v>
      </c>
      <c r="AN38" s="37"/>
      <c r="AO38" s="37">
        <f>C38+F38+I38+L38+O38+R38+U38+X38+AA38+AD38+AG38+AJ38</f>
        <v>9300</v>
      </c>
      <c r="AP38" s="37"/>
      <c r="AQ38" s="54">
        <f>AO38-AM38</f>
        <v>-24668.989999999998</v>
      </c>
    </row>
    <row r="39" spans="1:43" x14ac:dyDescent="0.25">
      <c r="A39" s="114" t="s">
        <v>15</v>
      </c>
      <c r="B39" s="32">
        <v>5597</v>
      </c>
      <c r="C39" s="37">
        <v>5000</v>
      </c>
      <c r="D39" s="54">
        <f>C39-B39</f>
        <v>-597</v>
      </c>
      <c r="E39" s="32">
        <v>5509.47</v>
      </c>
      <c r="F39" s="37"/>
      <c r="G39" s="54">
        <f>F39-E39</f>
        <v>-5509.47</v>
      </c>
      <c r="H39" s="32">
        <v>5808.11</v>
      </c>
      <c r="I39" s="37"/>
      <c r="J39" s="54">
        <f>I39-H39</f>
        <v>-5808.11</v>
      </c>
      <c r="K39" s="32">
        <v>0</v>
      </c>
      <c r="L39" s="37"/>
      <c r="M39" s="54">
        <f>L39-K39</f>
        <v>0</v>
      </c>
      <c r="N39" s="32">
        <v>0</v>
      </c>
      <c r="O39" s="37"/>
      <c r="P39" s="54">
        <f>O39-N39</f>
        <v>0</v>
      </c>
      <c r="Q39" s="32">
        <v>0</v>
      </c>
      <c r="R39" s="37"/>
      <c r="S39" s="54">
        <f>R39-Q39</f>
        <v>0</v>
      </c>
      <c r="T39" s="32">
        <v>0</v>
      </c>
      <c r="U39" s="37"/>
      <c r="V39" s="54">
        <f>U39-T39</f>
        <v>0</v>
      </c>
      <c r="W39" s="32">
        <v>0</v>
      </c>
      <c r="X39" s="37"/>
      <c r="Y39" s="54">
        <f>X39-W39</f>
        <v>0</v>
      </c>
      <c r="Z39" s="32">
        <v>0</v>
      </c>
      <c r="AA39" s="37"/>
      <c r="AB39" s="54">
        <f>AA39-Z39</f>
        <v>0</v>
      </c>
      <c r="AC39" s="32">
        <v>0</v>
      </c>
      <c r="AD39" s="37"/>
      <c r="AE39" s="54">
        <f>AD39-AC39</f>
        <v>0</v>
      </c>
      <c r="AF39" s="32">
        <v>0</v>
      </c>
      <c r="AG39" s="37"/>
      <c r="AH39" s="54">
        <f>AG39-AF39</f>
        <v>0</v>
      </c>
      <c r="AI39" s="32">
        <v>0</v>
      </c>
      <c r="AJ39" s="37"/>
      <c r="AK39" s="54">
        <f>AJ39-AI39</f>
        <v>0</v>
      </c>
      <c r="AL39" s="32"/>
      <c r="AM39" s="37">
        <f>B39+E39+H39+K39+N39+Q39+T39+W39+Z39+AC39+AF39+AI39</f>
        <v>16914.580000000002</v>
      </c>
      <c r="AN39" s="37"/>
      <c r="AO39" s="37">
        <f>C39+F39+I39+L39+O39+R39+U39+X39+AA39+AD39+AG39+AJ39</f>
        <v>5000</v>
      </c>
      <c r="AP39" s="37"/>
      <c r="AQ39" s="54">
        <f>AO39-AM39</f>
        <v>-11914.580000000002</v>
      </c>
    </row>
    <row r="40" spans="1:43" x14ac:dyDescent="0.25">
      <c r="A40" s="114" t="s">
        <v>16</v>
      </c>
      <c r="B40" s="32">
        <v>0</v>
      </c>
      <c r="C40" s="37"/>
      <c r="D40" s="54">
        <f>C40-B40</f>
        <v>0</v>
      </c>
      <c r="E40" s="32">
        <v>0</v>
      </c>
      <c r="F40" s="37"/>
      <c r="G40" s="54">
        <f>F40-E40</f>
        <v>0</v>
      </c>
      <c r="H40" s="32">
        <v>0</v>
      </c>
      <c r="I40" s="37"/>
      <c r="J40" s="54">
        <f>I40-H40</f>
        <v>0</v>
      </c>
      <c r="K40" s="32">
        <v>0</v>
      </c>
      <c r="L40" s="37"/>
      <c r="M40" s="54">
        <f>L40-K40</f>
        <v>0</v>
      </c>
      <c r="N40" s="32">
        <v>0</v>
      </c>
      <c r="O40" s="37"/>
      <c r="P40" s="54">
        <f>O40-N40</f>
        <v>0</v>
      </c>
      <c r="Q40" s="32">
        <v>0</v>
      </c>
      <c r="R40" s="37"/>
      <c r="S40" s="54">
        <f>R40-Q40</f>
        <v>0</v>
      </c>
      <c r="T40" s="32">
        <v>0</v>
      </c>
      <c r="U40" s="37"/>
      <c r="V40" s="54">
        <f>U40-T40</f>
        <v>0</v>
      </c>
      <c r="W40" s="32">
        <v>0</v>
      </c>
      <c r="X40" s="37"/>
      <c r="Y40" s="54">
        <f>X40-W40</f>
        <v>0</v>
      </c>
      <c r="Z40" s="32">
        <v>0</v>
      </c>
      <c r="AA40" s="37"/>
      <c r="AB40" s="54">
        <f>AA40-Z40</f>
        <v>0</v>
      </c>
      <c r="AC40" s="32">
        <v>0</v>
      </c>
      <c r="AD40" s="37"/>
      <c r="AE40" s="54">
        <f>AD40-AC40</f>
        <v>0</v>
      </c>
      <c r="AF40" s="32">
        <v>0</v>
      </c>
      <c r="AG40" s="37"/>
      <c r="AH40" s="54">
        <f>AG40-AF40</f>
        <v>0</v>
      </c>
      <c r="AI40" s="32">
        <v>0</v>
      </c>
      <c r="AJ40" s="37"/>
      <c r="AK40" s="54">
        <f>AJ40-AI40</f>
        <v>0</v>
      </c>
      <c r="AL40" s="32"/>
      <c r="AM40" s="37">
        <f>B40+E40+H40+K40+N40+Q40+T40+W40+Z40+AC40+AF40+AI40</f>
        <v>0</v>
      </c>
      <c r="AN40" s="37"/>
      <c r="AO40" s="37">
        <f>C40+F40+I40+L40+O40+R40+U40+X40+AA40+AD40+AG40+AJ40</f>
        <v>0</v>
      </c>
      <c r="AP40" s="37"/>
      <c r="AQ40" s="54">
        <f>AO40-AM40</f>
        <v>0</v>
      </c>
    </row>
    <row r="41" spans="1:43" x14ac:dyDescent="0.25">
      <c r="A41" s="114" t="s">
        <v>17</v>
      </c>
      <c r="B41" s="32">
        <v>0</v>
      </c>
      <c r="C41" s="37"/>
      <c r="D41" s="54">
        <f>C41-B41</f>
        <v>0</v>
      </c>
      <c r="E41" s="32">
        <v>0</v>
      </c>
      <c r="F41" s="37"/>
      <c r="G41" s="54">
        <f>F41-E41</f>
        <v>0</v>
      </c>
      <c r="H41" s="32">
        <v>0</v>
      </c>
      <c r="I41" s="37"/>
      <c r="J41" s="54">
        <f>I41-H41</f>
        <v>0</v>
      </c>
      <c r="K41" s="32">
        <v>0</v>
      </c>
      <c r="L41" s="37"/>
      <c r="M41" s="54">
        <f>L41-K41</f>
        <v>0</v>
      </c>
      <c r="N41" s="32">
        <v>0</v>
      </c>
      <c r="O41" s="37"/>
      <c r="P41" s="54">
        <f>O41-N41</f>
        <v>0</v>
      </c>
      <c r="Q41" s="32">
        <v>0</v>
      </c>
      <c r="R41" s="37"/>
      <c r="S41" s="54">
        <f>R41-Q41</f>
        <v>0</v>
      </c>
      <c r="T41" s="32">
        <v>0</v>
      </c>
      <c r="U41" s="37"/>
      <c r="V41" s="54">
        <f>U41-T41</f>
        <v>0</v>
      </c>
      <c r="W41" s="32">
        <v>0</v>
      </c>
      <c r="X41" s="37"/>
      <c r="Y41" s="54">
        <f>X41-W41</f>
        <v>0</v>
      </c>
      <c r="Z41" s="32">
        <v>0</v>
      </c>
      <c r="AA41" s="37"/>
      <c r="AB41" s="54">
        <f>AA41-Z41</f>
        <v>0</v>
      </c>
      <c r="AC41" s="32">
        <v>0</v>
      </c>
      <c r="AD41" s="37"/>
      <c r="AE41" s="54">
        <f>AD41-AC41</f>
        <v>0</v>
      </c>
      <c r="AF41" s="32">
        <v>0</v>
      </c>
      <c r="AG41" s="37"/>
      <c r="AH41" s="54">
        <f>AG41-AF41</f>
        <v>0</v>
      </c>
      <c r="AI41" s="32">
        <v>0</v>
      </c>
      <c r="AJ41" s="37"/>
      <c r="AK41" s="54">
        <f>AJ41-AI41</f>
        <v>0</v>
      </c>
      <c r="AL41" s="32"/>
      <c r="AM41" s="37">
        <f>B41+E41+H41+K41+N41+Q41+T41+W41+Z41+AC41+AF41+AI41</f>
        <v>0</v>
      </c>
      <c r="AN41" s="37"/>
      <c r="AO41" s="37">
        <f>C41+F41+I41+L41+O41+R41+U41+X41+AA41+AD41+AG41+AJ41</f>
        <v>0</v>
      </c>
      <c r="AP41" s="37"/>
      <c r="AQ41" s="54">
        <f>AO41-AM41</f>
        <v>0</v>
      </c>
    </row>
    <row r="42" spans="1:43" ht="15.75" x14ac:dyDescent="0.25">
      <c r="A42" s="132" t="s">
        <v>18</v>
      </c>
      <c r="B42" s="34">
        <f t="shared" ref="B42:AK42" si="33">SUM(B37:B41)</f>
        <v>16307</v>
      </c>
      <c r="C42" s="62">
        <f t="shared" si="33"/>
        <v>14300</v>
      </c>
      <c r="D42" s="63">
        <f t="shared" si="33"/>
        <v>-2007</v>
      </c>
      <c r="E42" s="34">
        <f t="shared" si="33"/>
        <v>19349.89</v>
      </c>
      <c r="F42" s="62">
        <f t="shared" si="33"/>
        <v>0</v>
      </c>
      <c r="G42" s="63">
        <f t="shared" si="33"/>
        <v>-19349.89</v>
      </c>
      <c r="H42" s="34">
        <f t="shared" si="33"/>
        <v>15226.68</v>
      </c>
      <c r="I42" s="62">
        <f t="shared" si="33"/>
        <v>0</v>
      </c>
      <c r="J42" s="63">
        <f t="shared" si="33"/>
        <v>-15226.68</v>
      </c>
      <c r="K42" s="34">
        <f t="shared" si="33"/>
        <v>0</v>
      </c>
      <c r="L42" s="62">
        <f t="shared" si="33"/>
        <v>0</v>
      </c>
      <c r="M42" s="63">
        <f t="shared" si="33"/>
        <v>0</v>
      </c>
      <c r="N42" s="34">
        <f t="shared" si="33"/>
        <v>0</v>
      </c>
      <c r="O42" s="62">
        <f t="shared" si="33"/>
        <v>0</v>
      </c>
      <c r="P42" s="63">
        <f t="shared" si="33"/>
        <v>0</v>
      </c>
      <c r="Q42" s="34">
        <f t="shared" si="33"/>
        <v>0</v>
      </c>
      <c r="R42" s="62">
        <f t="shared" si="33"/>
        <v>0</v>
      </c>
      <c r="S42" s="63">
        <f t="shared" si="33"/>
        <v>0</v>
      </c>
      <c r="T42" s="34">
        <f t="shared" si="33"/>
        <v>0</v>
      </c>
      <c r="U42" s="62">
        <f t="shared" si="33"/>
        <v>0</v>
      </c>
      <c r="V42" s="63">
        <f t="shared" si="33"/>
        <v>0</v>
      </c>
      <c r="W42" s="34">
        <f t="shared" si="33"/>
        <v>0</v>
      </c>
      <c r="X42" s="62">
        <f t="shared" si="33"/>
        <v>0</v>
      </c>
      <c r="Y42" s="63">
        <f t="shared" si="33"/>
        <v>0</v>
      </c>
      <c r="Z42" s="34">
        <f t="shared" si="33"/>
        <v>0</v>
      </c>
      <c r="AA42" s="62">
        <f t="shared" si="33"/>
        <v>0</v>
      </c>
      <c r="AB42" s="63">
        <f t="shared" si="33"/>
        <v>0</v>
      </c>
      <c r="AC42" s="34">
        <f t="shared" si="33"/>
        <v>0</v>
      </c>
      <c r="AD42" s="62">
        <f t="shared" si="33"/>
        <v>0</v>
      </c>
      <c r="AE42" s="63">
        <f t="shared" si="33"/>
        <v>0</v>
      </c>
      <c r="AF42" s="34">
        <f t="shared" si="33"/>
        <v>0</v>
      </c>
      <c r="AG42" s="62">
        <f t="shared" si="33"/>
        <v>0</v>
      </c>
      <c r="AH42" s="63">
        <f t="shared" si="33"/>
        <v>0</v>
      </c>
      <c r="AI42" s="34">
        <f t="shared" si="33"/>
        <v>0</v>
      </c>
      <c r="AJ42" s="62">
        <f t="shared" si="33"/>
        <v>0</v>
      </c>
      <c r="AK42" s="63">
        <f t="shared" si="33"/>
        <v>0</v>
      </c>
      <c r="AL42" s="34"/>
      <c r="AM42" s="62">
        <f>SUM(AM37:AM41)</f>
        <v>50883.57</v>
      </c>
      <c r="AN42" s="62"/>
      <c r="AO42" s="62">
        <f>SUM(AO37:AO41)</f>
        <v>14300</v>
      </c>
      <c r="AP42" s="62"/>
      <c r="AQ42" s="62">
        <f>SUM(AQ37:AQ41)</f>
        <v>-36583.57</v>
      </c>
    </row>
    <row r="43" spans="1:43" ht="15.75" thickBot="1" x14ac:dyDescent="0.3">
      <c r="A43" s="133" t="s">
        <v>10</v>
      </c>
      <c r="B43" s="77">
        <f>IF(ISERROR(B42/B12),0,(B42/B12))</f>
        <v>2.6763147701983233E-2</v>
      </c>
      <c r="C43" s="78">
        <f>IF(ISERROR(C42/C12),0,(C42/C12))</f>
        <v>2.3415368996741497E-2</v>
      </c>
      <c r="D43" s="70"/>
      <c r="E43" s="77">
        <f>IF(ISERROR(E42/E12),0,(E42/E12))</f>
        <v>3.2110854801788269E-2</v>
      </c>
      <c r="F43" s="78">
        <f>IF(ISERROR(F42/F12),0,(F42/F12))</f>
        <v>0</v>
      </c>
      <c r="G43" s="70"/>
      <c r="H43" s="77">
        <f>IF(ISERROR(H42/H12),0,(H42/H12))</f>
        <v>3.0290220507174819E-2</v>
      </c>
      <c r="I43" s="78">
        <f>IF(ISERROR(I42/I12),0,(I42/I12))</f>
        <v>0</v>
      </c>
      <c r="J43" s="70"/>
      <c r="K43" s="77">
        <f>IF(ISERROR(K42/K12),0,(K42/K12))</f>
        <v>0</v>
      </c>
      <c r="L43" s="78">
        <f>IF(ISERROR(L42/L12),0,(L42/L12))</f>
        <v>0</v>
      </c>
      <c r="M43" s="70"/>
      <c r="N43" s="77">
        <f>IF(ISERROR(N42/N12),0,(N42/N12))</f>
        <v>0</v>
      </c>
      <c r="O43" s="78">
        <f>IF(ISERROR(O42/O12),0,(O42/O12))</f>
        <v>0</v>
      </c>
      <c r="P43" s="70"/>
      <c r="Q43" s="77">
        <f>IF(ISERROR(Q42/Q12),0,(Q42/Q12))</f>
        <v>0</v>
      </c>
      <c r="R43" s="78">
        <f>IF(ISERROR(R42/R12),0,(R42/R12))</f>
        <v>0</v>
      </c>
      <c r="S43" s="70"/>
      <c r="T43" s="77">
        <f>IF(ISERROR(T42/T12),0,(T42/T12))</f>
        <v>0</v>
      </c>
      <c r="U43" s="78">
        <f>IF(ISERROR(U42/U12),0,(U42/U12))</f>
        <v>0</v>
      </c>
      <c r="V43" s="70"/>
      <c r="W43" s="77">
        <f>IF(ISERROR(W42/W12),0,(W42/W12))</f>
        <v>0</v>
      </c>
      <c r="X43" s="78">
        <f>IF(ISERROR(X42/X12),0,(X42/X12))</f>
        <v>0</v>
      </c>
      <c r="Y43" s="70"/>
      <c r="Z43" s="77">
        <f>IF(ISERROR(Z42/Z12),0,(Z42/Z12))</f>
        <v>0</v>
      </c>
      <c r="AA43" s="78">
        <f>IF(ISERROR(AA42/AA12),0,(AA42/AA12))</f>
        <v>0</v>
      </c>
      <c r="AB43" s="70"/>
      <c r="AC43" s="77">
        <f>IF(ISERROR(AC42/AC12),0,(AC42/AC12))</f>
        <v>0</v>
      </c>
      <c r="AD43" s="78">
        <f>IF(ISERROR(AD42/AD12),0,(AD42/AD12))</f>
        <v>0</v>
      </c>
      <c r="AE43" s="70"/>
      <c r="AF43" s="77">
        <f>IF(ISERROR(AF42/AF12),0,(AF42/AF12))</f>
        <v>0</v>
      </c>
      <c r="AG43" s="78">
        <f>IF(ISERROR(AG42/AG12),0,(AG42/AG12))</f>
        <v>0</v>
      </c>
      <c r="AH43" s="70"/>
      <c r="AI43" s="77">
        <f>IF(ISERROR(AI42/AI12),0,(AI42/AI12))</f>
        <v>0</v>
      </c>
      <c r="AJ43" s="78">
        <f>IF(ISERROR(AJ42/AJ12),0,(AJ42/AJ12))</f>
        <v>0</v>
      </c>
      <c r="AK43" s="70"/>
      <c r="AL43" s="71"/>
      <c r="AM43" s="78">
        <f>IF(ISERROR(AM42/AM12),0,(AM42/AM12))</f>
        <v>2.9676685399071041E-2</v>
      </c>
      <c r="AN43" s="69"/>
      <c r="AO43" s="78">
        <f>IF(ISERROR(AO42/AO12),0,(AO42/AO12))</f>
        <v>8.2891289928169187E-3</v>
      </c>
      <c r="AP43" s="69"/>
      <c r="AQ43" s="72" t="s">
        <v>44</v>
      </c>
    </row>
    <row r="44" spans="1:43" ht="15.75" x14ac:dyDescent="0.25">
      <c r="A44" s="134"/>
      <c r="B44" s="79"/>
      <c r="C44" s="80"/>
      <c r="D44" s="81"/>
      <c r="E44" s="79"/>
      <c r="F44" s="82"/>
      <c r="G44" s="81"/>
      <c r="H44" s="79"/>
      <c r="I44" s="82"/>
      <c r="J44" s="81"/>
      <c r="K44" s="79"/>
      <c r="L44" s="82"/>
      <c r="M44" s="81"/>
      <c r="N44" s="79"/>
      <c r="O44" s="82"/>
      <c r="P44" s="81"/>
      <c r="Q44" s="79"/>
      <c r="R44" s="82"/>
      <c r="S44" s="81"/>
      <c r="T44" s="79"/>
      <c r="U44" s="82"/>
      <c r="V44" s="81"/>
      <c r="W44" s="79"/>
      <c r="X44" s="82"/>
      <c r="Y44" s="81"/>
      <c r="Z44" s="79"/>
      <c r="AA44" s="82"/>
      <c r="AB44" s="81"/>
      <c r="AC44" s="79"/>
      <c r="AD44" s="82"/>
      <c r="AE44" s="81"/>
      <c r="AF44" s="79"/>
      <c r="AG44" s="82"/>
      <c r="AH44" s="81"/>
      <c r="AI44" s="79"/>
      <c r="AJ44" s="82"/>
      <c r="AK44" s="81"/>
      <c r="AL44" s="79"/>
      <c r="AM44" s="82"/>
      <c r="AN44" s="82"/>
      <c r="AO44" s="82"/>
      <c r="AP44" s="82"/>
      <c r="AQ44" s="81"/>
    </row>
    <row r="45" spans="1:43" x14ac:dyDescent="0.25">
      <c r="A45" s="114" t="s">
        <v>19</v>
      </c>
      <c r="B45" s="32">
        <v>0</v>
      </c>
      <c r="C45" s="37"/>
      <c r="D45" s="54">
        <f t="shared" ref="D45:D52" si="34">C45-B45</f>
        <v>0</v>
      </c>
      <c r="E45" s="32">
        <v>0</v>
      </c>
      <c r="F45" s="37"/>
      <c r="G45" s="54">
        <f t="shared" ref="G45:G52" si="35">F45-E45</f>
        <v>0</v>
      </c>
      <c r="H45" s="32">
        <v>0</v>
      </c>
      <c r="I45" s="37"/>
      <c r="J45" s="54">
        <f t="shared" ref="J45:J52" si="36">I45-H45</f>
        <v>0</v>
      </c>
      <c r="K45" s="32">
        <v>0</v>
      </c>
      <c r="L45" s="37"/>
      <c r="M45" s="54">
        <f t="shared" ref="M45:M52" si="37">L45-K45</f>
        <v>0</v>
      </c>
      <c r="N45" s="32">
        <v>0</v>
      </c>
      <c r="O45" s="37"/>
      <c r="P45" s="54">
        <f t="shared" ref="P45:P52" si="38">O45-N45</f>
        <v>0</v>
      </c>
      <c r="Q45" s="32">
        <v>0</v>
      </c>
      <c r="R45" s="37"/>
      <c r="S45" s="54">
        <f t="shared" ref="S45:S52" si="39">R45-Q45</f>
        <v>0</v>
      </c>
      <c r="T45" s="32">
        <v>0</v>
      </c>
      <c r="U45" s="37"/>
      <c r="V45" s="54">
        <f t="shared" ref="V45:V52" si="40">U45-T45</f>
        <v>0</v>
      </c>
      <c r="W45" s="32">
        <v>0</v>
      </c>
      <c r="X45" s="37"/>
      <c r="Y45" s="54">
        <f t="shared" ref="Y45:Y52" si="41">X45-W45</f>
        <v>0</v>
      </c>
      <c r="Z45" s="32">
        <v>0</v>
      </c>
      <c r="AA45" s="37"/>
      <c r="AB45" s="54">
        <f t="shared" ref="AB45:AB52" si="42">AA45-Z45</f>
        <v>0</v>
      </c>
      <c r="AC45" s="32">
        <v>0</v>
      </c>
      <c r="AD45" s="37"/>
      <c r="AE45" s="54">
        <f t="shared" ref="AE45:AE52" si="43">AD45-AC45</f>
        <v>0</v>
      </c>
      <c r="AF45" s="32">
        <v>0</v>
      </c>
      <c r="AG45" s="37"/>
      <c r="AH45" s="54">
        <f t="shared" ref="AH45:AH52" si="44">AG45-AF45</f>
        <v>0</v>
      </c>
      <c r="AI45" s="32">
        <v>0</v>
      </c>
      <c r="AJ45" s="37"/>
      <c r="AK45" s="54">
        <f t="shared" ref="AK45:AK52" si="45">AJ45-AI45</f>
        <v>0</v>
      </c>
      <c r="AL45" s="32"/>
      <c r="AM45" s="37">
        <f t="shared" ref="AM45:AM51" si="46">B45+E45+H45+K45+N45+Q45+T45+W45+Z45+AC45+AF45+AI45</f>
        <v>0</v>
      </c>
      <c r="AN45" s="37"/>
      <c r="AO45" s="37">
        <f t="shared" ref="AO45:AO51" si="47">C45+F45+I45+L45+O45+R45+U45+X45+AA45+AD45+AG45+AJ45</f>
        <v>0</v>
      </c>
      <c r="AP45" s="37"/>
      <c r="AQ45" s="54">
        <f t="shared" ref="AQ45:AQ51" si="48">AO45-AM45</f>
        <v>0</v>
      </c>
    </row>
    <row r="46" spans="1:43" x14ac:dyDescent="0.25">
      <c r="A46" s="114" t="s">
        <v>20</v>
      </c>
      <c r="B46" s="32">
        <v>0</v>
      </c>
      <c r="C46" s="37"/>
      <c r="D46" s="54">
        <f t="shared" si="34"/>
        <v>0</v>
      </c>
      <c r="E46" s="32">
        <v>0</v>
      </c>
      <c r="F46" s="37"/>
      <c r="G46" s="54">
        <f t="shared" si="35"/>
        <v>0</v>
      </c>
      <c r="H46" s="32">
        <v>0</v>
      </c>
      <c r="I46" s="37"/>
      <c r="J46" s="54">
        <f t="shared" si="36"/>
        <v>0</v>
      </c>
      <c r="K46" s="32">
        <v>0</v>
      </c>
      <c r="L46" s="37"/>
      <c r="M46" s="54">
        <f t="shared" si="37"/>
        <v>0</v>
      </c>
      <c r="N46" s="32">
        <v>0</v>
      </c>
      <c r="O46" s="37"/>
      <c r="P46" s="54">
        <f t="shared" si="38"/>
        <v>0</v>
      </c>
      <c r="Q46" s="32">
        <v>0</v>
      </c>
      <c r="R46" s="37"/>
      <c r="S46" s="54">
        <f t="shared" si="39"/>
        <v>0</v>
      </c>
      <c r="T46" s="32">
        <v>0</v>
      </c>
      <c r="U46" s="37"/>
      <c r="V46" s="54">
        <f t="shared" si="40"/>
        <v>0</v>
      </c>
      <c r="W46" s="32">
        <v>0</v>
      </c>
      <c r="X46" s="37"/>
      <c r="Y46" s="54">
        <f t="shared" si="41"/>
        <v>0</v>
      </c>
      <c r="Z46" s="32">
        <v>0</v>
      </c>
      <c r="AA46" s="37"/>
      <c r="AB46" s="54">
        <f t="shared" si="42"/>
        <v>0</v>
      </c>
      <c r="AC46" s="32">
        <v>0</v>
      </c>
      <c r="AD46" s="37"/>
      <c r="AE46" s="54">
        <f t="shared" si="43"/>
        <v>0</v>
      </c>
      <c r="AF46" s="32">
        <v>0</v>
      </c>
      <c r="AG46" s="37"/>
      <c r="AH46" s="54">
        <f t="shared" si="44"/>
        <v>0</v>
      </c>
      <c r="AI46" s="32">
        <v>0</v>
      </c>
      <c r="AJ46" s="37"/>
      <c r="AK46" s="54">
        <f t="shared" si="45"/>
        <v>0</v>
      </c>
      <c r="AL46" s="32"/>
      <c r="AM46" s="37">
        <f t="shared" si="46"/>
        <v>0</v>
      </c>
      <c r="AN46" s="37"/>
      <c r="AO46" s="37">
        <f t="shared" si="47"/>
        <v>0</v>
      </c>
      <c r="AP46" s="37"/>
      <c r="AQ46" s="54">
        <f t="shared" si="48"/>
        <v>0</v>
      </c>
    </row>
    <row r="47" spans="1:43" x14ac:dyDescent="0.25">
      <c r="A47" s="114" t="s">
        <v>21</v>
      </c>
      <c r="B47" s="32">
        <v>2445</v>
      </c>
      <c r="C47" s="37"/>
      <c r="D47" s="54">
        <f t="shared" si="34"/>
        <v>-2445</v>
      </c>
      <c r="E47" s="32">
        <v>1426.75</v>
      </c>
      <c r="F47" s="37"/>
      <c r="G47" s="54">
        <f t="shared" si="35"/>
        <v>-1426.75</v>
      </c>
      <c r="H47" s="32">
        <v>2295.8000000000002</v>
      </c>
      <c r="I47" s="37"/>
      <c r="J47" s="54">
        <f t="shared" si="36"/>
        <v>-2295.8000000000002</v>
      </c>
      <c r="K47" s="32">
        <v>0</v>
      </c>
      <c r="L47" s="37"/>
      <c r="M47" s="54">
        <f t="shared" si="37"/>
        <v>0</v>
      </c>
      <c r="N47" s="32">
        <v>0</v>
      </c>
      <c r="O47" s="37"/>
      <c r="P47" s="54">
        <f t="shared" si="38"/>
        <v>0</v>
      </c>
      <c r="Q47" s="32">
        <v>0</v>
      </c>
      <c r="R47" s="37"/>
      <c r="S47" s="54">
        <f t="shared" si="39"/>
        <v>0</v>
      </c>
      <c r="T47" s="32">
        <v>0</v>
      </c>
      <c r="U47" s="37"/>
      <c r="V47" s="54">
        <f t="shared" si="40"/>
        <v>0</v>
      </c>
      <c r="W47" s="32">
        <v>0</v>
      </c>
      <c r="X47" s="37"/>
      <c r="Y47" s="54">
        <f t="shared" si="41"/>
        <v>0</v>
      </c>
      <c r="Z47" s="32">
        <v>0</v>
      </c>
      <c r="AA47" s="37"/>
      <c r="AB47" s="54">
        <f t="shared" si="42"/>
        <v>0</v>
      </c>
      <c r="AC47" s="32">
        <v>0</v>
      </c>
      <c r="AD47" s="37"/>
      <c r="AE47" s="54">
        <f t="shared" si="43"/>
        <v>0</v>
      </c>
      <c r="AF47" s="32">
        <v>0</v>
      </c>
      <c r="AG47" s="37"/>
      <c r="AH47" s="54">
        <f t="shared" si="44"/>
        <v>0</v>
      </c>
      <c r="AI47" s="32">
        <v>0</v>
      </c>
      <c r="AJ47" s="37"/>
      <c r="AK47" s="54">
        <f t="shared" si="45"/>
        <v>0</v>
      </c>
      <c r="AL47" s="32"/>
      <c r="AM47" s="37">
        <f t="shared" si="46"/>
        <v>6167.55</v>
      </c>
      <c r="AN47" s="37"/>
      <c r="AO47" s="37">
        <f t="shared" si="47"/>
        <v>0</v>
      </c>
      <c r="AP47" s="37"/>
      <c r="AQ47" s="54">
        <f t="shared" si="48"/>
        <v>-6167.55</v>
      </c>
    </row>
    <row r="48" spans="1:43" x14ac:dyDescent="0.25">
      <c r="A48" s="114" t="s">
        <v>89</v>
      </c>
      <c r="B48" s="32">
        <f>159+2544</f>
        <v>2703</v>
      </c>
      <c r="C48" s="37"/>
      <c r="D48" s="54">
        <f t="shared" si="34"/>
        <v>-2703</v>
      </c>
      <c r="E48" s="32">
        <f>761.82+159.12</f>
        <v>920.94</v>
      </c>
      <c r="F48" s="37"/>
      <c r="G48" s="54">
        <f t="shared" si="35"/>
        <v>-920.94</v>
      </c>
      <c r="H48" s="32">
        <v>159.12</v>
      </c>
      <c r="I48" s="37"/>
      <c r="J48" s="54">
        <f t="shared" si="36"/>
        <v>-159.12</v>
      </c>
      <c r="K48" s="32">
        <v>0</v>
      </c>
      <c r="L48" s="37"/>
      <c r="M48" s="54">
        <f t="shared" si="37"/>
        <v>0</v>
      </c>
      <c r="N48" s="32">
        <v>0</v>
      </c>
      <c r="O48" s="37"/>
      <c r="P48" s="54">
        <f t="shared" si="38"/>
        <v>0</v>
      </c>
      <c r="Q48" s="32">
        <v>0</v>
      </c>
      <c r="R48" s="37"/>
      <c r="S48" s="54">
        <f t="shared" si="39"/>
        <v>0</v>
      </c>
      <c r="T48" s="32">
        <v>0</v>
      </c>
      <c r="U48" s="37"/>
      <c r="V48" s="54">
        <f t="shared" si="40"/>
        <v>0</v>
      </c>
      <c r="W48" s="32">
        <v>0</v>
      </c>
      <c r="X48" s="37"/>
      <c r="Y48" s="54">
        <f t="shared" si="41"/>
        <v>0</v>
      </c>
      <c r="Z48" s="32">
        <v>0</v>
      </c>
      <c r="AA48" s="37"/>
      <c r="AB48" s="54">
        <f t="shared" si="42"/>
        <v>0</v>
      </c>
      <c r="AC48" s="32">
        <v>0</v>
      </c>
      <c r="AD48" s="37"/>
      <c r="AE48" s="54">
        <f t="shared" si="43"/>
        <v>0</v>
      </c>
      <c r="AF48" s="32">
        <v>0</v>
      </c>
      <c r="AG48" s="37"/>
      <c r="AH48" s="54">
        <f t="shared" si="44"/>
        <v>0</v>
      </c>
      <c r="AI48" s="32">
        <v>0</v>
      </c>
      <c r="AJ48" s="37"/>
      <c r="AK48" s="54">
        <f t="shared" si="45"/>
        <v>0</v>
      </c>
      <c r="AL48" s="32"/>
      <c r="AM48" s="37">
        <f t="shared" si="46"/>
        <v>3783.06</v>
      </c>
      <c r="AN48" s="37"/>
      <c r="AO48" s="37">
        <f t="shared" si="47"/>
        <v>0</v>
      </c>
      <c r="AP48" s="37"/>
      <c r="AQ48" s="54">
        <f t="shared" si="48"/>
        <v>-3783.06</v>
      </c>
    </row>
    <row r="49" spans="1:43" x14ac:dyDescent="0.25">
      <c r="A49" s="114" t="s">
        <v>109</v>
      </c>
      <c r="B49" s="32">
        <v>39866</v>
      </c>
      <c r="C49" s="37">
        <v>39866</v>
      </c>
      <c r="D49" s="54">
        <f t="shared" si="34"/>
        <v>0</v>
      </c>
      <c r="E49" s="32">
        <v>212.36</v>
      </c>
      <c r="F49" s="37"/>
      <c r="G49" s="54">
        <f t="shared" si="35"/>
        <v>-212.36</v>
      </c>
      <c r="H49" s="32">
        <v>232.94</v>
      </c>
      <c r="I49" s="37"/>
      <c r="J49" s="54">
        <f t="shared" si="36"/>
        <v>-232.94</v>
      </c>
      <c r="K49" s="32">
        <v>0</v>
      </c>
      <c r="L49" s="37"/>
      <c r="M49" s="54">
        <f t="shared" si="37"/>
        <v>0</v>
      </c>
      <c r="N49" s="32">
        <v>0</v>
      </c>
      <c r="O49" s="37"/>
      <c r="P49" s="54">
        <f t="shared" si="38"/>
        <v>0</v>
      </c>
      <c r="Q49" s="32">
        <v>0</v>
      </c>
      <c r="R49" s="37"/>
      <c r="S49" s="54">
        <f t="shared" si="39"/>
        <v>0</v>
      </c>
      <c r="T49" s="32">
        <v>0</v>
      </c>
      <c r="U49" s="37"/>
      <c r="V49" s="54">
        <f t="shared" si="40"/>
        <v>0</v>
      </c>
      <c r="W49" s="32">
        <v>0</v>
      </c>
      <c r="X49" s="37"/>
      <c r="Y49" s="54">
        <f t="shared" si="41"/>
        <v>0</v>
      </c>
      <c r="Z49" s="32">
        <v>0</v>
      </c>
      <c r="AA49" s="37"/>
      <c r="AB49" s="54">
        <f t="shared" si="42"/>
        <v>0</v>
      </c>
      <c r="AC49" s="32">
        <v>0</v>
      </c>
      <c r="AD49" s="37"/>
      <c r="AE49" s="54">
        <f t="shared" si="43"/>
        <v>0</v>
      </c>
      <c r="AF49" s="32">
        <v>0</v>
      </c>
      <c r="AG49" s="37"/>
      <c r="AH49" s="54">
        <f t="shared" si="44"/>
        <v>0</v>
      </c>
      <c r="AI49" s="32">
        <v>0</v>
      </c>
      <c r="AJ49" s="37"/>
      <c r="AK49" s="54">
        <f t="shared" si="45"/>
        <v>0</v>
      </c>
      <c r="AL49" s="32"/>
      <c r="AM49" s="37">
        <f t="shared" si="46"/>
        <v>40311.300000000003</v>
      </c>
      <c r="AN49" s="37"/>
      <c r="AO49" s="37">
        <f t="shared" si="47"/>
        <v>39866</v>
      </c>
      <c r="AP49" s="37"/>
      <c r="AQ49" s="54">
        <f t="shared" si="48"/>
        <v>-445.30000000000291</v>
      </c>
    </row>
    <row r="50" spans="1:43" x14ac:dyDescent="0.25">
      <c r="A50" s="114" t="s">
        <v>22</v>
      </c>
      <c r="B50" s="32">
        <v>812</v>
      </c>
      <c r="C50" s="37"/>
      <c r="D50" s="54">
        <f t="shared" si="34"/>
        <v>-812</v>
      </c>
      <c r="E50" s="32">
        <v>0</v>
      </c>
      <c r="F50" s="37"/>
      <c r="G50" s="54">
        <f t="shared" si="35"/>
        <v>0</v>
      </c>
      <c r="H50" s="32">
        <v>0</v>
      </c>
      <c r="I50" s="37"/>
      <c r="J50" s="54">
        <f t="shared" si="36"/>
        <v>0</v>
      </c>
      <c r="K50" s="32">
        <v>0</v>
      </c>
      <c r="L50" s="37"/>
      <c r="M50" s="54">
        <f t="shared" si="37"/>
        <v>0</v>
      </c>
      <c r="N50" s="32">
        <v>0</v>
      </c>
      <c r="O50" s="37"/>
      <c r="P50" s="54">
        <f t="shared" si="38"/>
        <v>0</v>
      </c>
      <c r="Q50" s="32">
        <v>0</v>
      </c>
      <c r="R50" s="37"/>
      <c r="S50" s="54">
        <f t="shared" si="39"/>
        <v>0</v>
      </c>
      <c r="T50" s="32">
        <v>0</v>
      </c>
      <c r="U50" s="37"/>
      <c r="V50" s="54">
        <f t="shared" si="40"/>
        <v>0</v>
      </c>
      <c r="W50" s="32">
        <v>0</v>
      </c>
      <c r="X50" s="37"/>
      <c r="Y50" s="54">
        <f t="shared" si="41"/>
        <v>0</v>
      </c>
      <c r="Z50" s="32">
        <v>0</v>
      </c>
      <c r="AA50" s="37"/>
      <c r="AB50" s="54">
        <f t="shared" si="42"/>
        <v>0</v>
      </c>
      <c r="AC50" s="32">
        <v>0</v>
      </c>
      <c r="AD50" s="37"/>
      <c r="AE50" s="54">
        <f t="shared" si="43"/>
        <v>0</v>
      </c>
      <c r="AF50" s="32">
        <v>0</v>
      </c>
      <c r="AG50" s="37"/>
      <c r="AH50" s="54">
        <f t="shared" si="44"/>
        <v>0</v>
      </c>
      <c r="AI50" s="32">
        <v>0</v>
      </c>
      <c r="AJ50" s="37"/>
      <c r="AK50" s="54">
        <f t="shared" si="45"/>
        <v>0</v>
      </c>
      <c r="AL50" s="32"/>
      <c r="AM50" s="37">
        <f t="shared" si="46"/>
        <v>812</v>
      </c>
      <c r="AN50" s="37"/>
      <c r="AO50" s="37">
        <f t="shared" si="47"/>
        <v>0</v>
      </c>
      <c r="AP50" s="37"/>
      <c r="AQ50" s="54">
        <f t="shared" si="48"/>
        <v>-812</v>
      </c>
    </row>
    <row r="51" spans="1:43" x14ac:dyDescent="0.25">
      <c r="A51" s="114" t="s">
        <v>23</v>
      </c>
      <c r="B51" s="32">
        <v>660</v>
      </c>
      <c r="C51" s="37">
        <v>660</v>
      </c>
      <c r="D51" s="54">
        <f t="shared" si="34"/>
        <v>0</v>
      </c>
      <c r="E51" s="32">
        <v>0</v>
      </c>
      <c r="F51" s="37"/>
      <c r="G51" s="54">
        <f t="shared" si="35"/>
        <v>0</v>
      </c>
      <c r="H51" s="32">
        <v>0</v>
      </c>
      <c r="I51" s="37"/>
      <c r="J51" s="54">
        <f t="shared" si="36"/>
        <v>0</v>
      </c>
      <c r="K51" s="32">
        <v>0</v>
      </c>
      <c r="L51" s="37"/>
      <c r="M51" s="54">
        <f t="shared" si="37"/>
        <v>0</v>
      </c>
      <c r="N51" s="32">
        <v>0</v>
      </c>
      <c r="O51" s="37"/>
      <c r="P51" s="54">
        <f t="shared" si="38"/>
        <v>0</v>
      </c>
      <c r="Q51" s="32">
        <v>0</v>
      </c>
      <c r="R51" s="37"/>
      <c r="S51" s="54">
        <f t="shared" si="39"/>
        <v>0</v>
      </c>
      <c r="T51" s="32">
        <v>0</v>
      </c>
      <c r="U51" s="37"/>
      <c r="V51" s="54">
        <f t="shared" si="40"/>
        <v>0</v>
      </c>
      <c r="W51" s="32">
        <v>0</v>
      </c>
      <c r="X51" s="37"/>
      <c r="Y51" s="54">
        <f t="shared" si="41"/>
        <v>0</v>
      </c>
      <c r="Z51" s="32">
        <v>0</v>
      </c>
      <c r="AA51" s="37"/>
      <c r="AB51" s="54">
        <f t="shared" si="42"/>
        <v>0</v>
      </c>
      <c r="AC51" s="32">
        <v>0</v>
      </c>
      <c r="AD51" s="37"/>
      <c r="AE51" s="54">
        <f t="shared" si="43"/>
        <v>0</v>
      </c>
      <c r="AF51" s="32">
        <v>0</v>
      </c>
      <c r="AG51" s="37"/>
      <c r="AH51" s="54">
        <f t="shared" si="44"/>
        <v>0</v>
      </c>
      <c r="AI51" s="32">
        <v>0</v>
      </c>
      <c r="AJ51" s="37"/>
      <c r="AK51" s="54">
        <f t="shared" si="45"/>
        <v>0</v>
      </c>
      <c r="AL51" s="32"/>
      <c r="AM51" s="37">
        <f t="shared" si="46"/>
        <v>660</v>
      </c>
      <c r="AN51" s="37"/>
      <c r="AO51" s="37">
        <f t="shared" si="47"/>
        <v>660</v>
      </c>
      <c r="AP51" s="37"/>
      <c r="AQ51" s="54">
        <f t="shared" si="48"/>
        <v>0</v>
      </c>
    </row>
    <row r="52" spans="1:43" x14ac:dyDescent="0.25">
      <c r="A52" s="114" t="s">
        <v>95</v>
      </c>
      <c r="B52" s="33">
        <v>0</v>
      </c>
      <c r="C52" s="37"/>
      <c r="D52" s="54">
        <f t="shared" si="34"/>
        <v>0</v>
      </c>
      <c r="E52" s="33">
        <v>0</v>
      </c>
      <c r="F52" s="37"/>
      <c r="G52" s="54">
        <f t="shared" si="35"/>
        <v>0</v>
      </c>
      <c r="H52" s="33">
        <v>0</v>
      </c>
      <c r="I52" s="37"/>
      <c r="J52" s="54">
        <f t="shared" si="36"/>
        <v>0</v>
      </c>
      <c r="K52" s="33">
        <v>0</v>
      </c>
      <c r="L52" s="37"/>
      <c r="M52" s="54">
        <f t="shared" si="37"/>
        <v>0</v>
      </c>
      <c r="N52" s="33">
        <v>0</v>
      </c>
      <c r="O52" s="37"/>
      <c r="P52" s="54">
        <f t="shared" si="38"/>
        <v>0</v>
      </c>
      <c r="Q52" s="33">
        <v>0</v>
      </c>
      <c r="R52" s="37"/>
      <c r="S52" s="54">
        <f t="shared" si="39"/>
        <v>0</v>
      </c>
      <c r="T52" s="33">
        <v>0</v>
      </c>
      <c r="U52" s="37"/>
      <c r="V52" s="54">
        <f t="shared" si="40"/>
        <v>0</v>
      </c>
      <c r="W52" s="33">
        <v>0</v>
      </c>
      <c r="X52" s="37"/>
      <c r="Y52" s="54">
        <f t="shared" si="41"/>
        <v>0</v>
      </c>
      <c r="Z52" s="33">
        <v>0</v>
      </c>
      <c r="AA52" s="37"/>
      <c r="AB52" s="54">
        <f t="shared" si="42"/>
        <v>0</v>
      </c>
      <c r="AC52" s="33">
        <v>0</v>
      </c>
      <c r="AD52" s="37"/>
      <c r="AE52" s="54">
        <f t="shared" si="43"/>
        <v>0</v>
      </c>
      <c r="AF52" s="33">
        <v>0</v>
      </c>
      <c r="AG52" s="37"/>
      <c r="AH52" s="54">
        <f t="shared" si="44"/>
        <v>0</v>
      </c>
      <c r="AI52" s="33">
        <v>0</v>
      </c>
      <c r="AJ52" s="37"/>
      <c r="AK52" s="54">
        <f t="shared" si="45"/>
        <v>0</v>
      </c>
      <c r="AL52" s="32"/>
      <c r="AM52" s="37">
        <f t="shared" ref="AM52" si="49">B52+E52+H52+K52+N52+Q52+T52+W52+Z52+AC52+AF52+AI52</f>
        <v>0</v>
      </c>
      <c r="AN52" s="37"/>
      <c r="AO52" s="37">
        <f t="shared" ref="AO52" si="50">C52+F52+I52+L52+O52+R52+U52+X52+AA52+AD52+AG52+AJ52</f>
        <v>0</v>
      </c>
      <c r="AP52" s="37"/>
      <c r="AQ52" s="54">
        <f t="shared" ref="AQ52" si="51">AO52-AM52</f>
        <v>0</v>
      </c>
    </row>
    <row r="53" spans="1:43" ht="15.75" x14ac:dyDescent="0.25">
      <c r="A53" s="132" t="s">
        <v>24</v>
      </c>
      <c r="B53" s="34">
        <f>SUM(B45:B52)</f>
        <v>46486</v>
      </c>
      <c r="C53" s="62">
        <f t="shared" ref="C53:M53" si="52">SUM(C45:C51)</f>
        <v>40526</v>
      </c>
      <c r="D53" s="63">
        <f t="shared" si="52"/>
        <v>-5960</v>
      </c>
      <c r="E53" s="34">
        <f>SUM(E45:E52)</f>
        <v>2560.0500000000002</v>
      </c>
      <c r="F53" s="62">
        <f t="shared" si="52"/>
        <v>0</v>
      </c>
      <c r="G53" s="63">
        <f t="shared" si="52"/>
        <v>-2560.0500000000002</v>
      </c>
      <c r="H53" s="34">
        <f>SUM(H45:H52)</f>
        <v>2687.86</v>
      </c>
      <c r="I53" s="62">
        <f t="shared" si="52"/>
        <v>0</v>
      </c>
      <c r="J53" s="63">
        <f t="shared" si="52"/>
        <v>-2687.86</v>
      </c>
      <c r="K53" s="34">
        <f>SUM(K45:K52)</f>
        <v>0</v>
      </c>
      <c r="L53" s="62">
        <f t="shared" si="52"/>
        <v>0</v>
      </c>
      <c r="M53" s="63">
        <f t="shared" si="52"/>
        <v>0</v>
      </c>
      <c r="N53" s="34">
        <f>SUM(N45:N52)</f>
        <v>0</v>
      </c>
      <c r="O53" s="62">
        <f t="shared" ref="O53:P53" si="53">SUM(O45:O51)</f>
        <v>0</v>
      </c>
      <c r="P53" s="63">
        <f t="shared" si="53"/>
        <v>0</v>
      </c>
      <c r="Q53" s="34">
        <f>SUM(Q45:Q52)</f>
        <v>0</v>
      </c>
      <c r="R53" s="62">
        <f t="shared" ref="R53:S53" si="54">SUM(R45:R51)</f>
        <v>0</v>
      </c>
      <c r="S53" s="63">
        <f t="shared" si="54"/>
        <v>0</v>
      </c>
      <c r="T53" s="34">
        <f>SUM(T45:T52)</f>
        <v>0</v>
      </c>
      <c r="U53" s="62">
        <f t="shared" ref="U53:V53" si="55">SUM(U45:U51)</f>
        <v>0</v>
      </c>
      <c r="V53" s="63">
        <f t="shared" si="55"/>
        <v>0</v>
      </c>
      <c r="W53" s="34">
        <f>SUM(W45:W52)</f>
        <v>0</v>
      </c>
      <c r="X53" s="62">
        <f t="shared" ref="X53:Y53" si="56">SUM(X45:X51)</f>
        <v>0</v>
      </c>
      <c r="Y53" s="63">
        <f t="shared" si="56"/>
        <v>0</v>
      </c>
      <c r="Z53" s="34">
        <f>SUM(Z45:Z52)</f>
        <v>0</v>
      </c>
      <c r="AA53" s="62">
        <f t="shared" ref="AA53:AB53" si="57">SUM(AA45:AA51)</f>
        <v>0</v>
      </c>
      <c r="AB53" s="63">
        <f t="shared" si="57"/>
        <v>0</v>
      </c>
      <c r="AC53" s="34">
        <f>SUM(AC45:AC52)</f>
        <v>0</v>
      </c>
      <c r="AD53" s="62">
        <f t="shared" ref="AD53:AE53" si="58">SUM(AD45:AD51)</f>
        <v>0</v>
      </c>
      <c r="AE53" s="63">
        <f t="shared" si="58"/>
        <v>0</v>
      </c>
      <c r="AF53" s="34">
        <f>SUM(AF45:AF52)</f>
        <v>0</v>
      </c>
      <c r="AG53" s="62">
        <f t="shared" ref="AG53:AH53" si="59">SUM(AG45:AG51)</f>
        <v>0</v>
      </c>
      <c r="AH53" s="63">
        <f t="shared" si="59"/>
        <v>0</v>
      </c>
      <c r="AI53" s="34">
        <f>SUM(AI45:AI52)</f>
        <v>0</v>
      </c>
      <c r="AJ53" s="62">
        <f t="shared" ref="AJ53:AK53" si="60">SUM(AJ45:AJ51)</f>
        <v>0</v>
      </c>
      <c r="AK53" s="63">
        <f t="shared" si="60"/>
        <v>0</v>
      </c>
      <c r="AL53" s="64"/>
      <c r="AM53" s="62">
        <f>SUM(AM44:AM51)</f>
        <v>51733.91</v>
      </c>
      <c r="AN53" s="62"/>
      <c r="AO53" s="62">
        <f>SUM(AO44:AO51)</f>
        <v>40526</v>
      </c>
      <c r="AP53" s="62"/>
      <c r="AQ53" s="65">
        <f>SUM(AQ44:AQ51)</f>
        <v>-11207.910000000003</v>
      </c>
    </row>
    <row r="54" spans="1:43" x14ac:dyDescent="0.25">
      <c r="A54" s="135" t="s">
        <v>10</v>
      </c>
      <c r="B54" s="97">
        <f>IF(ISERROR(B53/B12),0,(B53/B12))</f>
        <v>7.629310627794153E-2</v>
      </c>
      <c r="C54" s="98">
        <f>IF(ISERROR(C53/C12),0,(C53/C12))</f>
        <v>6.6358828249087135E-2</v>
      </c>
      <c r="D54" s="58"/>
      <c r="E54" s="91">
        <f>IF(ISERROR(E53/E12),0,(E53/E12))</f>
        <v>4.2483649175947807E-3</v>
      </c>
      <c r="F54" s="91">
        <f>IF(ISERROR(F53/F12),0,(F53/F12))</f>
        <v>0</v>
      </c>
      <c r="G54" s="58"/>
      <c r="H54" s="91">
        <f>IF(ISERROR(H53/H12),0,(H53/H12))</f>
        <v>5.346922119097197E-3</v>
      </c>
      <c r="I54" s="91">
        <f>IF(ISERROR(I53/I12),0,(I53/I12))</f>
        <v>0</v>
      </c>
      <c r="J54" s="58"/>
      <c r="K54" s="66">
        <f>IF(ISERROR(K53/K12),0,(K53/K12))</f>
        <v>0</v>
      </c>
      <c r="L54" s="67">
        <f>IF(ISERROR(L53/L12),0,(L53/L12))</f>
        <v>0</v>
      </c>
      <c r="M54" s="58"/>
      <c r="N54" s="66">
        <f>IF(ISERROR(N53/N12),0,(N53/N12))</f>
        <v>0</v>
      </c>
      <c r="O54" s="67">
        <f>IF(ISERROR(O53/O12),0,(O53/O12))</f>
        <v>0</v>
      </c>
      <c r="P54" s="58"/>
      <c r="Q54" s="66">
        <f>IF(ISERROR(Q53/Q12),0,(Q53/Q12))</f>
        <v>0</v>
      </c>
      <c r="R54" s="67">
        <f>IF(ISERROR(R53/R12),0,(R53/R12))</f>
        <v>0</v>
      </c>
      <c r="S54" s="58"/>
      <c r="T54" s="66">
        <f>IF(ISERROR(T53/T12),0,(T53/T12))</f>
        <v>0</v>
      </c>
      <c r="U54" s="67">
        <f>IF(ISERROR(U53/U12),0,(U53/U12))</f>
        <v>0</v>
      </c>
      <c r="V54" s="58"/>
      <c r="W54" s="66">
        <f>IF(ISERROR(W53/W12),0,(W53/W12))</f>
        <v>0</v>
      </c>
      <c r="X54" s="67">
        <f>IF(ISERROR(X53/X12),0,(X53/X12))</f>
        <v>0</v>
      </c>
      <c r="Y54" s="58"/>
      <c r="Z54" s="66">
        <f>IF(ISERROR(Z53/Z12),0,(Z53/Z12))</f>
        <v>0</v>
      </c>
      <c r="AA54" s="67">
        <f>IF(ISERROR(AA53/AA12),0,(AA53/AA12))</f>
        <v>0</v>
      </c>
      <c r="AB54" s="58"/>
      <c r="AC54" s="66">
        <f>IF(ISERROR(AC53/AC12),0,(AC53/AC12))</f>
        <v>0</v>
      </c>
      <c r="AD54" s="67">
        <f>IF(ISERROR(AD53/AD12),0,(AD53/AD12))</f>
        <v>0</v>
      </c>
      <c r="AE54" s="58"/>
      <c r="AF54" s="66">
        <f>IF(ISERROR(AF53/AF12),0,(AF53/AF12))</f>
        <v>0</v>
      </c>
      <c r="AG54" s="67">
        <f>IF(ISERROR(AG53/AG12),0,(AG53/AG12))</f>
        <v>0</v>
      </c>
      <c r="AH54" s="58"/>
      <c r="AI54" s="66">
        <f>IF(ISERROR(AI53/AI12),0,(AI53/AI12))</f>
        <v>0</v>
      </c>
      <c r="AJ54" s="67">
        <f>IF(ISERROR(AJ53/AJ12),0,(AJ53/AJ12))</f>
        <v>0</v>
      </c>
      <c r="AK54" s="58"/>
      <c r="AL54" s="59"/>
      <c r="AM54" s="57">
        <f>IF(ISERROR(AM53/AM12),0,(AM53/AM12))</f>
        <v>3.0172626872168273E-2</v>
      </c>
      <c r="AN54" s="57"/>
      <c r="AO54" s="57">
        <f>IF(ISERROR(AO53/AO12),0,(AO53/AO12))</f>
        <v>2.3491275633769123E-2</v>
      </c>
      <c r="AP54" s="57"/>
      <c r="AQ54" s="60">
        <f>IF(ISERROR(AQ53/AQ12),0,(AQ53/AQ12))</f>
        <v>1.0619967366647542</v>
      </c>
    </row>
    <row r="55" spans="1:43" ht="15.75" thickBot="1" x14ac:dyDescent="0.3">
      <c r="A55" s="136"/>
      <c r="B55" s="83"/>
      <c r="C55" s="84"/>
      <c r="D55" s="85"/>
      <c r="E55" s="83"/>
      <c r="F55" s="84"/>
      <c r="G55" s="85"/>
      <c r="H55" s="83"/>
      <c r="I55" s="84"/>
      <c r="J55" s="85"/>
      <c r="K55" s="83"/>
      <c r="L55" s="84"/>
      <c r="M55" s="85"/>
      <c r="N55" s="83"/>
      <c r="O55" s="84"/>
      <c r="P55" s="85"/>
      <c r="Q55" s="83"/>
      <c r="R55" s="84"/>
      <c r="S55" s="85"/>
      <c r="T55" s="83"/>
      <c r="U55" s="84"/>
      <c r="V55" s="85"/>
      <c r="W55" s="83"/>
      <c r="X55" s="84"/>
      <c r="Y55" s="85"/>
      <c r="Z55" s="83"/>
      <c r="AA55" s="84"/>
      <c r="AB55" s="85"/>
      <c r="AC55" s="83"/>
      <c r="AD55" s="84"/>
      <c r="AE55" s="85"/>
      <c r="AF55" s="83"/>
      <c r="AG55" s="84"/>
      <c r="AH55" s="85"/>
      <c r="AI55" s="83"/>
      <c r="AJ55" s="84"/>
      <c r="AK55" s="85"/>
      <c r="AL55" s="83"/>
      <c r="AM55" s="84"/>
      <c r="AN55" s="84"/>
      <c r="AO55" s="84"/>
      <c r="AP55" s="84"/>
      <c r="AQ55" s="85"/>
    </row>
    <row r="56" spans="1:43" x14ac:dyDescent="0.25">
      <c r="A56" s="137" t="s">
        <v>25</v>
      </c>
      <c r="B56" s="86">
        <f>B34-B42-B53</f>
        <v>114472.57111999998</v>
      </c>
      <c r="C56" s="74">
        <f>C34-C42-C53</f>
        <v>123841.57111999998</v>
      </c>
      <c r="D56" s="87">
        <f>D34+D42+D53</f>
        <v>-9369</v>
      </c>
      <c r="E56" s="86">
        <f>E34-E42-E53</f>
        <v>60885.660000000091</v>
      </c>
      <c r="F56" s="76">
        <f>F34-F42-F53</f>
        <v>94640.079999999958</v>
      </c>
      <c r="G56" s="87">
        <f>G34+G42+G53</f>
        <v>-33754.419999999867</v>
      </c>
      <c r="H56" s="88">
        <f>H34-H42-H53</f>
        <v>33842.639999999992</v>
      </c>
      <c r="I56" s="74"/>
      <c r="J56" s="87">
        <f>J34+J42+J53</f>
        <v>-15221.599999999999</v>
      </c>
      <c r="K56" s="88">
        <f>K34-K42-K53</f>
        <v>0</v>
      </c>
      <c r="L56" s="74"/>
      <c r="M56" s="87">
        <f>M34+M42+M53</f>
        <v>0</v>
      </c>
      <c r="N56" s="88">
        <f>N34-N42-N53</f>
        <v>0</v>
      </c>
      <c r="O56" s="74"/>
      <c r="P56" s="87">
        <f>P34+P42+P53</f>
        <v>0</v>
      </c>
      <c r="Q56" s="88">
        <f>Q34-Q42-Q53</f>
        <v>0</v>
      </c>
      <c r="R56" s="74"/>
      <c r="S56" s="87">
        <f>S34+S42+S53</f>
        <v>0</v>
      </c>
      <c r="T56" s="88">
        <f>T34-T42-T53</f>
        <v>0</v>
      </c>
      <c r="U56" s="74"/>
      <c r="V56" s="87">
        <f>V34+V42+V53</f>
        <v>0</v>
      </c>
      <c r="W56" s="88">
        <f>W34-W42-W53</f>
        <v>0</v>
      </c>
      <c r="X56" s="74"/>
      <c r="Y56" s="87">
        <f>Y34+Y42+Y53</f>
        <v>0</v>
      </c>
      <c r="Z56" s="88">
        <f>Z34-Z42-Z53</f>
        <v>0</v>
      </c>
      <c r="AA56" s="74"/>
      <c r="AB56" s="87">
        <f>AB34+AB42+AB53</f>
        <v>0</v>
      </c>
      <c r="AC56" s="88">
        <f>AC34-AC42-AC53</f>
        <v>0</v>
      </c>
      <c r="AD56" s="74"/>
      <c r="AE56" s="87">
        <f>AE34+AE42+AE53</f>
        <v>0</v>
      </c>
      <c r="AF56" s="88">
        <f>AF34-AF42-AF53</f>
        <v>0</v>
      </c>
      <c r="AG56" s="74"/>
      <c r="AH56" s="87">
        <f>AH34+AH42+AH53</f>
        <v>0</v>
      </c>
      <c r="AI56" s="88">
        <f>AI34-AI42-AI53</f>
        <v>0</v>
      </c>
      <c r="AJ56" s="74"/>
      <c r="AK56" s="87">
        <f>AK34+AK42+AK53</f>
        <v>0</v>
      </c>
      <c r="AL56" s="88"/>
      <c r="AM56" s="74">
        <f>AM34-AM42-AM53</f>
        <v>209200.87112</v>
      </c>
      <c r="AN56" s="74"/>
      <c r="AO56" s="74">
        <f>AO34-AO42-AO53</f>
        <v>267545.89112000004</v>
      </c>
      <c r="AP56" s="74"/>
      <c r="AQ56" s="89">
        <f>AQ34-AQ42-AQ53</f>
        <v>58345.02000000004</v>
      </c>
    </row>
    <row r="57" spans="1:43" x14ac:dyDescent="0.25">
      <c r="A57" s="138" t="s">
        <v>10</v>
      </c>
      <c r="B57" s="66">
        <f>IF(ISERROR(B56/B12),0,(B56/B12))</f>
        <v>0.18787308080642298</v>
      </c>
      <c r="C57" s="67">
        <f>IF(ISERROR(C56/C12),0,(C56/C12))</f>
        <v>0.20278294300076957</v>
      </c>
      <c r="D57" s="90"/>
      <c r="E57" s="66">
        <f>IF(ISERROR(E56/E12),0,(E56/E12))</f>
        <v>0.10103884765086783</v>
      </c>
      <c r="F57" s="67">
        <f>IF(ISERROR(F56/F12),0,(F56/F12))</f>
        <v>0.15402628502552965</v>
      </c>
      <c r="G57" s="90"/>
      <c r="H57" s="66">
        <f>IF(ISERROR(H56/H12),0,(H56/H12))</f>
        <v>6.7322688080719797E-2</v>
      </c>
      <c r="I57" s="67">
        <f>IF(ISERROR(I56/I12),0,(I56/I12))</f>
        <v>0</v>
      </c>
      <c r="J57" s="90"/>
      <c r="K57" s="66">
        <f>IF(ISERROR(K56/K12),0,(K56/K12))</f>
        <v>0</v>
      </c>
      <c r="L57" s="67">
        <f>IF(ISERROR(L56/L12),0,(L56/L12))</f>
        <v>0</v>
      </c>
      <c r="M57" s="90"/>
      <c r="N57" s="66">
        <f>IF(ISERROR(N56/N12),0,(N56/N12))</f>
        <v>0</v>
      </c>
      <c r="O57" s="67">
        <f>IF(ISERROR(O56/O12),0,(O56/O12))</f>
        <v>0</v>
      </c>
      <c r="P57" s="90"/>
      <c r="Q57" s="66">
        <f>IF(ISERROR(Q56/Q12),0,(Q56/Q12))</f>
        <v>0</v>
      </c>
      <c r="R57" s="67">
        <f>IF(ISERROR(R56/R12),0,(R56/R12))</f>
        <v>0</v>
      </c>
      <c r="S57" s="90"/>
      <c r="T57" s="66">
        <f>IF(ISERROR(T56/T12),0,(T56/T12))</f>
        <v>0</v>
      </c>
      <c r="U57" s="67">
        <f>IF(ISERROR(U56/U12),0,(U56/U12))</f>
        <v>0</v>
      </c>
      <c r="V57" s="90"/>
      <c r="W57" s="66">
        <f>IF(ISERROR(W56/W12),0,(W56/W12))</f>
        <v>0</v>
      </c>
      <c r="X57" s="67">
        <f>IF(ISERROR(X56/X12),0,(X56/X12))</f>
        <v>0</v>
      </c>
      <c r="Y57" s="90"/>
      <c r="Z57" s="66">
        <f>IF(ISERROR(Z56/Z12),0,(Z56/Z12))</f>
        <v>0</v>
      </c>
      <c r="AA57" s="67">
        <f>IF(ISERROR(AA56/AA12),0,(AA56/AA12))</f>
        <v>0</v>
      </c>
      <c r="AB57" s="90"/>
      <c r="AC57" s="66">
        <f>IF(ISERROR(AC56/AC12),0,(AC56/AC12))</f>
        <v>0</v>
      </c>
      <c r="AD57" s="67">
        <f>IF(ISERROR(AD56/AD12),0,(AD56/AD12))</f>
        <v>0</v>
      </c>
      <c r="AE57" s="90"/>
      <c r="AF57" s="66">
        <f>IF(ISERROR(AF56/AF12),0,(AF56/AF12))</f>
        <v>0</v>
      </c>
      <c r="AG57" s="67">
        <f>IF(ISERROR(AG56/AG12),0,(AG56/AG12))</f>
        <v>0</v>
      </c>
      <c r="AH57" s="90"/>
      <c r="AI57" s="66">
        <f>IF(ISERROR(AI56/AI12),0,(AI56/AI12))</f>
        <v>0</v>
      </c>
      <c r="AJ57" s="67">
        <f>IF(ISERROR(AJ56/AJ12),0,(AJ56/AJ12))</f>
        <v>0</v>
      </c>
      <c r="AK57" s="90"/>
      <c r="AL57" s="91"/>
      <c r="AM57" s="67">
        <f>IF(ISERROR(AM56/AM12),0,(AM56/AM12))</f>
        <v>0.122011652040921</v>
      </c>
      <c r="AN57" s="67"/>
      <c r="AO57" s="67">
        <f>IF(ISERROR(AO56/AO12),0,(AO56/AO12))</f>
        <v>0.15508548272670147</v>
      </c>
      <c r="AP57" s="67"/>
      <c r="AQ57" s="92">
        <f>IF(ISERROR(AQ56/AQ12),0,(AQ56/AQ12))</f>
        <v>-5.5284366880747484</v>
      </c>
    </row>
    <row r="58" spans="1:43" ht="15.75" thickBot="1" x14ac:dyDescent="0.3">
      <c r="A58" s="139"/>
      <c r="B58" s="93"/>
      <c r="C58" s="94"/>
      <c r="D58" s="95"/>
      <c r="E58" s="93"/>
      <c r="F58" s="94"/>
      <c r="G58" s="95"/>
      <c r="H58" s="93"/>
      <c r="I58" s="94"/>
      <c r="J58" s="95"/>
      <c r="K58" s="93"/>
      <c r="L58" s="94"/>
      <c r="M58" s="95"/>
      <c r="N58" s="93"/>
      <c r="O58" s="94"/>
      <c r="P58" s="95"/>
      <c r="Q58" s="93"/>
      <c r="R58" s="94"/>
      <c r="S58" s="95"/>
      <c r="T58" s="93"/>
      <c r="U58" s="94"/>
      <c r="V58" s="95"/>
      <c r="W58" s="93"/>
      <c r="X58" s="94"/>
      <c r="Y58" s="95"/>
      <c r="Z58" s="93"/>
      <c r="AA58" s="94"/>
      <c r="AB58" s="95"/>
      <c r="AC58" s="93"/>
      <c r="AD58" s="94"/>
      <c r="AE58" s="95"/>
      <c r="AF58" s="93"/>
      <c r="AG58" s="94"/>
      <c r="AH58" s="95"/>
      <c r="AI58" s="93"/>
      <c r="AJ58" s="94"/>
      <c r="AK58" s="95"/>
      <c r="AL58" s="93"/>
      <c r="AM58" s="94"/>
      <c r="AN58" s="94"/>
      <c r="AO58" s="94"/>
      <c r="AP58" s="94"/>
      <c r="AQ58" s="95"/>
    </row>
    <row r="59" spans="1:43" ht="15.75" x14ac:dyDescent="0.25">
      <c r="A59" s="140" t="s">
        <v>52</v>
      </c>
      <c r="B59" s="31" t="s">
        <v>44</v>
      </c>
      <c r="C59" s="35"/>
      <c r="D59" s="36"/>
      <c r="E59" s="31" t="s">
        <v>44</v>
      </c>
      <c r="F59" s="35"/>
      <c r="G59" s="36"/>
      <c r="H59" s="31" t="s">
        <v>44</v>
      </c>
      <c r="I59" s="35"/>
      <c r="J59" s="36"/>
      <c r="K59" s="31" t="s">
        <v>44</v>
      </c>
      <c r="L59" s="35"/>
      <c r="M59" s="36"/>
      <c r="N59" s="31" t="s">
        <v>44</v>
      </c>
      <c r="O59" s="35"/>
      <c r="P59" s="36"/>
      <c r="Q59" s="31" t="s">
        <v>44</v>
      </c>
      <c r="R59" s="35"/>
      <c r="S59" s="36"/>
      <c r="T59" s="31" t="s">
        <v>44</v>
      </c>
      <c r="U59" s="35"/>
      <c r="V59" s="36"/>
      <c r="W59" s="31" t="s">
        <v>44</v>
      </c>
      <c r="X59" s="35"/>
      <c r="Y59" s="36"/>
      <c r="Z59" s="31" t="s">
        <v>44</v>
      </c>
      <c r="AA59" s="35"/>
      <c r="AB59" s="36"/>
      <c r="AC59" s="31" t="s">
        <v>44</v>
      </c>
      <c r="AD59" s="35"/>
      <c r="AE59" s="36"/>
      <c r="AF59" s="31" t="s">
        <v>44</v>
      </c>
      <c r="AG59" s="35"/>
      <c r="AH59" s="36"/>
      <c r="AI59" s="31" t="s">
        <v>44</v>
      </c>
      <c r="AJ59" s="35"/>
      <c r="AK59" s="36"/>
      <c r="AL59" s="31"/>
      <c r="AM59" s="35" t="s">
        <v>44</v>
      </c>
      <c r="AN59" s="35"/>
      <c r="AO59" s="35" t="s">
        <v>44</v>
      </c>
      <c r="AP59" s="35"/>
      <c r="AQ59" s="36" t="s">
        <v>44</v>
      </c>
    </row>
    <row r="60" spans="1:43" x14ac:dyDescent="0.25">
      <c r="A60" s="114" t="s">
        <v>100</v>
      </c>
      <c r="B60" s="32">
        <v>0</v>
      </c>
      <c r="C60" s="37"/>
      <c r="D60" s="54">
        <f>C60-B60</f>
        <v>0</v>
      </c>
      <c r="E60" s="32">
        <v>100</v>
      </c>
      <c r="F60" s="37"/>
      <c r="G60" s="54">
        <f>F60-E60</f>
        <v>-100</v>
      </c>
      <c r="H60" s="32">
        <v>0</v>
      </c>
      <c r="I60" s="37"/>
      <c r="J60" s="54">
        <f>I60-H60</f>
        <v>0</v>
      </c>
      <c r="K60" s="32">
        <v>0</v>
      </c>
      <c r="L60" s="37"/>
      <c r="M60" s="54">
        <f>L60-K60</f>
        <v>0</v>
      </c>
      <c r="N60" s="32">
        <v>0</v>
      </c>
      <c r="O60" s="37"/>
      <c r="P60" s="54">
        <f>O60-N60</f>
        <v>0</v>
      </c>
      <c r="Q60" s="32">
        <v>0</v>
      </c>
      <c r="R60" s="37"/>
      <c r="S60" s="54">
        <f>R60-Q60</f>
        <v>0</v>
      </c>
      <c r="T60" s="32">
        <v>0</v>
      </c>
      <c r="U60" s="37"/>
      <c r="V60" s="54">
        <f>U60-T60</f>
        <v>0</v>
      </c>
      <c r="W60" s="32">
        <v>0</v>
      </c>
      <c r="X60" s="37"/>
      <c r="Y60" s="54">
        <f>X60-W60</f>
        <v>0</v>
      </c>
      <c r="Z60" s="32">
        <v>0</v>
      </c>
      <c r="AA60" s="37"/>
      <c r="AB60" s="54">
        <f>AA60-Z60</f>
        <v>0</v>
      </c>
      <c r="AC60" s="32">
        <v>0</v>
      </c>
      <c r="AD60" s="37"/>
      <c r="AE60" s="54">
        <f>AD60-AC60</f>
        <v>0</v>
      </c>
      <c r="AF60" s="32">
        <v>0</v>
      </c>
      <c r="AG60" s="37"/>
      <c r="AH60" s="54">
        <f>AG60-AF60</f>
        <v>0</v>
      </c>
      <c r="AI60" s="32">
        <v>0</v>
      </c>
      <c r="AJ60" s="37"/>
      <c r="AK60" s="54">
        <f>AJ60-AI60</f>
        <v>0</v>
      </c>
      <c r="AL60" s="32"/>
      <c r="AM60" s="37">
        <f t="shared" ref="AM60:AM99" si="61">B60+E60+H60+K60+N60+Q60+T60+W60+Z60+AC60+AF60+AI60</f>
        <v>100</v>
      </c>
      <c r="AN60" s="37"/>
      <c r="AO60" s="37">
        <f t="shared" ref="AO60:AO99" si="62">C60+F60+I60+L60+O60+R60+U60+X60+AA60+AD60+AG60+AJ60</f>
        <v>0</v>
      </c>
      <c r="AP60" s="37"/>
      <c r="AQ60" s="54">
        <f t="shared" ref="AQ60:AQ99" si="63">AO60-AM60</f>
        <v>-100</v>
      </c>
    </row>
    <row r="61" spans="1:43" x14ac:dyDescent="0.25">
      <c r="A61" s="114" t="s">
        <v>53</v>
      </c>
      <c r="B61" s="32">
        <v>0</v>
      </c>
      <c r="C61" s="37"/>
      <c r="D61" s="54">
        <f t="shared" ref="D61:D104" si="64">C61-B61</f>
        <v>0</v>
      </c>
      <c r="E61" s="32">
        <v>0</v>
      </c>
      <c r="F61" s="37"/>
      <c r="G61" s="54">
        <f t="shared" ref="G61:G104" si="65">F61-E61</f>
        <v>0</v>
      </c>
      <c r="H61" s="32">
        <v>0</v>
      </c>
      <c r="I61" s="37"/>
      <c r="J61" s="54">
        <f t="shared" ref="J61:J103" si="66">I61-H61</f>
        <v>0</v>
      </c>
      <c r="K61" s="32">
        <v>0</v>
      </c>
      <c r="L61" s="37"/>
      <c r="M61" s="54">
        <f t="shared" ref="M61:M103" si="67">L61-K61</f>
        <v>0</v>
      </c>
      <c r="N61" s="32">
        <v>0</v>
      </c>
      <c r="O61" s="37"/>
      <c r="P61" s="54">
        <f t="shared" ref="P61:P103" si="68">O61-N61</f>
        <v>0</v>
      </c>
      <c r="Q61" s="32">
        <v>0</v>
      </c>
      <c r="R61" s="37"/>
      <c r="S61" s="54">
        <f t="shared" ref="S61:S103" si="69">R61-Q61</f>
        <v>0</v>
      </c>
      <c r="T61" s="32">
        <v>0</v>
      </c>
      <c r="U61" s="37"/>
      <c r="V61" s="54">
        <f t="shared" ref="V61:V103" si="70">U61-T61</f>
        <v>0</v>
      </c>
      <c r="W61" s="32">
        <v>0</v>
      </c>
      <c r="X61" s="37"/>
      <c r="Y61" s="54">
        <f t="shared" ref="Y61:Y103" si="71">X61-W61</f>
        <v>0</v>
      </c>
      <c r="Z61" s="32">
        <v>0</v>
      </c>
      <c r="AA61" s="37"/>
      <c r="AB61" s="54">
        <f t="shared" ref="AB61:AB103" si="72">AA61-Z61</f>
        <v>0</v>
      </c>
      <c r="AC61" s="32">
        <v>0</v>
      </c>
      <c r="AD61" s="37"/>
      <c r="AE61" s="54">
        <f t="shared" ref="AE61:AE103" si="73">AD61-AC61</f>
        <v>0</v>
      </c>
      <c r="AF61" s="32">
        <v>0</v>
      </c>
      <c r="AG61" s="37"/>
      <c r="AH61" s="54">
        <f t="shared" ref="AH61:AH103" si="74">AG61-AF61</f>
        <v>0</v>
      </c>
      <c r="AI61" s="32">
        <v>0</v>
      </c>
      <c r="AJ61" s="37"/>
      <c r="AK61" s="54">
        <f t="shared" ref="AK61:AK103" si="75">AJ61-AI61</f>
        <v>0</v>
      </c>
      <c r="AL61" s="32"/>
      <c r="AM61" s="37">
        <f t="shared" si="61"/>
        <v>0</v>
      </c>
      <c r="AN61" s="37"/>
      <c r="AO61" s="37">
        <f t="shared" si="62"/>
        <v>0</v>
      </c>
      <c r="AP61" s="37"/>
      <c r="AQ61" s="54">
        <f t="shared" si="63"/>
        <v>0</v>
      </c>
    </row>
    <row r="62" spans="1:43" x14ac:dyDescent="0.25">
      <c r="A62" s="19" t="s">
        <v>54</v>
      </c>
      <c r="B62" s="32">
        <v>0</v>
      </c>
      <c r="C62" s="37"/>
      <c r="D62" s="54">
        <f t="shared" si="64"/>
        <v>0</v>
      </c>
      <c r="E62" s="32">
        <v>0</v>
      </c>
      <c r="F62" s="37"/>
      <c r="G62" s="54">
        <f t="shared" si="65"/>
        <v>0</v>
      </c>
      <c r="H62" s="32">
        <v>0</v>
      </c>
      <c r="I62" s="37"/>
      <c r="J62" s="54">
        <f t="shared" si="66"/>
        <v>0</v>
      </c>
      <c r="K62" s="32">
        <v>0</v>
      </c>
      <c r="L62" s="37"/>
      <c r="M62" s="54">
        <f t="shared" si="67"/>
        <v>0</v>
      </c>
      <c r="N62" s="32">
        <v>0</v>
      </c>
      <c r="O62" s="37"/>
      <c r="P62" s="54">
        <f t="shared" si="68"/>
        <v>0</v>
      </c>
      <c r="Q62" s="32">
        <v>0</v>
      </c>
      <c r="R62" s="37"/>
      <c r="S62" s="54">
        <f t="shared" si="69"/>
        <v>0</v>
      </c>
      <c r="T62" s="32">
        <v>0</v>
      </c>
      <c r="U62" s="37"/>
      <c r="V62" s="54">
        <f t="shared" si="70"/>
        <v>0</v>
      </c>
      <c r="W62" s="32">
        <v>0</v>
      </c>
      <c r="X62" s="37"/>
      <c r="Y62" s="54">
        <f t="shared" si="71"/>
        <v>0</v>
      </c>
      <c r="Z62" s="32">
        <v>0</v>
      </c>
      <c r="AA62" s="37"/>
      <c r="AB62" s="54">
        <f t="shared" si="72"/>
        <v>0</v>
      </c>
      <c r="AC62" s="32">
        <v>0</v>
      </c>
      <c r="AD62" s="37"/>
      <c r="AE62" s="54">
        <f t="shared" si="73"/>
        <v>0</v>
      </c>
      <c r="AF62" s="32">
        <v>0</v>
      </c>
      <c r="AG62" s="37"/>
      <c r="AH62" s="54">
        <f t="shared" si="74"/>
        <v>0</v>
      </c>
      <c r="AI62" s="32">
        <v>0</v>
      </c>
      <c r="AJ62" s="37"/>
      <c r="AK62" s="54">
        <f t="shared" si="75"/>
        <v>0</v>
      </c>
      <c r="AL62" s="32"/>
      <c r="AM62" s="37">
        <f t="shared" si="61"/>
        <v>0</v>
      </c>
      <c r="AN62" s="37"/>
      <c r="AO62" s="37">
        <f t="shared" si="62"/>
        <v>0</v>
      </c>
      <c r="AP62" s="37"/>
      <c r="AQ62" s="54">
        <f t="shared" si="63"/>
        <v>0</v>
      </c>
    </row>
    <row r="63" spans="1:43" x14ac:dyDescent="0.25">
      <c r="A63" s="19" t="s">
        <v>55</v>
      </c>
      <c r="B63" s="32">
        <v>0</v>
      </c>
      <c r="C63" s="37"/>
      <c r="D63" s="54">
        <f t="shared" si="64"/>
        <v>0</v>
      </c>
      <c r="E63" s="32">
        <v>0</v>
      </c>
      <c r="F63" s="37"/>
      <c r="G63" s="54">
        <f t="shared" si="65"/>
        <v>0</v>
      </c>
      <c r="H63" s="32">
        <v>0</v>
      </c>
      <c r="I63" s="37"/>
      <c r="J63" s="54">
        <f t="shared" si="66"/>
        <v>0</v>
      </c>
      <c r="K63" s="32">
        <v>0</v>
      </c>
      <c r="L63" s="37"/>
      <c r="M63" s="54">
        <f t="shared" si="67"/>
        <v>0</v>
      </c>
      <c r="N63" s="32">
        <v>0</v>
      </c>
      <c r="O63" s="37"/>
      <c r="P63" s="54">
        <f t="shared" si="68"/>
        <v>0</v>
      </c>
      <c r="Q63" s="32">
        <v>0</v>
      </c>
      <c r="R63" s="37"/>
      <c r="S63" s="54">
        <f t="shared" si="69"/>
        <v>0</v>
      </c>
      <c r="T63" s="32">
        <v>0</v>
      </c>
      <c r="U63" s="37"/>
      <c r="V63" s="54">
        <f t="shared" si="70"/>
        <v>0</v>
      </c>
      <c r="W63" s="32">
        <v>0</v>
      </c>
      <c r="X63" s="37"/>
      <c r="Y63" s="54">
        <f t="shared" si="71"/>
        <v>0</v>
      </c>
      <c r="Z63" s="32">
        <v>0</v>
      </c>
      <c r="AA63" s="37"/>
      <c r="AB63" s="54">
        <f t="shared" si="72"/>
        <v>0</v>
      </c>
      <c r="AC63" s="32">
        <v>0</v>
      </c>
      <c r="AD63" s="37"/>
      <c r="AE63" s="54">
        <f t="shared" si="73"/>
        <v>0</v>
      </c>
      <c r="AF63" s="32">
        <v>0</v>
      </c>
      <c r="AG63" s="37"/>
      <c r="AH63" s="54">
        <f t="shared" si="74"/>
        <v>0</v>
      </c>
      <c r="AI63" s="32">
        <v>0</v>
      </c>
      <c r="AJ63" s="37"/>
      <c r="AK63" s="54">
        <f t="shared" si="75"/>
        <v>0</v>
      </c>
      <c r="AL63" s="32"/>
      <c r="AM63" s="37">
        <f t="shared" si="61"/>
        <v>0</v>
      </c>
      <c r="AN63" s="37"/>
      <c r="AO63" s="37">
        <f t="shared" si="62"/>
        <v>0</v>
      </c>
      <c r="AP63" s="37"/>
      <c r="AQ63" s="54">
        <f t="shared" si="63"/>
        <v>0</v>
      </c>
    </row>
    <row r="64" spans="1:43" x14ac:dyDescent="0.25">
      <c r="A64" s="19" t="s">
        <v>56</v>
      </c>
      <c r="B64" s="32">
        <v>0</v>
      </c>
      <c r="C64" s="37"/>
      <c r="D64" s="54">
        <f t="shared" si="64"/>
        <v>0</v>
      </c>
      <c r="E64" s="32">
        <v>0</v>
      </c>
      <c r="F64" s="37"/>
      <c r="G64" s="54">
        <f t="shared" si="65"/>
        <v>0</v>
      </c>
      <c r="H64" s="32">
        <v>0</v>
      </c>
      <c r="I64" s="37"/>
      <c r="J64" s="54">
        <f t="shared" si="66"/>
        <v>0</v>
      </c>
      <c r="K64" s="32">
        <v>0</v>
      </c>
      <c r="L64" s="37"/>
      <c r="M64" s="54">
        <f t="shared" si="67"/>
        <v>0</v>
      </c>
      <c r="N64" s="32">
        <v>0</v>
      </c>
      <c r="O64" s="37"/>
      <c r="P64" s="54">
        <f t="shared" si="68"/>
        <v>0</v>
      </c>
      <c r="Q64" s="32">
        <v>0</v>
      </c>
      <c r="R64" s="37"/>
      <c r="S64" s="54">
        <f t="shared" si="69"/>
        <v>0</v>
      </c>
      <c r="T64" s="32">
        <v>0</v>
      </c>
      <c r="U64" s="37"/>
      <c r="V64" s="54">
        <f t="shared" si="70"/>
        <v>0</v>
      </c>
      <c r="W64" s="32">
        <v>0</v>
      </c>
      <c r="X64" s="37"/>
      <c r="Y64" s="54">
        <f t="shared" si="71"/>
        <v>0</v>
      </c>
      <c r="Z64" s="32">
        <v>0</v>
      </c>
      <c r="AA64" s="37"/>
      <c r="AB64" s="54">
        <f t="shared" si="72"/>
        <v>0</v>
      </c>
      <c r="AC64" s="32">
        <v>0</v>
      </c>
      <c r="AD64" s="37"/>
      <c r="AE64" s="54">
        <f t="shared" si="73"/>
        <v>0</v>
      </c>
      <c r="AF64" s="32">
        <v>0</v>
      </c>
      <c r="AG64" s="37"/>
      <c r="AH64" s="54">
        <f t="shared" si="74"/>
        <v>0</v>
      </c>
      <c r="AI64" s="32">
        <v>0</v>
      </c>
      <c r="AJ64" s="37"/>
      <c r="AK64" s="54">
        <f t="shared" si="75"/>
        <v>0</v>
      </c>
      <c r="AL64" s="32"/>
      <c r="AM64" s="37">
        <f t="shared" si="61"/>
        <v>0</v>
      </c>
      <c r="AN64" s="37"/>
      <c r="AO64" s="37">
        <f t="shared" si="62"/>
        <v>0</v>
      </c>
      <c r="AP64" s="37"/>
      <c r="AQ64" s="54">
        <f t="shared" si="63"/>
        <v>0</v>
      </c>
    </row>
    <row r="65" spans="1:43" x14ac:dyDescent="0.25">
      <c r="A65" s="19" t="s">
        <v>57</v>
      </c>
      <c r="B65" s="32">
        <v>0</v>
      </c>
      <c r="C65" s="37"/>
      <c r="D65" s="54">
        <f t="shared" si="64"/>
        <v>0</v>
      </c>
      <c r="E65" s="32">
        <v>0</v>
      </c>
      <c r="F65" s="37"/>
      <c r="G65" s="54">
        <f t="shared" si="65"/>
        <v>0</v>
      </c>
      <c r="H65" s="32">
        <v>0</v>
      </c>
      <c r="I65" s="37"/>
      <c r="J65" s="54">
        <f t="shared" si="66"/>
        <v>0</v>
      </c>
      <c r="K65" s="32">
        <v>0</v>
      </c>
      <c r="L65" s="37"/>
      <c r="M65" s="54">
        <f t="shared" si="67"/>
        <v>0</v>
      </c>
      <c r="N65" s="32">
        <v>0</v>
      </c>
      <c r="O65" s="37"/>
      <c r="P65" s="54">
        <f t="shared" si="68"/>
        <v>0</v>
      </c>
      <c r="Q65" s="32">
        <v>0</v>
      </c>
      <c r="R65" s="37"/>
      <c r="S65" s="54">
        <f t="shared" si="69"/>
        <v>0</v>
      </c>
      <c r="T65" s="32">
        <v>0</v>
      </c>
      <c r="U65" s="37"/>
      <c r="V65" s="54">
        <f t="shared" si="70"/>
        <v>0</v>
      </c>
      <c r="W65" s="32">
        <v>0</v>
      </c>
      <c r="X65" s="37"/>
      <c r="Y65" s="54">
        <f t="shared" si="71"/>
        <v>0</v>
      </c>
      <c r="Z65" s="32">
        <v>0</v>
      </c>
      <c r="AA65" s="37"/>
      <c r="AB65" s="54">
        <f t="shared" si="72"/>
        <v>0</v>
      </c>
      <c r="AC65" s="32">
        <v>0</v>
      </c>
      <c r="AD65" s="37"/>
      <c r="AE65" s="54">
        <f t="shared" si="73"/>
        <v>0</v>
      </c>
      <c r="AF65" s="32">
        <v>0</v>
      </c>
      <c r="AG65" s="37"/>
      <c r="AH65" s="54">
        <f t="shared" si="74"/>
        <v>0</v>
      </c>
      <c r="AI65" s="32">
        <v>0</v>
      </c>
      <c r="AJ65" s="37"/>
      <c r="AK65" s="54">
        <f t="shared" si="75"/>
        <v>0</v>
      </c>
      <c r="AL65" s="32"/>
      <c r="AM65" s="37">
        <f t="shared" si="61"/>
        <v>0</v>
      </c>
      <c r="AN65" s="37"/>
      <c r="AO65" s="37">
        <f t="shared" si="62"/>
        <v>0</v>
      </c>
      <c r="AP65" s="37"/>
      <c r="AQ65" s="54">
        <f t="shared" si="63"/>
        <v>0</v>
      </c>
    </row>
    <row r="66" spans="1:43" x14ac:dyDescent="0.25">
      <c r="A66" s="19" t="s">
        <v>58</v>
      </c>
      <c r="B66" s="32">
        <v>0</v>
      </c>
      <c r="C66" s="37"/>
      <c r="D66" s="54">
        <f t="shared" si="64"/>
        <v>0</v>
      </c>
      <c r="E66" s="32">
        <v>0</v>
      </c>
      <c r="F66" s="37"/>
      <c r="G66" s="54">
        <f t="shared" si="65"/>
        <v>0</v>
      </c>
      <c r="H66" s="32">
        <v>0</v>
      </c>
      <c r="I66" s="37"/>
      <c r="J66" s="54">
        <f t="shared" si="66"/>
        <v>0</v>
      </c>
      <c r="K66" s="32">
        <v>0</v>
      </c>
      <c r="L66" s="37"/>
      <c r="M66" s="54">
        <f t="shared" si="67"/>
        <v>0</v>
      </c>
      <c r="N66" s="32">
        <v>0</v>
      </c>
      <c r="O66" s="37"/>
      <c r="P66" s="54">
        <f t="shared" si="68"/>
        <v>0</v>
      </c>
      <c r="Q66" s="32">
        <v>0</v>
      </c>
      <c r="R66" s="37"/>
      <c r="S66" s="54">
        <f t="shared" si="69"/>
        <v>0</v>
      </c>
      <c r="T66" s="32">
        <v>0</v>
      </c>
      <c r="U66" s="37"/>
      <c r="V66" s="54">
        <f t="shared" si="70"/>
        <v>0</v>
      </c>
      <c r="W66" s="32">
        <v>0</v>
      </c>
      <c r="X66" s="37"/>
      <c r="Y66" s="54">
        <f t="shared" si="71"/>
        <v>0</v>
      </c>
      <c r="Z66" s="32">
        <v>0</v>
      </c>
      <c r="AA66" s="37"/>
      <c r="AB66" s="54">
        <f t="shared" si="72"/>
        <v>0</v>
      </c>
      <c r="AC66" s="32">
        <v>0</v>
      </c>
      <c r="AD66" s="37"/>
      <c r="AE66" s="54">
        <f t="shared" si="73"/>
        <v>0</v>
      </c>
      <c r="AF66" s="32">
        <v>0</v>
      </c>
      <c r="AG66" s="37"/>
      <c r="AH66" s="54">
        <f t="shared" si="74"/>
        <v>0</v>
      </c>
      <c r="AI66" s="32">
        <v>0</v>
      </c>
      <c r="AJ66" s="37"/>
      <c r="AK66" s="54">
        <f t="shared" si="75"/>
        <v>0</v>
      </c>
      <c r="AL66" s="32"/>
      <c r="AM66" s="37">
        <f t="shared" si="61"/>
        <v>0</v>
      </c>
      <c r="AN66" s="37"/>
      <c r="AO66" s="37">
        <f t="shared" si="62"/>
        <v>0</v>
      </c>
      <c r="AP66" s="37"/>
      <c r="AQ66" s="54">
        <f t="shared" si="63"/>
        <v>0</v>
      </c>
    </row>
    <row r="67" spans="1:43" x14ac:dyDescent="0.25">
      <c r="A67" s="19" t="s">
        <v>59</v>
      </c>
      <c r="B67" s="32">
        <v>0</v>
      </c>
      <c r="C67" s="37"/>
      <c r="D67" s="54">
        <f t="shared" si="64"/>
        <v>0</v>
      </c>
      <c r="E67" s="32">
        <v>0</v>
      </c>
      <c r="F67" s="37"/>
      <c r="G67" s="54">
        <f t="shared" si="65"/>
        <v>0</v>
      </c>
      <c r="H67" s="32">
        <v>0</v>
      </c>
      <c r="I67" s="37"/>
      <c r="J67" s="54">
        <f t="shared" si="66"/>
        <v>0</v>
      </c>
      <c r="K67" s="32">
        <v>0</v>
      </c>
      <c r="L67" s="37"/>
      <c r="M67" s="54">
        <f t="shared" si="67"/>
        <v>0</v>
      </c>
      <c r="N67" s="32">
        <v>0</v>
      </c>
      <c r="O67" s="37"/>
      <c r="P67" s="54">
        <f t="shared" si="68"/>
        <v>0</v>
      </c>
      <c r="Q67" s="32">
        <v>0</v>
      </c>
      <c r="R67" s="37"/>
      <c r="S67" s="54">
        <f t="shared" si="69"/>
        <v>0</v>
      </c>
      <c r="T67" s="32">
        <v>0</v>
      </c>
      <c r="U67" s="37"/>
      <c r="V67" s="54">
        <f t="shared" si="70"/>
        <v>0</v>
      </c>
      <c r="W67" s="32">
        <v>0</v>
      </c>
      <c r="X67" s="37"/>
      <c r="Y67" s="54">
        <f t="shared" si="71"/>
        <v>0</v>
      </c>
      <c r="Z67" s="32">
        <v>0</v>
      </c>
      <c r="AA67" s="37"/>
      <c r="AB67" s="54">
        <f t="shared" si="72"/>
        <v>0</v>
      </c>
      <c r="AC67" s="32">
        <v>0</v>
      </c>
      <c r="AD67" s="37"/>
      <c r="AE67" s="54">
        <f t="shared" si="73"/>
        <v>0</v>
      </c>
      <c r="AF67" s="32">
        <v>0</v>
      </c>
      <c r="AG67" s="37"/>
      <c r="AH67" s="54">
        <f t="shared" si="74"/>
        <v>0</v>
      </c>
      <c r="AI67" s="32">
        <v>0</v>
      </c>
      <c r="AJ67" s="37"/>
      <c r="AK67" s="54">
        <f t="shared" si="75"/>
        <v>0</v>
      </c>
      <c r="AL67" s="32"/>
      <c r="AM67" s="37">
        <f t="shared" si="61"/>
        <v>0</v>
      </c>
      <c r="AN67" s="37"/>
      <c r="AO67" s="37">
        <f t="shared" si="62"/>
        <v>0</v>
      </c>
      <c r="AP67" s="37"/>
      <c r="AQ67" s="54">
        <f t="shared" si="63"/>
        <v>0</v>
      </c>
    </row>
    <row r="68" spans="1:43" x14ac:dyDescent="0.25">
      <c r="A68" s="19" t="s">
        <v>60</v>
      </c>
      <c r="B68" s="32">
        <v>0</v>
      </c>
      <c r="C68" s="37"/>
      <c r="D68" s="54">
        <f t="shared" si="64"/>
        <v>0</v>
      </c>
      <c r="E68" s="32">
        <v>0</v>
      </c>
      <c r="F68" s="37"/>
      <c r="G68" s="54">
        <f t="shared" si="65"/>
        <v>0</v>
      </c>
      <c r="H68" s="32">
        <v>0</v>
      </c>
      <c r="I68" s="37"/>
      <c r="J68" s="54">
        <f t="shared" si="66"/>
        <v>0</v>
      </c>
      <c r="K68" s="32">
        <v>0</v>
      </c>
      <c r="L68" s="37"/>
      <c r="M68" s="54">
        <f t="shared" si="67"/>
        <v>0</v>
      </c>
      <c r="N68" s="32">
        <v>0</v>
      </c>
      <c r="O68" s="37"/>
      <c r="P68" s="54">
        <f t="shared" si="68"/>
        <v>0</v>
      </c>
      <c r="Q68" s="32">
        <v>0</v>
      </c>
      <c r="R68" s="37"/>
      <c r="S68" s="54">
        <f t="shared" si="69"/>
        <v>0</v>
      </c>
      <c r="T68" s="32">
        <v>0</v>
      </c>
      <c r="U68" s="37"/>
      <c r="V68" s="54">
        <f t="shared" si="70"/>
        <v>0</v>
      </c>
      <c r="W68" s="32">
        <v>0</v>
      </c>
      <c r="X68" s="37"/>
      <c r="Y68" s="54">
        <f t="shared" si="71"/>
        <v>0</v>
      </c>
      <c r="Z68" s="32">
        <v>0</v>
      </c>
      <c r="AA68" s="37"/>
      <c r="AB68" s="54">
        <f t="shared" si="72"/>
        <v>0</v>
      </c>
      <c r="AC68" s="32">
        <v>0</v>
      </c>
      <c r="AD68" s="37"/>
      <c r="AE68" s="54">
        <f t="shared" si="73"/>
        <v>0</v>
      </c>
      <c r="AF68" s="32">
        <v>0</v>
      </c>
      <c r="AG68" s="37"/>
      <c r="AH68" s="54">
        <f t="shared" si="74"/>
        <v>0</v>
      </c>
      <c r="AI68" s="32">
        <v>0</v>
      </c>
      <c r="AJ68" s="37"/>
      <c r="AK68" s="54">
        <f t="shared" si="75"/>
        <v>0</v>
      </c>
      <c r="AL68" s="32"/>
      <c r="AM68" s="37">
        <f t="shared" si="61"/>
        <v>0</v>
      </c>
      <c r="AN68" s="37"/>
      <c r="AO68" s="37">
        <f t="shared" si="62"/>
        <v>0</v>
      </c>
      <c r="AP68" s="37"/>
      <c r="AQ68" s="54">
        <f t="shared" si="63"/>
        <v>0</v>
      </c>
    </row>
    <row r="69" spans="1:43" x14ac:dyDescent="0.25">
      <c r="A69" s="114" t="s">
        <v>61</v>
      </c>
      <c r="B69" s="32">
        <v>0</v>
      </c>
      <c r="C69" s="37"/>
      <c r="D69" s="54">
        <f t="shared" si="64"/>
        <v>0</v>
      </c>
      <c r="E69" s="32">
        <v>0</v>
      </c>
      <c r="F69" s="37"/>
      <c r="G69" s="54">
        <f t="shared" si="65"/>
        <v>0</v>
      </c>
      <c r="H69" s="32">
        <v>0</v>
      </c>
      <c r="I69" s="37"/>
      <c r="J69" s="54">
        <f t="shared" si="66"/>
        <v>0</v>
      </c>
      <c r="K69" s="32">
        <v>0</v>
      </c>
      <c r="L69" s="37"/>
      <c r="M69" s="54">
        <f t="shared" si="67"/>
        <v>0</v>
      </c>
      <c r="N69" s="32">
        <v>0</v>
      </c>
      <c r="O69" s="37"/>
      <c r="P69" s="54">
        <f t="shared" si="68"/>
        <v>0</v>
      </c>
      <c r="Q69" s="32">
        <v>0</v>
      </c>
      <c r="R69" s="37"/>
      <c r="S69" s="54">
        <f t="shared" si="69"/>
        <v>0</v>
      </c>
      <c r="T69" s="32">
        <v>0</v>
      </c>
      <c r="U69" s="37"/>
      <c r="V69" s="54">
        <f t="shared" si="70"/>
        <v>0</v>
      </c>
      <c r="W69" s="32">
        <v>0</v>
      </c>
      <c r="X69" s="37"/>
      <c r="Y69" s="54">
        <f t="shared" si="71"/>
        <v>0</v>
      </c>
      <c r="Z69" s="32">
        <v>0</v>
      </c>
      <c r="AA69" s="37"/>
      <c r="AB69" s="54">
        <f t="shared" si="72"/>
        <v>0</v>
      </c>
      <c r="AC69" s="32">
        <v>0</v>
      </c>
      <c r="AD69" s="37"/>
      <c r="AE69" s="54">
        <f t="shared" si="73"/>
        <v>0</v>
      </c>
      <c r="AF69" s="32">
        <v>0</v>
      </c>
      <c r="AG69" s="37"/>
      <c r="AH69" s="54">
        <f t="shared" si="74"/>
        <v>0</v>
      </c>
      <c r="AI69" s="32">
        <v>0</v>
      </c>
      <c r="AJ69" s="37"/>
      <c r="AK69" s="54">
        <f t="shared" si="75"/>
        <v>0</v>
      </c>
      <c r="AL69" s="32"/>
      <c r="AM69" s="37">
        <f t="shared" si="61"/>
        <v>0</v>
      </c>
      <c r="AN69" s="37"/>
      <c r="AO69" s="37">
        <f t="shared" si="62"/>
        <v>0</v>
      </c>
      <c r="AP69" s="37"/>
      <c r="AQ69" s="54">
        <f t="shared" si="63"/>
        <v>0</v>
      </c>
    </row>
    <row r="70" spans="1:43" x14ac:dyDescent="0.25">
      <c r="A70" s="114" t="s">
        <v>85</v>
      </c>
      <c r="B70" s="32">
        <v>497</v>
      </c>
      <c r="C70" s="37"/>
      <c r="D70" s="54">
        <f t="shared" si="64"/>
        <v>-497</v>
      </c>
      <c r="E70" s="32">
        <v>0</v>
      </c>
      <c r="F70" s="37"/>
      <c r="G70" s="54">
        <f t="shared" si="65"/>
        <v>0</v>
      </c>
      <c r="H70" s="32">
        <v>0</v>
      </c>
      <c r="I70" s="37"/>
      <c r="J70" s="54">
        <f t="shared" si="66"/>
        <v>0</v>
      </c>
      <c r="K70" s="32">
        <v>0</v>
      </c>
      <c r="L70" s="37"/>
      <c r="M70" s="54">
        <f t="shared" si="67"/>
        <v>0</v>
      </c>
      <c r="N70" s="32">
        <v>0</v>
      </c>
      <c r="O70" s="37"/>
      <c r="P70" s="54">
        <f t="shared" si="68"/>
        <v>0</v>
      </c>
      <c r="Q70" s="32">
        <v>0</v>
      </c>
      <c r="R70" s="37"/>
      <c r="S70" s="54">
        <f t="shared" si="69"/>
        <v>0</v>
      </c>
      <c r="T70" s="32">
        <v>0</v>
      </c>
      <c r="U70" s="37"/>
      <c r="V70" s="54">
        <f t="shared" si="70"/>
        <v>0</v>
      </c>
      <c r="W70" s="32">
        <v>0</v>
      </c>
      <c r="X70" s="37"/>
      <c r="Y70" s="54">
        <f t="shared" si="71"/>
        <v>0</v>
      </c>
      <c r="Z70" s="32">
        <v>0</v>
      </c>
      <c r="AA70" s="37"/>
      <c r="AB70" s="54">
        <f t="shared" si="72"/>
        <v>0</v>
      </c>
      <c r="AC70" s="32">
        <v>0</v>
      </c>
      <c r="AD70" s="37"/>
      <c r="AE70" s="54">
        <f t="shared" si="73"/>
        <v>0</v>
      </c>
      <c r="AF70" s="32">
        <v>0</v>
      </c>
      <c r="AG70" s="37"/>
      <c r="AH70" s="54">
        <f t="shared" si="74"/>
        <v>0</v>
      </c>
      <c r="AI70" s="32">
        <v>0</v>
      </c>
      <c r="AJ70" s="37"/>
      <c r="AK70" s="54">
        <f t="shared" si="75"/>
        <v>0</v>
      </c>
      <c r="AL70" s="32"/>
      <c r="AM70" s="37">
        <f t="shared" si="61"/>
        <v>497</v>
      </c>
      <c r="AN70" s="37"/>
      <c r="AO70" s="37">
        <f t="shared" si="62"/>
        <v>0</v>
      </c>
      <c r="AP70" s="37"/>
      <c r="AQ70" s="54">
        <f t="shared" si="63"/>
        <v>-497</v>
      </c>
    </row>
    <row r="71" spans="1:43" x14ac:dyDescent="0.25">
      <c r="A71" s="114" t="s">
        <v>86</v>
      </c>
      <c r="B71" s="32">
        <v>1185</v>
      </c>
      <c r="C71" s="37"/>
      <c r="D71" s="54">
        <f t="shared" si="64"/>
        <v>-1185</v>
      </c>
      <c r="E71" s="32">
        <v>0</v>
      </c>
      <c r="F71" s="37"/>
      <c r="G71" s="54">
        <f t="shared" si="65"/>
        <v>0</v>
      </c>
      <c r="H71" s="32">
        <v>0</v>
      </c>
      <c r="I71" s="37"/>
      <c r="J71" s="54">
        <f t="shared" si="66"/>
        <v>0</v>
      </c>
      <c r="K71" s="32">
        <v>0</v>
      </c>
      <c r="L71" s="37"/>
      <c r="M71" s="54">
        <f t="shared" si="67"/>
        <v>0</v>
      </c>
      <c r="N71" s="32">
        <v>0</v>
      </c>
      <c r="O71" s="37"/>
      <c r="P71" s="54">
        <f t="shared" si="68"/>
        <v>0</v>
      </c>
      <c r="Q71" s="32">
        <v>0</v>
      </c>
      <c r="R71" s="37"/>
      <c r="S71" s="54">
        <f t="shared" si="69"/>
        <v>0</v>
      </c>
      <c r="T71" s="32">
        <v>0</v>
      </c>
      <c r="U71" s="37"/>
      <c r="V71" s="54">
        <f t="shared" si="70"/>
        <v>0</v>
      </c>
      <c r="W71" s="32">
        <v>0</v>
      </c>
      <c r="X71" s="37"/>
      <c r="Y71" s="54">
        <f t="shared" si="71"/>
        <v>0</v>
      </c>
      <c r="Z71" s="32">
        <v>0</v>
      </c>
      <c r="AA71" s="37"/>
      <c r="AB71" s="54">
        <f t="shared" si="72"/>
        <v>0</v>
      </c>
      <c r="AC71" s="32">
        <v>0</v>
      </c>
      <c r="AD71" s="37"/>
      <c r="AE71" s="54">
        <f t="shared" si="73"/>
        <v>0</v>
      </c>
      <c r="AF71" s="32">
        <v>0</v>
      </c>
      <c r="AG71" s="37"/>
      <c r="AH71" s="54">
        <f t="shared" si="74"/>
        <v>0</v>
      </c>
      <c r="AI71" s="32">
        <v>0</v>
      </c>
      <c r="AJ71" s="37"/>
      <c r="AK71" s="54">
        <f t="shared" si="75"/>
        <v>0</v>
      </c>
      <c r="AL71" s="32"/>
      <c r="AM71" s="37">
        <f t="shared" si="61"/>
        <v>1185</v>
      </c>
      <c r="AN71" s="37"/>
      <c r="AO71" s="37">
        <f t="shared" si="62"/>
        <v>0</v>
      </c>
      <c r="AP71" s="37"/>
      <c r="AQ71" s="54">
        <f t="shared" si="63"/>
        <v>-1185</v>
      </c>
    </row>
    <row r="72" spans="1:43" x14ac:dyDescent="0.25">
      <c r="A72" s="114" t="s">
        <v>87</v>
      </c>
      <c r="B72" s="32">
        <v>1383</v>
      </c>
      <c r="C72" s="37"/>
      <c r="D72" s="54">
        <f t="shared" si="64"/>
        <v>-1383</v>
      </c>
      <c r="E72" s="33">
        <v>3026.41</v>
      </c>
      <c r="F72" s="37">
        <v>3026.41</v>
      </c>
      <c r="G72" s="54">
        <f t="shared" si="65"/>
        <v>0</v>
      </c>
      <c r="H72" s="32">
        <v>0</v>
      </c>
      <c r="I72" s="37"/>
      <c r="J72" s="54">
        <f t="shared" si="66"/>
        <v>0</v>
      </c>
      <c r="K72" s="32">
        <v>0</v>
      </c>
      <c r="L72" s="37"/>
      <c r="M72" s="54">
        <f t="shared" si="67"/>
        <v>0</v>
      </c>
      <c r="N72" s="32">
        <v>0</v>
      </c>
      <c r="O72" s="37"/>
      <c r="P72" s="54">
        <f t="shared" si="68"/>
        <v>0</v>
      </c>
      <c r="Q72" s="32">
        <v>0</v>
      </c>
      <c r="R72" s="37"/>
      <c r="S72" s="54">
        <f t="shared" si="69"/>
        <v>0</v>
      </c>
      <c r="T72" s="32">
        <v>0</v>
      </c>
      <c r="U72" s="37"/>
      <c r="V72" s="54">
        <f t="shared" si="70"/>
        <v>0</v>
      </c>
      <c r="W72" s="32">
        <v>0</v>
      </c>
      <c r="X72" s="37"/>
      <c r="Y72" s="54">
        <f t="shared" si="71"/>
        <v>0</v>
      </c>
      <c r="Z72" s="32">
        <v>0</v>
      </c>
      <c r="AA72" s="37"/>
      <c r="AB72" s="54">
        <f t="shared" si="72"/>
        <v>0</v>
      </c>
      <c r="AC72" s="32">
        <v>0</v>
      </c>
      <c r="AD72" s="37"/>
      <c r="AE72" s="54">
        <f t="shared" si="73"/>
        <v>0</v>
      </c>
      <c r="AF72" s="32">
        <v>0</v>
      </c>
      <c r="AG72" s="37"/>
      <c r="AH72" s="54">
        <f t="shared" si="74"/>
        <v>0</v>
      </c>
      <c r="AI72" s="32">
        <v>0</v>
      </c>
      <c r="AJ72" s="37"/>
      <c r="AK72" s="54">
        <f t="shared" si="75"/>
        <v>0</v>
      </c>
      <c r="AL72" s="32"/>
      <c r="AM72" s="37">
        <f t="shared" si="61"/>
        <v>4409.41</v>
      </c>
      <c r="AN72" s="37"/>
      <c r="AO72" s="37">
        <f t="shared" si="62"/>
        <v>3026.41</v>
      </c>
      <c r="AP72" s="37"/>
      <c r="AQ72" s="54">
        <f t="shared" si="63"/>
        <v>-1383</v>
      </c>
    </row>
    <row r="73" spans="1:43" x14ac:dyDescent="0.25">
      <c r="A73" s="114" t="s">
        <v>88</v>
      </c>
      <c r="B73" s="32">
        <f>632+77+72</f>
        <v>781</v>
      </c>
      <c r="C73" s="37">
        <f>632+77+72</f>
        <v>781</v>
      </c>
      <c r="D73" s="54">
        <f t="shared" si="64"/>
        <v>0</v>
      </c>
      <c r="E73" s="33">
        <f>631.83+77+73</f>
        <v>781.83</v>
      </c>
      <c r="F73" s="37">
        <f>632+77+73</f>
        <v>782</v>
      </c>
      <c r="G73" s="54">
        <f t="shared" si="65"/>
        <v>0.16999999999995907</v>
      </c>
      <c r="H73" s="33">
        <f>631.63+77.14+72.73</f>
        <v>781.5</v>
      </c>
      <c r="I73" s="37">
        <f>631.63+77.14+72.73</f>
        <v>781.5</v>
      </c>
      <c r="J73" s="54">
        <f t="shared" si="66"/>
        <v>0</v>
      </c>
      <c r="K73" s="32">
        <v>0</v>
      </c>
      <c r="L73" s="37"/>
      <c r="M73" s="54">
        <f t="shared" si="67"/>
        <v>0</v>
      </c>
      <c r="N73" s="32">
        <v>0</v>
      </c>
      <c r="O73" s="37"/>
      <c r="P73" s="54">
        <f t="shared" si="68"/>
        <v>0</v>
      </c>
      <c r="Q73" s="32">
        <v>0</v>
      </c>
      <c r="R73" s="37"/>
      <c r="S73" s="54">
        <f t="shared" si="69"/>
        <v>0</v>
      </c>
      <c r="T73" s="32">
        <v>0</v>
      </c>
      <c r="U73" s="37"/>
      <c r="V73" s="54">
        <f t="shared" si="70"/>
        <v>0</v>
      </c>
      <c r="W73" s="32">
        <v>0</v>
      </c>
      <c r="X73" s="37"/>
      <c r="Y73" s="54">
        <f t="shared" si="71"/>
        <v>0</v>
      </c>
      <c r="Z73" s="32">
        <v>0</v>
      </c>
      <c r="AA73" s="37"/>
      <c r="AB73" s="54">
        <f t="shared" si="72"/>
        <v>0</v>
      </c>
      <c r="AC73" s="32">
        <v>0</v>
      </c>
      <c r="AD73" s="37"/>
      <c r="AE73" s="54">
        <f t="shared" si="73"/>
        <v>0</v>
      </c>
      <c r="AF73" s="32">
        <v>0</v>
      </c>
      <c r="AG73" s="37"/>
      <c r="AH73" s="54">
        <f t="shared" si="74"/>
        <v>0</v>
      </c>
      <c r="AI73" s="32">
        <v>0</v>
      </c>
      <c r="AJ73" s="37"/>
      <c r="AK73" s="54">
        <f t="shared" si="75"/>
        <v>0</v>
      </c>
      <c r="AL73" s="32"/>
      <c r="AM73" s="37">
        <f t="shared" si="61"/>
        <v>2344.33</v>
      </c>
      <c r="AN73" s="37"/>
      <c r="AO73" s="37">
        <f t="shared" si="62"/>
        <v>2344.5</v>
      </c>
      <c r="AP73" s="37"/>
      <c r="AQ73" s="54">
        <f t="shared" si="63"/>
        <v>0.17000000000007276</v>
      </c>
    </row>
    <row r="74" spans="1:43" x14ac:dyDescent="0.25">
      <c r="A74" s="114" t="s">
        <v>96</v>
      </c>
      <c r="B74" s="32">
        <v>0</v>
      </c>
      <c r="C74" s="37"/>
      <c r="D74" s="54">
        <f t="shared" si="64"/>
        <v>0</v>
      </c>
      <c r="E74" s="33">
        <v>430</v>
      </c>
      <c r="F74" s="37">
        <v>430</v>
      </c>
      <c r="G74" s="54">
        <f t="shared" si="65"/>
        <v>0</v>
      </c>
      <c r="H74" s="33">
        <v>0</v>
      </c>
      <c r="I74" s="37">
        <v>0</v>
      </c>
      <c r="J74" s="54">
        <f t="shared" si="66"/>
        <v>0</v>
      </c>
      <c r="K74" s="32">
        <v>0</v>
      </c>
      <c r="L74" s="37"/>
      <c r="M74" s="54">
        <f t="shared" si="67"/>
        <v>0</v>
      </c>
      <c r="N74" s="32">
        <v>0</v>
      </c>
      <c r="O74" s="37"/>
      <c r="P74" s="54">
        <f t="shared" si="68"/>
        <v>0</v>
      </c>
      <c r="Q74" s="32">
        <v>0</v>
      </c>
      <c r="R74" s="37"/>
      <c r="S74" s="54">
        <f t="shared" si="69"/>
        <v>0</v>
      </c>
      <c r="T74" s="32">
        <v>0</v>
      </c>
      <c r="U74" s="37"/>
      <c r="V74" s="54">
        <f t="shared" si="70"/>
        <v>0</v>
      </c>
      <c r="W74" s="32">
        <v>0</v>
      </c>
      <c r="X74" s="37"/>
      <c r="Y74" s="54">
        <f t="shared" si="71"/>
        <v>0</v>
      </c>
      <c r="Z74" s="32">
        <v>0</v>
      </c>
      <c r="AA74" s="37"/>
      <c r="AB74" s="54">
        <f t="shared" si="72"/>
        <v>0</v>
      </c>
      <c r="AC74" s="32">
        <v>0</v>
      </c>
      <c r="AD74" s="37"/>
      <c r="AE74" s="54">
        <f t="shared" si="73"/>
        <v>0</v>
      </c>
      <c r="AF74" s="32">
        <v>0</v>
      </c>
      <c r="AG74" s="37"/>
      <c r="AH74" s="54">
        <f t="shared" si="74"/>
        <v>0</v>
      </c>
      <c r="AI74" s="32">
        <v>0</v>
      </c>
      <c r="AJ74" s="37"/>
      <c r="AK74" s="54">
        <f t="shared" si="75"/>
        <v>0</v>
      </c>
      <c r="AL74" s="32"/>
      <c r="AM74" s="37">
        <f t="shared" si="61"/>
        <v>430</v>
      </c>
      <c r="AN74" s="37"/>
      <c r="AO74" s="37">
        <f t="shared" si="62"/>
        <v>430</v>
      </c>
      <c r="AP74" s="37"/>
      <c r="AQ74" s="54">
        <f t="shared" si="63"/>
        <v>0</v>
      </c>
    </row>
    <row r="75" spans="1:43" x14ac:dyDescent="0.25">
      <c r="A75" s="114" t="s">
        <v>97</v>
      </c>
      <c r="B75" s="32">
        <v>0</v>
      </c>
      <c r="C75" s="37"/>
      <c r="D75" s="54">
        <f t="shared" si="64"/>
        <v>0</v>
      </c>
      <c r="E75" s="33">
        <v>0</v>
      </c>
      <c r="F75" s="37">
        <v>0</v>
      </c>
      <c r="G75" s="54">
        <f t="shared" si="65"/>
        <v>0</v>
      </c>
      <c r="H75" s="33">
        <v>0</v>
      </c>
      <c r="I75" s="37">
        <v>0</v>
      </c>
      <c r="J75" s="54">
        <f t="shared" si="66"/>
        <v>0</v>
      </c>
      <c r="K75" s="32">
        <v>0</v>
      </c>
      <c r="L75" s="37"/>
      <c r="M75" s="54">
        <f t="shared" si="67"/>
        <v>0</v>
      </c>
      <c r="N75" s="32">
        <v>0</v>
      </c>
      <c r="O75" s="37"/>
      <c r="P75" s="54">
        <f t="shared" si="68"/>
        <v>0</v>
      </c>
      <c r="Q75" s="32">
        <v>0</v>
      </c>
      <c r="R75" s="37"/>
      <c r="S75" s="54">
        <f t="shared" si="69"/>
        <v>0</v>
      </c>
      <c r="T75" s="32">
        <v>0</v>
      </c>
      <c r="U75" s="37"/>
      <c r="V75" s="54">
        <f t="shared" si="70"/>
        <v>0</v>
      </c>
      <c r="W75" s="32">
        <v>0</v>
      </c>
      <c r="X75" s="37"/>
      <c r="Y75" s="54">
        <f t="shared" si="71"/>
        <v>0</v>
      </c>
      <c r="Z75" s="32">
        <v>0</v>
      </c>
      <c r="AA75" s="37"/>
      <c r="AB75" s="54">
        <f t="shared" si="72"/>
        <v>0</v>
      </c>
      <c r="AC75" s="32">
        <v>0</v>
      </c>
      <c r="AD75" s="37"/>
      <c r="AE75" s="54">
        <f t="shared" si="73"/>
        <v>0</v>
      </c>
      <c r="AF75" s="32">
        <v>0</v>
      </c>
      <c r="AG75" s="37"/>
      <c r="AH75" s="54">
        <f t="shared" si="74"/>
        <v>0</v>
      </c>
      <c r="AI75" s="32">
        <v>0</v>
      </c>
      <c r="AJ75" s="37"/>
      <c r="AK75" s="54">
        <f t="shared" si="75"/>
        <v>0</v>
      </c>
      <c r="AL75" s="32"/>
      <c r="AM75" s="37">
        <f t="shared" si="61"/>
        <v>0</v>
      </c>
      <c r="AN75" s="37"/>
      <c r="AO75" s="37">
        <f t="shared" si="62"/>
        <v>0</v>
      </c>
      <c r="AP75" s="37"/>
      <c r="AQ75" s="54">
        <f t="shared" si="63"/>
        <v>0</v>
      </c>
    </row>
    <row r="76" spans="1:43" x14ac:dyDescent="0.25">
      <c r="A76" s="114" t="s">
        <v>98</v>
      </c>
      <c r="B76" s="32">
        <v>0</v>
      </c>
      <c r="C76" s="37"/>
      <c r="D76" s="54">
        <f t="shared" si="64"/>
        <v>0</v>
      </c>
      <c r="E76" s="33">
        <v>0</v>
      </c>
      <c r="F76" s="37">
        <v>0</v>
      </c>
      <c r="G76" s="54">
        <f t="shared" si="65"/>
        <v>0</v>
      </c>
      <c r="H76" s="33">
        <v>0</v>
      </c>
      <c r="I76" s="37">
        <v>0</v>
      </c>
      <c r="J76" s="54">
        <f t="shared" si="66"/>
        <v>0</v>
      </c>
      <c r="K76" s="32">
        <v>0</v>
      </c>
      <c r="L76" s="37"/>
      <c r="M76" s="54">
        <f t="shared" si="67"/>
        <v>0</v>
      </c>
      <c r="N76" s="32">
        <v>0</v>
      </c>
      <c r="O76" s="37"/>
      <c r="P76" s="54">
        <f t="shared" si="68"/>
        <v>0</v>
      </c>
      <c r="Q76" s="32">
        <v>0</v>
      </c>
      <c r="R76" s="37"/>
      <c r="S76" s="54">
        <f t="shared" si="69"/>
        <v>0</v>
      </c>
      <c r="T76" s="32">
        <v>0</v>
      </c>
      <c r="U76" s="37"/>
      <c r="V76" s="54">
        <f t="shared" si="70"/>
        <v>0</v>
      </c>
      <c r="W76" s="32">
        <v>0</v>
      </c>
      <c r="X76" s="37"/>
      <c r="Y76" s="54">
        <f t="shared" si="71"/>
        <v>0</v>
      </c>
      <c r="Z76" s="32">
        <v>0</v>
      </c>
      <c r="AA76" s="37"/>
      <c r="AB76" s="54">
        <f t="shared" si="72"/>
        <v>0</v>
      </c>
      <c r="AC76" s="32">
        <v>0</v>
      </c>
      <c r="AD76" s="37"/>
      <c r="AE76" s="54">
        <f t="shared" si="73"/>
        <v>0</v>
      </c>
      <c r="AF76" s="32">
        <v>0</v>
      </c>
      <c r="AG76" s="37"/>
      <c r="AH76" s="54">
        <f t="shared" si="74"/>
        <v>0</v>
      </c>
      <c r="AI76" s="32">
        <v>0</v>
      </c>
      <c r="AJ76" s="37"/>
      <c r="AK76" s="54">
        <f t="shared" si="75"/>
        <v>0</v>
      </c>
      <c r="AL76" s="32"/>
      <c r="AM76" s="37">
        <f t="shared" si="61"/>
        <v>0</v>
      </c>
      <c r="AN76" s="37"/>
      <c r="AO76" s="37">
        <f t="shared" si="62"/>
        <v>0</v>
      </c>
      <c r="AP76" s="37"/>
      <c r="AQ76" s="54">
        <f t="shared" si="63"/>
        <v>0</v>
      </c>
    </row>
    <row r="77" spans="1:43" x14ac:dyDescent="0.25">
      <c r="A77" s="114" t="s">
        <v>99</v>
      </c>
      <c r="B77" s="32">
        <v>0</v>
      </c>
      <c r="C77" s="37"/>
      <c r="D77" s="54">
        <f t="shared" si="64"/>
        <v>0</v>
      </c>
      <c r="E77" s="33">
        <v>0</v>
      </c>
      <c r="F77" s="37">
        <v>0</v>
      </c>
      <c r="G77" s="54">
        <f t="shared" si="65"/>
        <v>0</v>
      </c>
      <c r="H77" s="33">
        <v>0</v>
      </c>
      <c r="I77" s="37">
        <v>0</v>
      </c>
      <c r="J77" s="54">
        <f t="shared" si="66"/>
        <v>0</v>
      </c>
      <c r="K77" s="32">
        <v>0</v>
      </c>
      <c r="L77" s="37"/>
      <c r="M77" s="54">
        <f t="shared" si="67"/>
        <v>0</v>
      </c>
      <c r="N77" s="32">
        <v>0</v>
      </c>
      <c r="O77" s="37"/>
      <c r="P77" s="54">
        <f t="shared" si="68"/>
        <v>0</v>
      </c>
      <c r="Q77" s="32">
        <v>0</v>
      </c>
      <c r="R77" s="37"/>
      <c r="S77" s="54">
        <f t="shared" si="69"/>
        <v>0</v>
      </c>
      <c r="T77" s="32">
        <v>0</v>
      </c>
      <c r="U77" s="37"/>
      <c r="V77" s="54">
        <f t="shared" si="70"/>
        <v>0</v>
      </c>
      <c r="W77" s="32">
        <v>0</v>
      </c>
      <c r="X77" s="37"/>
      <c r="Y77" s="54">
        <f t="shared" si="71"/>
        <v>0</v>
      </c>
      <c r="Z77" s="32">
        <v>0</v>
      </c>
      <c r="AA77" s="37"/>
      <c r="AB77" s="54">
        <f t="shared" si="72"/>
        <v>0</v>
      </c>
      <c r="AC77" s="32">
        <v>0</v>
      </c>
      <c r="AD77" s="37"/>
      <c r="AE77" s="54">
        <f t="shared" si="73"/>
        <v>0</v>
      </c>
      <c r="AF77" s="32">
        <v>0</v>
      </c>
      <c r="AG77" s="37"/>
      <c r="AH77" s="54">
        <f t="shared" si="74"/>
        <v>0</v>
      </c>
      <c r="AI77" s="32">
        <v>0</v>
      </c>
      <c r="AJ77" s="37"/>
      <c r="AK77" s="54">
        <f t="shared" si="75"/>
        <v>0</v>
      </c>
      <c r="AL77" s="32"/>
      <c r="AM77" s="37">
        <f t="shared" si="61"/>
        <v>0</v>
      </c>
      <c r="AN77" s="37"/>
      <c r="AO77" s="37">
        <f t="shared" si="62"/>
        <v>0</v>
      </c>
      <c r="AP77" s="37"/>
      <c r="AQ77" s="54">
        <f t="shared" si="63"/>
        <v>0</v>
      </c>
    </row>
    <row r="78" spans="1:43" x14ac:dyDescent="0.25">
      <c r="A78" s="114" t="s">
        <v>110</v>
      </c>
      <c r="B78" s="32">
        <v>0</v>
      </c>
      <c r="C78" s="37"/>
      <c r="D78" s="54">
        <f t="shared" ref="D78" si="76">C78-B78</f>
        <v>0</v>
      </c>
      <c r="E78" s="33">
        <v>0</v>
      </c>
      <c r="F78" s="37">
        <v>0</v>
      </c>
      <c r="G78" s="54">
        <f t="shared" ref="G78" si="77">F78-E78</f>
        <v>0</v>
      </c>
      <c r="H78" s="33">
        <v>91.2</v>
      </c>
      <c r="I78" s="37">
        <v>91.2</v>
      </c>
      <c r="J78" s="54">
        <f t="shared" ref="J78" si="78">I78-H78</f>
        <v>0</v>
      </c>
      <c r="K78" s="32">
        <v>0</v>
      </c>
      <c r="L78" s="37"/>
      <c r="M78" s="54">
        <f t="shared" ref="M78" si="79">L78-K78</f>
        <v>0</v>
      </c>
      <c r="N78" s="32">
        <v>0</v>
      </c>
      <c r="O78" s="37"/>
      <c r="P78" s="54">
        <f t="shared" ref="P78" si="80">O78-N78</f>
        <v>0</v>
      </c>
      <c r="Q78" s="32">
        <v>0</v>
      </c>
      <c r="R78" s="37"/>
      <c r="S78" s="54">
        <f t="shared" ref="S78" si="81">R78-Q78</f>
        <v>0</v>
      </c>
      <c r="T78" s="32">
        <v>0</v>
      </c>
      <c r="U78" s="37"/>
      <c r="V78" s="54">
        <f t="shared" ref="V78" si="82">U78-T78</f>
        <v>0</v>
      </c>
      <c r="W78" s="32">
        <v>0</v>
      </c>
      <c r="X78" s="37"/>
      <c r="Y78" s="54">
        <f t="shared" ref="Y78" si="83">X78-W78</f>
        <v>0</v>
      </c>
      <c r="Z78" s="32">
        <v>0</v>
      </c>
      <c r="AA78" s="37"/>
      <c r="AB78" s="54">
        <f t="shared" ref="AB78" si="84">AA78-Z78</f>
        <v>0</v>
      </c>
      <c r="AC78" s="32">
        <v>0</v>
      </c>
      <c r="AD78" s="37"/>
      <c r="AE78" s="54">
        <f t="shared" ref="AE78" si="85">AD78-AC78</f>
        <v>0</v>
      </c>
      <c r="AF78" s="32">
        <v>0</v>
      </c>
      <c r="AG78" s="37"/>
      <c r="AH78" s="54">
        <f t="shared" ref="AH78" si="86">AG78-AF78</f>
        <v>0</v>
      </c>
      <c r="AI78" s="32">
        <v>0</v>
      </c>
      <c r="AJ78" s="37"/>
      <c r="AK78" s="54">
        <f t="shared" ref="AK78" si="87">AJ78-AI78</f>
        <v>0</v>
      </c>
      <c r="AL78" s="32"/>
      <c r="AM78" s="37">
        <f t="shared" ref="AM78" si="88">B78+E78+H78+K78+N78+Q78+T78+W78+Z78+AC78+AF78+AI78</f>
        <v>91.2</v>
      </c>
      <c r="AN78" s="37"/>
      <c r="AO78" s="37">
        <f t="shared" ref="AO78" si="89">C78+F78+I78+L78+O78+R78+U78+X78+AA78+AD78+AG78+AJ78</f>
        <v>91.2</v>
      </c>
      <c r="AP78" s="37"/>
      <c r="AQ78" s="54">
        <f t="shared" ref="AQ78" si="90">AO78-AM78</f>
        <v>0</v>
      </c>
    </row>
    <row r="79" spans="1:43" x14ac:dyDescent="0.25">
      <c r="A79" s="141" t="s">
        <v>26</v>
      </c>
      <c r="B79" s="32">
        <v>310</v>
      </c>
      <c r="C79" s="37">
        <v>500</v>
      </c>
      <c r="D79" s="54">
        <f t="shared" si="64"/>
        <v>190</v>
      </c>
      <c r="E79" s="33">
        <v>30</v>
      </c>
      <c r="F79" s="37">
        <v>10</v>
      </c>
      <c r="G79" s="54">
        <f t="shared" si="65"/>
        <v>-20</v>
      </c>
      <c r="H79" s="33">
        <v>41.05</v>
      </c>
      <c r="I79" s="37">
        <v>41.05</v>
      </c>
      <c r="J79" s="54">
        <f t="shared" si="66"/>
        <v>0</v>
      </c>
      <c r="K79" s="32">
        <v>0</v>
      </c>
      <c r="L79" s="37"/>
      <c r="M79" s="54">
        <f t="shared" si="67"/>
        <v>0</v>
      </c>
      <c r="N79" s="32">
        <v>0</v>
      </c>
      <c r="O79" s="37"/>
      <c r="P79" s="54">
        <f t="shared" si="68"/>
        <v>0</v>
      </c>
      <c r="Q79" s="32">
        <v>0</v>
      </c>
      <c r="R79" s="37"/>
      <c r="S79" s="54">
        <f t="shared" si="69"/>
        <v>0</v>
      </c>
      <c r="T79" s="32">
        <v>0</v>
      </c>
      <c r="U79" s="37"/>
      <c r="V79" s="54">
        <f t="shared" si="70"/>
        <v>0</v>
      </c>
      <c r="W79" s="32">
        <v>0</v>
      </c>
      <c r="X79" s="37"/>
      <c r="Y79" s="54">
        <f t="shared" si="71"/>
        <v>0</v>
      </c>
      <c r="Z79" s="32">
        <v>0</v>
      </c>
      <c r="AA79" s="37"/>
      <c r="AB79" s="54">
        <f t="shared" si="72"/>
        <v>0</v>
      </c>
      <c r="AC79" s="32">
        <v>0</v>
      </c>
      <c r="AD79" s="37"/>
      <c r="AE79" s="54">
        <f t="shared" si="73"/>
        <v>0</v>
      </c>
      <c r="AF79" s="32">
        <v>0</v>
      </c>
      <c r="AG79" s="37"/>
      <c r="AH79" s="54">
        <f t="shared" si="74"/>
        <v>0</v>
      </c>
      <c r="AI79" s="32">
        <v>0</v>
      </c>
      <c r="AJ79" s="37"/>
      <c r="AK79" s="54">
        <f t="shared" si="75"/>
        <v>0</v>
      </c>
      <c r="AL79" s="32"/>
      <c r="AM79" s="37">
        <f t="shared" si="61"/>
        <v>381.05</v>
      </c>
      <c r="AN79" s="37"/>
      <c r="AO79" s="37">
        <f t="shared" si="62"/>
        <v>551.04999999999995</v>
      </c>
      <c r="AP79" s="37"/>
      <c r="AQ79" s="54">
        <f t="shared" si="63"/>
        <v>169.99999999999994</v>
      </c>
    </row>
    <row r="80" spans="1:43" x14ac:dyDescent="0.25">
      <c r="A80" s="114" t="s">
        <v>101</v>
      </c>
      <c r="B80" s="32">
        <v>0</v>
      </c>
      <c r="C80" s="37"/>
      <c r="D80" s="54">
        <f t="shared" si="64"/>
        <v>0</v>
      </c>
      <c r="E80" s="33">
        <v>0</v>
      </c>
      <c r="F80" s="37">
        <v>0</v>
      </c>
      <c r="G80" s="54">
        <f t="shared" si="65"/>
        <v>0</v>
      </c>
      <c r="H80" s="33">
        <v>0</v>
      </c>
      <c r="I80" s="37">
        <v>0</v>
      </c>
      <c r="J80" s="54">
        <f t="shared" si="66"/>
        <v>0</v>
      </c>
      <c r="K80" s="32">
        <v>0</v>
      </c>
      <c r="L80" s="37"/>
      <c r="M80" s="54">
        <f t="shared" si="67"/>
        <v>0</v>
      </c>
      <c r="N80" s="32">
        <v>0</v>
      </c>
      <c r="O80" s="37"/>
      <c r="P80" s="54">
        <f t="shared" si="68"/>
        <v>0</v>
      </c>
      <c r="Q80" s="32">
        <v>0</v>
      </c>
      <c r="R80" s="37"/>
      <c r="S80" s="54">
        <f t="shared" si="69"/>
        <v>0</v>
      </c>
      <c r="T80" s="32">
        <v>0</v>
      </c>
      <c r="U80" s="37"/>
      <c r="V80" s="54">
        <f t="shared" si="70"/>
        <v>0</v>
      </c>
      <c r="W80" s="32">
        <v>0</v>
      </c>
      <c r="X80" s="37"/>
      <c r="Y80" s="54">
        <f t="shared" si="71"/>
        <v>0</v>
      </c>
      <c r="Z80" s="32">
        <v>0</v>
      </c>
      <c r="AA80" s="37"/>
      <c r="AB80" s="54">
        <f t="shared" si="72"/>
        <v>0</v>
      </c>
      <c r="AC80" s="32">
        <v>0</v>
      </c>
      <c r="AD80" s="37"/>
      <c r="AE80" s="54">
        <f t="shared" si="73"/>
        <v>0</v>
      </c>
      <c r="AF80" s="32">
        <v>0</v>
      </c>
      <c r="AG80" s="37"/>
      <c r="AH80" s="54">
        <f t="shared" si="74"/>
        <v>0</v>
      </c>
      <c r="AI80" s="32">
        <v>0</v>
      </c>
      <c r="AJ80" s="37"/>
      <c r="AK80" s="54">
        <f t="shared" si="75"/>
        <v>0</v>
      </c>
      <c r="AL80" s="32"/>
      <c r="AM80" s="37">
        <f t="shared" si="61"/>
        <v>0</v>
      </c>
      <c r="AN80" s="37"/>
      <c r="AO80" s="37">
        <f t="shared" si="62"/>
        <v>0</v>
      </c>
      <c r="AP80" s="37"/>
      <c r="AQ80" s="54">
        <f t="shared" si="63"/>
        <v>0</v>
      </c>
    </row>
    <row r="81" spans="1:50" x14ac:dyDescent="0.25">
      <c r="A81" s="114" t="s">
        <v>62</v>
      </c>
      <c r="B81" s="32">
        <v>0</v>
      </c>
      <c r="C81" s="37"/>
      <c r="D81" s="54">
        <f t="shared" si="64"/>
        <v>0</v>
      </c>
      <c r="E81" s="33">
        <v>0</v>
      </c>
      <c r="F81" s="37">
        <v>0</v>
      </c>
      <c r="G81" s="54">
        <f t="shared" si="65"/>
        <v>0</v>
      </c>
      <c r="H81" s="33">
        <v>0</v>
      </c>
      <c r="I81" s="37">
        <v>0</v>
      </c>
      <c r="J81" s="54">
        <f t="shared" si="66"/>
        <v>0</v>
      </c>
      <c r="K81" s="32">
        <v>0</v>
      </c>
      <c r="L81" s="37"/>
      <c r="M81" s="54">
        <f t="shared" si="67"/>
        <v>0</v>
      </c>
      <c r="N81" s="32">
        <v>0</v>
      </c>
      <c r="O81" s="37"/>
      <c r="P81" s="54">
        <f t="shared" si="68"/>
        <v>0</v>
      </c>
      <c r="Q81" s="32">
        <v>0</v>
      </c>
      <c r="R81" s="37"/>
      <c r="S81" s="54">
        <f t="shared" si="69"/>
        <v>0</v>
      </c>
      <c r="T81" s="32">
        <v>0</v>
      </c>
      <c r="U81" s="37"/>
      <c r="V81" s="54">
        <f t="shared" si="70"/>
        <v>0</v>
      </c>
      <c r="W81" s="32">
        <v>0</v>
      </c>
      <c r="X81" s="37"/>
      <c r="Y81" s="54">
        <f t="shared" si="71"/>
        <v>0</v>
      </c>
      <c r="Z81" s="32">
        <v>0</v>
      </c>
      <c r="AA81" s="37"/>
      <c r="AB81" s="54">
        <f t="shared" si="72"/>
        <v>0</v>
      </c>
      <c r="AC81" s="32">
        <v>0</v>
      </c>
      <c r="AD81" s="37"/>
      <c r="AE81" s="54">
        <f t="shared" si="73"/>
        <v>0</v>
      </c>
      <c r="AF81" s="32">
        <v>0</v>
      </c>
      <c r="AG81" s="37"/>
      <c r="AH81" s="54">
        <f t="shared" si="74"/>
        <v>0</v>
      </c>
      <c r="AI81" s="32">
        <v>0</v>
      </c>
      <c r="AJ81" s="37"/>
      <c r="AK81" s="54">
        <f t="shared" si="75"/>
        <v>0</v>
      </c>
      <c r="AL81" s="32"/>
      <c r="AM81" s="37">
        <f t="shared" si="61"/>
        <v>0</v>
      </c>
      <c r="AN81" s="37"/>
      <c r="AO81" s="37">
        <f t="shared" si="62"/>
        <v>0</v>
      </c>
      <c r="AP81" s="37"/>
      <c r="AQ81" s="54">
        <f t="shared" si="63"/>
        <v>0</v>
      </c>
    </row>
    <row r="82" spans="1:50" x14ac:dyDescent="0.25">
      <c r="A82" s="114" t="s">
        <v>77</v>
      </c>
      <c r="B82" s="32">
        <f>55+98.9</f>
        <v>153.9</v>
      </c>
      <c r="C82" s="37"/>
      <c r="D82" s="54">
        <f t="shared" si="64"/>
        <v>-153.9</v>
      </c>
      <c r="E82" s="33">
        <f>394.07+186.02</f>
        <v>580.09</v>
      </c>
      <c r="F82" s="37">
        <f>394.07+186.02</f>
        <v>580.09</v>
      </c>
      <c r="G82" s="54">
        <f t="shared" si="65"/>
        <v>0</v>
      </c>
      <c r="H82" s="33">
        <f>133.43+254.05</f>
        <v>387.48</v>
      </c>
      <c r="I82" s="37">
        <f>133.43+254.05</f>
        <v>387.48</v>
      </c>
      <c r="J82" s="54">
        <f t="shared" si="66"/>
        <v>0</v>
      </c>
      <c r="K82" s="32">
        <v>0</v>
      </c>
      <c r="L82" s="37"/>
      <c r="M82" s="54">
        <f t="shared" si="67"/>
        <v>0</v>
      </c>
      <c r="N82" s="32">
        <v>0</v>
      </c>
      <c r="O82" s="37"/>
      <c r="P82" s="54">
        <f t="shared" si="68"/>
        <v>0</v>
      </c>
      <c r="Q82" s="32">
        <v>0</v>
      </c>
      <c r="R82" s="37"/>
      <c r="S82" s="54">
        <f t="shared" si="69"/>
        <v>0</v>
      </c>
      <c r="T82" s="32">
        <v>0</v>
      </c>
      <c r="U82" s="37"/>
      <c r="V82" s="54">
        <f t="shared" si="70"/>
        <v>0</v>
      </c>
      <c r="W82" s="32">
        <v>0</v>
      </c>
      <c r="X82" s="37"/>
      <c r="Y82" s="54">
        <f t="shared" si="71"/>
        <v>0</v>
      </c>
      <c r="Z82" s="32">
        <v>0</v>
      </c>
      <c r="AA82" s="37"/>
      <c r="AB82" s="54">
        <f t="shared" si="72"/>
        <v>0</v>
      </c>
      <c r="AC82" s="32">
        <v>0</v>
      </c>
      <c r="AD82" s="37"/>
      <c r="AE82" s="54">
        <f t="shared" si="73"/>
        <v>0</v>
      </c>
      <c r="AF82" s="32">
        <v>0</v>
      </c>
      <c r="AG82" s="37"/>
      <c r="AH82" s="54">
        <f t="shared" si="74"/>
        <v>0</v>
      </c>
      <c r="AI82" s="32">
        <v>0</v>
      </c>
      <c r="AJ82" s="37"/>
      <c r="AK82" s="54">
        <f t="shared" si="75"/>
        <v>0</v>
      </c>
      <c r="AL82" s="32"/>
      <c r="AM82" s="37">
        <f t="shared" si="61"/>
        <v>1121.47</v>
      </c>
      <c r="AN82" s="37"/>
      <c r="AO82" s="37">
        <f t="shared" si="62"/>
        <v>967.57</v>
      </c>
      <c r="AP82" s="37"/>
      <c r="AQ82" s="54">
        <f t="shared" si="63"/>
        <v>-153.89999999999998</v>
      </c>
    </row>
    <row r="83" spans="1:50" x14ac:dyDescent="0.25">
      <c r="A83" s="114" t="s">
        <v>91</v>
      </c>
      <c r="B83" s="32">
        <v>918</v>
      </c>
      <c r="C83" s="37">
        <v>500</v>
      </c>
      <c r="D83" s="54">
        <f t="shared" si="64"/>
        <v>-418</v>
      </c>
      <c r="E83" s="33">
        <v>942.73</v>
      </c>
      <c r="F83" s="37">
        <v>942.73</v>
      </c>
      <c r="G83" s="54">
        <f t="shared" si="65"/>
        <v>0</v>
      </c>
      <c r="H83" s="33">
        <v>1173.33</v>
      </c>
      <c r="I83" s="37">
        <v>1173.33</v>
      </c>
      <c r="J83" s="54">
        <f t="shared" si="66"/>
        <v>0</v>
      </c>
      <c r="K83" s="32">
        <v>0</v>
      </c>
      <c r="L83" s="37"/>
      <c r="M83" s="54">
        <f t="shared" si="67"/>
        <v>0</v>
      </c>
      <c r="N83" s="32">
        <v>0</v>
      </c>
      <c r="O83" s="37"/>
      <c r="P83" s="54">
        <f t="shared" si="68"/>
        <v>0</v>
      </c>
      <c r="Q83" s="32">
        <v>0</v>
      </c>
      <c r="R83" s="37"/>
      <c r="S83" s="54">
        <f t="shared" si="69"/>
        <v>0</v>
      </c>
      <c r="T83" s="32">
        <v>0</v>
      </c>
      <c r="U83" s="37"/>
      <c r="V83" s="54">
        <f t="shared" si="70"/>
        <v>0</v>
      </c>
      <c r="W83" s="32">
        <v>0</v>
      </c>
      <c r="X83" s="37"/>
      <c r="Y83" s="54">
        <f t="shared" si="71"/>
        <v>0</v>
      </c>
      <c r="Z83" s="32">
        <v>0</v>
      </c>
      <c r="AA83" s="37"/>
      <c r="AB83" s="54">
        <f t="shared" si="72"/>
        <v>0</v>
      </c>
      <c r="AC83" s="32">
        <v>0</v>
      </c>
      <c r="AD83" s="37"/>
      <c r="AE83" s="54">
        <f t="shared" si="73"/>
        <v>0</v>
      </c>
      <c r="AF83" s="32">
        <v>0</v>
      </c>
      <c r="AG83" s="37"/>
      <c r="AH83" s="54">
        <f t="shared" si="74"/>
        <v>0</v>
      </c>
      <c r="AI83" s="32">
        <v>0</v>
      </c>
      <c r="AJ83" s="37"/>
      <c r="AK83" s="54">
        <f t="shared" si="75"/>
        <v>0</v>
      </c>
      <c r="AL83" s="32"/>
      <c r="AM83" s="37">
        <f t="shared" si="61"/>
        <v>3034.06</v>
      </c>
      <c r="AN83" s="37"/>
      <c r="AO83" s="37">
        <f t="shared" si="62"/>
        <v>2616.06</v>
      </c>
      <c r="AP83" s="37"/>
      <c r="AQ83" s="54">
        <f t="shared" si="63"/>
        <v>-418</v>
      </c>
    </row>
    <row r="84" spans="1:50" x14ac:dyDescent="0.25">
      <c r="A84" s="114" t="s">
        <v>63</v>
      </c>
      <c r="B84" s="32">
        <v>105</v>
      </c>
      <c r="C84" s="37">
        <v>105</v>
      </c>
      <c r="D84" s="54">
        <f t="shared" si="64"/>
        <v>0</v>
      </c>
      <c r="E84" s="33">
        <v>45</v>
      </c>
      <c r="F84" s="37">
        <v>45</v>
      </c>
      <c r="G84" s="54">
        <f t="shared" si="65"/>
        <v>0</v>
      </c>
      <c r="H84" s="33">
        <v>695.27</v>
      </c>
      <c r="I84" s="37">
        <v>695.27</v>
      </c>
      <c r="J84" s="54">
        <f t="shared" si="66"/>
        <v>0</v>
      </c>
      <c r="K84" s="32">
        <v>0</v>
      </c>
      <c r="L84" s="37"/>
      <c r="M84" s="54">
        <f t="shared" si="67"/>
        <v>0</v>
      </c>
      <c r="N84" s="32">
        <v>0</v>
      </c>
      <c r="O84" s="37"/>
      <c r="P84" s="54">
        <f t="shared" si="68"/>
        <v>0</v>
      </c>
      <c r="Q84" s="32">
        <v>0</v>
      </c>
      <c r="R84" s="37"/>
      <c r="S84" s="54">
        <f t="shared" si="69"/>
        <v>0</v>
      </c>
      <c r="T84" s="32">
        <v>0</v>
      </c>
      <c r="U84" s="37"/>
      <c r="V84" s="54">
        <f t="shared" si="70"/>
        <v>0</v>
      </c>
      <c r="W84" s="32">
        <v>0</v>
      </c>
      <c r="X84" s="37"/>
      <c r="Y84" s="54">
        <f t="shared" si="71"/>
        <v>0</v>
      </c>
      <c r="Z84" s="32">
        <v>0</v>
      </c>
      <c r="AA84" s="37"/>
      <c r="AB84" s="54">
        <f t="shared" si="72"/>
        <v>0</v>
      </c>
      <c r="AC84" s="32">
        <v>0</v>
      </c>
      <c r="AD84" s="37"/>
      <c r="AE84" s="54">
        <f t="shared" si="73"/>
        <v>0</v>
      </c>
      <c r="AF84" s="32">
        <v>0</v>
      </c>
      <c r="AG84" s="37"/>
      <c r="AH84" s="54">
        <f t="shared" si="74"/>
        <v>0</v>
      </c>
      <c r="AI84" s="32">
        <v>0</v>
      </c>
      <c r="AJ84" s="37"/>
      <c r="AK84" s="54">
        <f t="shared" si="75"/>
        <v>0</v>
      </c>
      <c r="AL84" s="32"/>
      <c r="AM84" s="37">
        <f t="shared" si="61"/>
        <v>845.27</v>
      </c>
      <c r="AN84" s="37"/>
      <c r="AO84" s="37">
        <f t="shared" si="62"/>
        <v>845.27</v>
      </c>
      <c r="AP84" s="37"/>
      <c r="AQ84" s="54">
        <f t="shared" si="63"/>
        <v>0</v>
      </c>
    </row>
    <row r="85" spans="1:50" x14ac:dyDescent="0.25">
      <c r="A85" s="114" t="s">
        <v>64</v>
      </c>
      <c r="B85" s="32">
        <f>510+946</f>
        <v>1456</v>
      </c>
      <c r="C85" s="37">
        <f>510+946</f>
        <v>1456</v>
      </c>
      <c r="D85" s="54">
        <f t="shared" si="64"/>
        <v>0</v>
      </c>
      <c r="E85" s="33">
        <v>946.35</v>
      </c>
      <c r="F85" s="37">
        <f>116.82+946.35</f>
        <v>1063.17</v>
      </c>
      <c r="G85" s="54">
        <f t="shared" si="65"/>
        <v>116.82000000000005</v>
      </c>
      <c r="H85" s="33">
        <f>23.55+1648.01</f>
        <v>1671.56</v>
      </c>
      <c r="I85" s="37">
        <f>23.55+1648.01</f>
        <v>1671.56</v>
      </c>
      <c r="J85" s="54">
        <f t="shared" si="66"/>
        <v>0</v>
      </c>
      <c r="K85" s="32">
        <v>0</v>
      </c>
      <c r="L85" s="37"/>
      <c r="M85" s="54">
        <f t="shared" si="67"/>
        <v>0</v>
      </c>
      <c r="N85" s="32">
        <v>0</v>
      </c>
      <c r="O85" s="37"/>
      <c r="P85" s="54">
        <f t="shared" si="68"/>
        <v>0</v>
      </c>
      <c r="Q85" s="32">
        <v>0</v>
      </c>
      <c r="R85" s="37"/>
      <c r="S85" s="54">
        <f t="shared" si="69"/>
        <v>0</v>
      </c>
      <c r="T85" s="32">
        <v>0</v>
      </c>
      <c r="U85" s="37"/>
      <c r="V85" s="54">
        <f t="shared" si="70"/>
        <v>0</v>
      </c>
      <c r="W85" s="32">
        <v>0</v>
      </c>
      <c r="X85" s="37"/>
      <c r="Y85" s="54">
        <f t="shared" si="71"/>
        <v>0</v>
      </c>
      <c r="Z85" s="32">
        <v>0</v>
      </c>
      <c r="AA85" s="37"/>
      <c r="AB85" s="54">
        <f t="shared" si="72"/>
        <v>0</v>
      </c>
      <c r="AC85" s="32">
        <v>0</v>
      </c>
      <c r="AD85" s="37"/>
      <c r="AE85" s="54">
        <f t="shared" si="73"/>
        <v>0</v>
      </c>
      <c r="AF85" s="32">
        <v>0</v>
      </c>
      <c r="AG85" s="37"/>
      <c r="AH85" s="54">
        <f t="shared" si="74"/>
        <v>0</v>
      </c>
      <c r="AI85" s="32">
        <v>0</v>
      </c>
      <c r="AJ85" s="37"/>
      <c r="AK85" s="54">
        <f t="shared" si="75"/>
        <v>0</v>
      </c>
      <c r="AL85" s="32"/>
      <c r="AM85" s="37">
        <f t="shared" si="61"/>
        <v>4073.91</v>
      </c>
      <c r="AN85" s="37"/>
      <c r="AO85" s="37">
        <f t="shared" si="62"/>
        <v>4190.7299999999996</v>
      </c>
      <c r="AP85" s="37"/>
      <c r="AQ85" s="54">
        <f t="shared" si="63"/>
        <v>116.81999999999971</v>
      </c>
    </row>
    <row r="86" spans="1:50" x14ac:dyDescent="0.25">
      <c r="A86" s="141" t="s">
        <v>92</v>
      </c>
      <c r="B86" s="32">
        <v>660.45</v>
      </c>
      <c r="C86" s="37"/>
      <c r="D86" s="54">
        <f t="shared" si="64"/>
        <v>-660.45</v>
      </c>
      <c r="E86" s="33">
        <v>77930.63</v>
      </c>
      <c r="F86" s="37">
        <v>77930.63</v>
      </c>
      <c r="G86" s="54">
        <f t="shared" si="65"/>
        <v>0</v>
      </c>
      <c r="H86" s="33">
        <v>663</v>
      </c>
      <c r="I86" s="37">
        <v>663</v>
      </c>
      <c r="J86" s="54">
        <f t="shared" si="66"/>
        <v>0</v>
      </c>
      <c r="K86" s="32">
        <v>0</v>
      </c>
      <c r="L86" s="37"/>
      <c r="M86" s="54">
        <f t="shared" si="67"/>
        <v>0</v>
      </c>
      <c r="N86" s="32">
        <v>0</v>
      </c>
      <c r="O86" s="37"/>
      <c r="P86" s="54">
        <f t="shared" si="68"/>
        <v>0</v>
      </c>
      <c r="Q86" s="32">
        <v>0</v>
      </c>
      <c r="R86" s="37"/>
      <c r="S86" s="54">
        <f t="shared" si="69"/>
        <v>0</v>
      </c>
      <c r="T86" s="32">
        <v>0</v>
      </c>
      <c r="U86" s="37"/>
      <c r="V86" s="54">
        <f t="shared" si="70"/>
        <v>0</v>
      </c>
      <c r="W86" s="32">
        <v>0</v>
      </c>
      <c r="X86" s="37"/>
      <c r="Y86" s="54">
        <f t="shared" si="71"/>
        <v>0</v>
      </c>
      <c r="Z86" s="32">
        <v>0</v>
      </c>
      <c r="AA86" s="37"/>
      <c r="AB86" s="54">
        <f t="shared" si="72"/>
        <v>0</v>
      </c>
      <c r="AC86" s="32">
        <v>0</v>
      </c>
      <c r="AD86" s="37"/>
      <c r="AE86" s="54">
        <f t="shared" si="73"/>
        <v>0</v>
      </c>
      <c r="AF86" s="32">
        <v>0</v>
      </c>
      <c r="AG86" s="37"/>
      <c r="AH86" s="54">
        <f t="shared" si="74"/>
        <v>0</v>
      </c>
      <c r="AI86" s="32">
        <v>0</v>
      </c>
      <c r="AJ86" s="37"/>
      <c r="AK86" s="54">
        <f t="shared" si="75"/>
        <v>0</v>
      </c>
      <c r="AL86" s="32"/>
      <c r="AM86" s="37">
        <f t="shared" si="61"/>
        <v>79254.080000000002</v>
      </c>
      <c r="AN86" s="37"/>
      <c r="AO86" s="37">
        <f t="shared" si="62"/>
        <v>78593.63</v>
      </c>
      <c r="AP86" s="37"/>
      <c r="AQ86" s="54">
        <f t="shared" si="63"/>
        <v>-660.44999999999709</v>
      </c>
    </row>
    <row r="87" spans="1:50" x14ac:dyDescent="0.25">
      <c r="A87" s="141" t="s">
        <v>27</v>
      </c>
      <c r="B87" s="32">
        <v>315</v>
      </c>
      <c r="C87" s="37">
        <v>300</v>
      </c>
      <c r="D87" s="54">
        <f t="shared" si="64"/>
        <v>-15</v>
      </c>
      <c r="E87" s="33">
        <v>0</v>
      </c>
      <c r="F87" s="37">
        <v>0</v>
      </c>
      <c r="G87" s="54">
        <f t="shared" si="65"/>
        <v>0</v>
      </c>
      <c r="H87" s="33">
        <v>0</v>
      </c>
      <c r="I87" s="37">
        <v>0</v>
      </c>
      <c r="J87" s="54">
        <f t="shared" si="66"/>
        <v>0</v>
      </c>
      <c r="K87" s="32">
        <v>0</v>
      </c>
      <c r="L87" s="37"/>
      <c r="M87" s="54">
        <f t="shared" si="67"/>
        <v>0</v>
      </c>
      <c r="N87" s="32">
        <v>0</v>
      </c>
      <c r="O87" s="37"/>
      <c r="P87" s="54">
        <f t="shared" si="68"/>
        <v>0</v>
      </c>
      <c r="Q87" s="32">
        <v>0</v>
      </c>
      <c r="R87" s="37"/>
      <c r="S87" s="54">
        <f t="shared" si="69"/>
        <v>0</v>
      </c>
      <c r="T87" s="32">
        <v>0</v>
      </c>
      <c r="U87" s="37"/>
      <c r="V87" s="54">
        <f t="shared" si="70"/>
        <v>0</v>
      </c>
      <c r="W87" s="32">
        <v>0</v>
      </c>
      <c r="X87" s="37"/>
      <c r="Y87" s="54">
        <f t="shared" si="71"/>
        <v>0</v>
      </c>
      <c r="Z87" s="32">
        <v>0</v>
      </c>
      <c r="AA87" s="37"/>
      <c r="AB87" s="54">
        <f t="shared" si="72"/>
        <v>0</v>
      </c>
      <c r="AC87" s="32">
        <v>0</v>
      </c>
      <c r="AD87" s="37"/>
      <c r="AE87" s="54">
        <f t="shared" si="73"/>
        <v>0</v>
      </c>
      <c r="AF87" s="32">
        <v>0</v>
      </c>
      <c r="AG87" s="37"/>
      <c r="AH87" s="54">
        <f t="shared" si="74"/>
        <v>0</v>
      </c>
      <c r="AI87" s="32">
        <v>0</v>
      </c>
      <c r="AJ87" s="37"/>
      <c r="AK87" s="54">
        <f t="shared" si="75"/>
        <v>0</v>
      </c>
      <c r="AL87" s="32"/>
      <c r="AM87" s="37">
        <f t="shared" si="61"/>
        <v>315</v>
      </c>
      <c r="AN87" s="37"/>
      <c r="AO87" s="37">
        <f t="shared" si="62"/>
        <v>300</v>
      </c>
      <c r="AP87" s="37"/>
      <c r="AQ87" s="54">
        <f t="shared" si="63"/>
        <v>-15</v>
      </c>
    </row>
    <row r="88" spans="1:50" x14ac:dyDescent="0.25">
      <c r="A88" s="141" t="s">
        <v>84</v>
      </c>
      <c r="B88" s="32">
        <f>17+2050</f>
        <v>2067</v>
      </c>
      <c r="C88" s="37"/>
      <c r="D88" s="54">
        <f t="shared" si="64"/>
        <v>-2067</v>
      </c>
      <c r="E88" s="33">
        <v>81.819999999999993</v>
      </c>
      <c r="F88" s="37">
        <f>124.55+17</f>
        <v>141.55000000000001</v>
      </c>
      <c r="G88" s="54">
        <f t="shared" si="65"/>
        <v>59.730000000000018</v>
      </c>
      <c r="H88" s="33">
        <v>0</v>
      </c>
      <c r="I88" s="37">
        <v>0</v>
      </c>
      <c r="J88" s="54">
        <f t="shared" si="66"/>
        <v>0</v>
      </c>
      <c r="K88" s="32">
        <v>0</v>
      </c>
      <c r="L88" s="37"/>
      <c r="M88" s="54">
        <f t="shared" si="67"/>
        <v>0</v>
      </c>
      <c r="N88" s="32">
        <v>0</v>
      </c>
      <c r="O88" s="37"/>
      <c r="P88" s="54">
        <f t="shared" si="68"/>
        <v>0</v>
      </c>
      <c r="Q88" s="32">
        <v>0</v>
      </c>
      <c r="R88" s="37"/>
      <c r="S88" s="54">
        <f t="shared" si="69"/>
        <v>0</v>
      </c>
      <c r="T88" s="32">
        <v>0</v>
      </c>
      <c r="U88" s="37"/>
      <c r="V88" s="54">
        <f t="shared" si="70"/>
        <v>0</v>
      </c>
      <c r="W88" s="32">
        <v>0</v>
      </c>
      <c r="X88" s="37"/>
      <c r="Y88" s="54">
        <f t="shared" si="71"/>
        <v>0</v>
      </c>
      <c r="Z88" s="32">
        <v>0</v>
      </c>
      <c r="AA88" s="37"/>
      <c r="AB88" s="54">
        <f t="shared" si="72"/>
        <v>0</v>
      </c>
      <c r="AC88" s="32">
        <v>0</v>
      </c>
      <c r="AD88" s="37"/>
      <c r="AE88" s="54">
        <f t="shared" si="73"/>
        <v>0</v>
      </c>
      <c r="AF88" s="32">
        <v>0</v>
      </c>
      <c r="AG88" s="37"/>
      <c r="AH88" s="54">
        <f t="shared" si="74"/>
        <v>0</v>
      </c>
      <c r="AI88" s="32">
        <v>0</v>
      </c>
      <c r="AJ88" s="37"/>
      <c r="AK88" s="54">
        <f t="shared" si="75"/>
        <v>0</v>
      </c>
      <c r="AL88" s="32"/>
      <c r="AM88" s="37">
        <f t="shared" si="61"/>
        <v>2148.8200000000002</v>
      </c>
      <c r="AN88" s="37"/>
      <c r="AO88" s="37">
        <f t="shared" si="62"/>
        <v>141.55000000000001</v>
      </c>
      <c r="AP88" s="37"/>
      <c r="AQ88" s="54">
        <f t="shared" si="63"/>
        <v>-2007.2700000000002</v>
      </c>
    </row>
    <row r="89" spans="1:50" x14ac:dyDescent="0.25">
      <c r="A89" s="141" t="s">
        <v>73</v>
      </c>
      <c r="B89" s="32">
        <v>0</v>
      </c>
      <c r="C89" s="37"/>
      <c r="D89" s="54">
        <f t="shared" si="64"/>
        <v>0</v>
      </c>
      <c r="E89" s="33">
        <v>0</v>
      </c>
      <c r="F89" s="37">
        <v>0</v>
      </c>
      <c r="G89" s="54">
        <f t="shared" si="65"/>
        <v>0</v>
      </c>
      <c r="H89" s="33">
        <v>0</v>
      </c>
      <c r="I89" s="37">
        <v>0</v>
      </c>
      <c r="J89" s="54">
        <f t="shared" si="66"/>
        <v>0</v>
      </c>
      <c r="K89" s="32">
        <v>0</v>
      </c>
      <c r="L89" s="37"/>
      <c r="M89" s="54">
        <f t="shared" si="67"/>
        <v>0</v>
      </c>
      <c r="N89" s="32">
        <v>0</v>
      </c>
      <c r="O89" s="37"/>
      <c r="P89" s="54">
        <f t="shared" si="68"/>
        <v>0</v>
      </c>
      <c r="Q89" s="32">
        <v>0</v>
      </c>
      <c r="R89" s="37"/>
      <c r="S89" s="54">
        <f t="shared" si="69"/>
        <v>0</v>
      </c>
      <c r="T89" s="32">
        <v>0</v>
      </c>
      <c r="U89" s="37"/>
      <c r="V89" s="54">
        <f t="shared" si="70"/>
        <v>0</v>
      </c>
      <c r="W89" s="32">
        <v>0</v>
      </c>
      <c r="X89" s="37"/>
      <c r="Y89" s="54">
        <f t="shared" si="71"/>
        <v>0</v>
      </c>
      <c r="Z89" s="32">
        <v>0</v>
      </c>
      <c r="AA89" s="37"/>
      <c r="AB89" s="54">
        <f t="shared" si="72"/>
        <v>0</v>
      </c>
      <c r="AC89" s="32">
        <v>0</v>
      </c>
      <c r="AD89" s="37"/>
      <c r="AE89" s="54">
        <f t="shared" si="73"/>
        <v>0</v>
      </c>
      <c r="AF89" s="32">
        <v>0</v>
      </c>
      <c r="AG89" s="37"/>
      <c r="AH89" s="54">
        <f t="shared" si="74"/>
        <v>0</v>
      </c>
      <c r="AI89" s="32">
        <v>0</v>
      </c>
      <c r="AJ89" s="37"/>
      <c r="AK89" s="54">
        <f t="shared" si="75"/>
        <v>0</v>
      </c>
      <c r="AL89" s="32"/>
      <c r="AM89" s="37">
        <f t="shared" si="61"/>
        <v>0</v>
      </c>
      <c r="AN89" s="37"/>
      <c r="AO89" s="37">
        <f t="shared" si="62"/>
        <v>0</v>
      </c>
      <c r="AP89" s="37"/>
      <c r="AQ89" s="54">
        <f t="shared" si="63"/>
        <v>0</v>
      </c>
      <c r="AR89" s="119"/>
      <c r="AS89" s="121"/>
      <c r="AT89" s="119"/>
      <c r="AU89" s="119"/>
      <c r="AV89" s="119"/>
      <c r="AW89" s="119"/>
      <c r="AX89" s="119"/>
    </row>
    <row r="90" spans="1:50" x14ac:dyDescent="0.25">
      <c r="A90" s="114" t="s">
        <v>21</v>
      </c>
      <c r="B90" s="32">
        <v>77</v>
      </c>
      <c r="C90" s="37"/>
      <c r="D90" s="54">
        <f t="shared" si="64"/>
        <v>-77</v>
      </c>
      <c r="E90" s="33">
        <v>900.95</v>
      </c>
      <c r="F90" s="37">
        <v>1157.3399999999999</v>
      </c>
      <c r="G90" s="54">
        <f t="shared" si="65"/>
        <v>256.38999999999987</v>
      </c>
      <c r="H90" s="33">
        <v>307.83999999999997</v>
      </c>
      <c r="I90" s="37">
        <v>307.83999999999997</v>
      </c>
      <c r="J90" s="54">
        <f t="shared" si="66"/>
        <v>0</v>
      </c>
      <c r="K90" s="32">
        <v>0</v>
      </c>
      <c r="L90" s="37"/>
      <c r="M90" s="54">
        <f t="shared" si="67"/>
        <v>0</v>
      </c>
      <c r="N90" s="32">
        <v>0</v>
      </c>
      <c r="O90" s="37"/>
      <c r="P90" s="54">
        <f t="shared" si="68"/>
        <v>0</v>
      </c>
      <c r="Q90" s="32">
        <v>0</v>
      </c>
      <c r="R90" s="37"/>
      <c r="S90" s="54">
        <f t="shared" si="69"/>
        <v>0</v>
      </c>
      <c r="T90" s="32">
        <v>0</v>
      </c>
      <c r="U90" s="37"/>
      <c r="V90" s="54">
        <f t="shared" si="70"/>
        <v>0</v>
      </c>
      <c r="W90" s="32">
        <v>0</v>
      </c>
      <c r="X90" s="37"/>
      <c r="Y90" s="54">
        <f t="shared" si="71"/>
        <v>0</v>
      </c>
      <c r="Z90" s="32">
        <v>0</v>
      </c>
      <c r="AA90" s="37"/>
      <c r="AB90" s="54">
        <f t="shared" si="72"/>
        <v>0</v>
      </c>
      <c r="AC90" s="32">
        <v>0</v>
      </c>
      <c r="AD90" s="37"/>
      <c r="AE90" s="54">
        <f t="shared" si="73"/>
        <v>0</v>
      </c>
      <c r="AF90" s="32">
        <v>0</v>
      </c>
      <c r="AG90" s="37"/>
      <c r="AH90" s="54">
        <f t="shared" si="74"/>
        <v>0</v>
      </c>
      <c r="AI90" s="32">
        <v>0</v>
      </c>
      <c r="AJ90" s="37"/>
      <c r="AK90" s="54">
        <f t="shared" si="75"/>
        <v>0</v>
      </c>
      <c r="AL90" s="32"/>
      <c r="AM90" s="37">
        <f t="shared" si="61"/>
        <v>1285.79</v>
      </c>
      <c r="AN90" s="37"/>
      <c r="AO90" s="37">
        <f t="shared" si="62"/>
        <v>1465.1799999999998</v>
      </c>
      <c r="AP90" s="37"/>
      <c r="AQ90" s="54">
        <f t="shared" si="63"/>
        <v>179.38999999999987</v>
      </c>
      <c r="AR90" s="119"/>
      <c r="AS90" s="121"/>
      <c r="AT90" s="119"/>
      <c r="AU90" s="119"/>
      <c r="AV90" s="119"/>
      <c r="AW90" s="119"/>
      <c r="AX90" s="119"/>
    </row>
    <row r="91" spans="1:50" x14ac:dyDescent="0.25">
      <c r="A91" s="114" t="s">
        <v>65</v>
      </c>
      <c r="B91" s="32">
        <v>0</v>
      </c>
      <c r="C91" s="37"/>
      <c r="D91" s="54">
        <f t="shared" si="64"/>
        <v>0</v>
      </c>
      <c r="E91" s="33">
        <v>0</v>
      </c>
      <c r="F91" s="37">
        <v>0</v>
      </c>
      <c r="G91" s="54">
        <f t="shared" si="65"/>
        <v>0</v>
      </c>
      <c r="H91" s="33">
        <v>241.73</v>
      </c>
      <c r="I91" s="37">
        <v>241.73</v>
      </c>
      <c r="J91" s="54">
        <f t="shared" si="66"/>
        <v>0</v>
      </c>
      <c r="K91" s="32">
        <v>0</v>
      </c>
      <c r="L91" s="37"/>
      <c r="M91" s="54">
        <f t="shared" si="67"/>
        <v>0</v>
      </c>
      <c r="N91" s="32">
        <v>0</v>
      </c>
      <c r="O91" s="37"/>
      <c r="P91" s="54">
        <f t="shared" si="68"/>
        <v>0</v>
      </c>
      <c r="Q91" s="32">
        <v>0</v>
      </c>
      <c r="R91" s="37"/>
      <c r="S91" s="54">
        <f t="shared" si="69"/>
        <v>0</v>
      </c>
      <c r="T91" s="32">
        <v>0</v>
      </c>
      <c r="U91" s="37"/>
      <c r="V91" s="54">
        <f t="shared" si="70"/>
        <v>0</v>
      </c>
      <c r="W91" s="32">
        <v>0</v>
      </c>
      <c r="X91" s="37"/>
      <c r="Y91" s="54">
        <f t="shared" si="71"/>
        <v>0</v>
      </c>
      <c r="Z91" s="32">
        <v>0</v>
      </c>
      <c r="AA91" s="37"/>
      <c r="AB91" s="54">
        <f t="shared" si="72"/>
        <v>0</v>
      </c>
      <c r="AC91" s="32">
        <v>0</v>
      </c>
      <c r="AD91" s="37"/>
      <c r="AE91" s="54">
        <f t="shared" si="73"/>
        <v>0</v>
      </c>
      <c r="AF91" s="32">
        <v>0</v>
      </c>
      <c r="AG91" s="37"/>
      <c r="AH91" s="54">
        <f t="shared" si="74"/>
        <v>0</v>
      </c>
      <c r="AI91" s="32">
        <v>0</v>
      </c>
      <c r="AJ91" s="37"/>
      <c r="AK91" s="54">
        <f t="shared" si="75"/>
        <v>0</v>
      </c>
      <c r="AL91" s="32"/>
      <c r="AM91" s="37">
        <f t="shared" si="61"/>
        <v>241.73</v>
      </c>
      <c r="AN91" s="37"/>
      <c r="AO91" s="37">
        <f t="shared" si="62"/>
        <v>241.73</v>
      </c>
      <c r="AP91" s="37"/>
      <c r="AQ91" s="54">
        <f t="shared" si="63"/>
        <v>0</v>
      </c>
      <c r="AR91" s="119"/>
      <c r="AS91" s="121"/>
      <c r="AT91" s="119"/>
      <c r="AU91" s="119"/>
      <c r="AV91" s="119"/>
      <c r="AW91" s="119"/>
      <c r="AX91" s="119"/>
    </row>
    <row r="92" spans="1:50" x14ac:dyDescent="0.25">
      <c r="A92" s="114" t="s">
        <v>66</v>
      </c>
      <c r="B92" s="32">
        <v>925</v>
      </c>
      <c r="C92" s="37">
        <v>500</v>
      </c>
      <c r="D92" s="54">
        <f t="shared" si="64"/>
        <v>-425</v>
      </c>
      <c r="E92" s="33">
        <v>90.9</v>
      </c>
      <c r="F92" s="37">
        <v>90.9</v>
      </c>
      <c r="G92" s="54">
        <f t="shared" si="65"/>
        <v>0</v>
      </c>
      <c r="H92" s="33">
        <v>595.9</v>
      </c>
      <c r="I92" s="37">
        <v>595.9</v>
      </c>
      <c r="J92" s="54">
        <f t="shared" si="66"/>
        <v>0</v>
      </c>
      <c r="K92" s="32">
        <v>0</v>
      </c>
      <c r="L92" s="37"/>
      <c r="M92" s="54">
        <f t="shared" si="67"/>
        <v>0</v>
      </c>
      <c r="N92" s="32">
        <v>0</v>
      </c>
      <c r="O92" s="37"/>
      <c r="P92" s="54">
        <f t="shared" si="68"/>
        <v>0</v>
      </c>
      <c r="Q92" s="32">
        <v>0</v>
      </c>
      <c r="R92" s="37"/>
      <c r="S92" s="54">
        <f t="shared" si="69"/>
        <v>0</v>
      </c>
      <c r="T92" s="32">
        <v>0</v>
      </c>
      <c r="U92" s="37"/>
      <c r="V92" s="54">
        <f t="shared" si="70"/>
        <v>0</v>
      </c>
      <c r="W92" s="32">
        <v>0</v>
      </c>
      <c r="X92" s="37"/>
      <c r="Y92" s="54">
        <f t="shared" si="71"/>
        <v>0</v>
      </c>
      <c r="Z92" s="32">
        <v>0</v>
      </c>
      <c r="AA92" s="37"/>
      <c r="AB92" s="54">
        <f t="shared" si="72"/>
        <v>0</v>
      </c>
      <c r="AC92" s="32">
        <v>0</v>
      </c>
      <c r="AD92" s="37"/>
      <c r="AE92" s="54">
        <f t="shared" si="73"/>
        <v>0</v>
      </c>
      <c r="AF92" s="32">
        <v>0</v>
      </c>
      <c r="AG92" s="37"/>
      <c r="AH92" s="54">
        <f t="shared" si="74"/>
        <v>0</v>
      </c>
      <c r="AI92" s="32">
        <v>0</v>
      </c>
      <c r="AJ92" s="37"/>
      <c r="AK92" s="54">
        <f t="shared" si="75"/>
        <v>0</v>
      </c>
      <c r="AL92" s="32"/>
      <c r="AM92" s="37">
        <f t="shared" si="61"/>
        <v>1611.8</v>
      </c>
      <c r="AN92" s="37"/>
      <c r="AO92" s="37">
        <f t="shared" si="62"/>
        <v>1186.8</v>
      </c>
      <c r="AP92" s="37"/>
      <c r="AQ92" s="54">
        <f t="shared" si="63"/>
        <v>-425</v>
      </c>
      <c r="AR92" s="119"/>
      <c r="AS92" s="121"/>
      <c r="AT92" s="119"/>
      <c r="AU92" s="119"/>
      <c r="AV92" s="119"/>
      <c r="AW92" s="119"/>
      <c r="AX92" s="119"/>
    </row>
    <row r="93" spans="1:50" x14ac:dyDescent="0.25">
      <c r="A93" s="114" t="s">
        <v>67</v>
      </c>
      <c r="B93" s="32">
        <v>0</v>
      </c>
      <c r="C93" s="37"/>
      <c r="D93" s="54">
        <f t="shared" si="64"/>
        <v>0</v>
      </c>
      <c r="E93" s="33">
        <v>0</v>
      </c>
      <c r="F93" s="37">
        <v>0</v>
      </c>
      <c r="G93" s="54">
        <f t="shared" si="65"/>
        <v>0</v>
      </c>
      <c r="H93" s="33">
        <v>0</v>
      </c>
      <c r="I93" s="37">
        <v>0</v>
      </c>
      <c r="J93" s="54">
        <f t="shared" si="66"/>
        <v>0</v>
      </c>
      <c r="K93" s="32">
        <v>0</v>
      </c>
      <c r="L93" s="37"/>
      <c r="M93" s="54">
        <f t="shared" si="67"/>
        <v>0</v>
      </c>
      <c r="N93" s="32">
        <v>0</v>
      </c>
      <c r="O93" s="37"/>
      <c r="P93" s="54">
        <f t="shared" si="68"/>
        <v>0</v>
      </c>
      <c r="Q93" s="32">
        <v>0</v>
      </c>
      <c r="R93" s="37"/>
      <c r="S93" s="54">
        <f t="shared" si="69"/>
        <v>0</v>
      </c>
      <c r="T93" s="32">
        <v>0</v>
      </c>
      <c r="U93" s="37"/>
      <c r="V93" s="54">
        <f t="shared" si="70"/>
        <v>0</v>
      </c>
      <c r="W93" s="32">
        <v>0</v>
      </c>
      <c r="X93" s="37"/>
      <c r="Y93" s="54">
        <f t="shared" si="71"/>
        <v>0</v>
      </c>
      <c r="Z93" s="32">
        <v>0</v>
      </c>
      <c r="AA93" s="37"/>
      <c r="AB93" s="54">
        <f t="shared" si="72"/>
        <v>0</v>
      </c>
      <c r="AC93" s="32">
        <v>0</v>
      </c>
      <c r="AD93" s="37"/>
      <c r="AE93" s="54">
        <f t="shared" si="73"/>
        <v>0</v>
      </c>
      <c r="AF93" s="32">
        <v>0</v>
      </c>
      <c r="AG93" s="37"/>
      <c r="AH93" s="54">
        <f t="shared" si="74"/>
        <v>0</v>
      </c>
      <c r="AI93" s="32">
        <v>0</v>
      </c>
      <c r="AJ93" s="37"/>
      <c r="AK93" s="54">
        <f t="shared" si="75"/>
        <v>0</v>
      </c>
      <c r="AL93" s="32"/>
      <c r="AM93" s="37">
        <f t="shared" si="61"/>
        <v>0</v>
      </c>
      <c r="AN93" s="37"/>
      <c r="AO93" s="37">
        <f t="shared" si="62"/>
        <v>0</v>
      </c>
      <c r="AP93" s="37"/>
      <c r="AQ93" s="54">
        <f t="shared" si="63"/>
        <v>0</v>
      </c>
      <c r="AR93" s="119"/>
      <c r="AS93" s="121"/>
      <c r="AT93" s="119"/>
      <c r="AU93" s="119"/>
      <c r="AV93" s="119"/>
      <c r="AW93" s="119"/>
      <c r="AX93" s="119"/>
    </row>
    <row r="94" spans="1:50" x14ac:dyDescent="0.25">
      <c r="A94" s="114" t="s">
        <v>68</v>
      </c>
      <c r="B94" s="32">
        <v>366</v>
      </c>
      <c r="C94" s="37">
        <v>300</v>
      </c>
      <c r="D94" s="54">
        <f t="shared" si="64"/>
        <v>-66</v>
      </c>
      <c r="E94" s="33">
        <v>250</v>
      </c>
      <c r="F94" s="37">
        <v>250</v>
      </c>
      <c r="G94" s="54">
        <f t="shared" si="65"/>
        <v>0</v>
      </c>
      <c r="H94" s="33">
        <v>250</v>
      </c>
      <c r="I94" s="37">
        <v>250</v>
      </c>
      <c r="J94" s="54">
        <f t="shared" si="66"/>
        <v>0</v>
      </c>
      <c r="K94" s="32">
        <v>0</v>
      </c>
      <c r="L94" s="37"/>
      <c r="M94" s="54">
        <f t="shared" si="67"/>
        <v>0</v>
      </c>
      <c r="N94" s="32">
        <v>0</v>
      </c>
      <c r="O94" s="37"/>
      <c r="P94" s="54">
        <f t="shared" si="68"/>
        <v>0</v>
      </c>
      <c r="Q94" s="32">
        <v>0</v>
      </c>
      <c r="R94" s="37"/>
      <c r="S94" s="54">
        <f t="shared" si="69"/>
        <v>0</v>
      </c>
      <c r="T94" s="32">
        <v>0</v>
      </c>
      <c r="U94" s="37"/>
      <c r="V94" s="54">
        <f t="shared" si="70"/>
        <v>0</v>
      </c>
      <c r="W94" s="32">
        <v>0</v>
      </c>
      <c r="X94" s="37"/>
      <c r="Y94" s="54">
        <f t="shared" si="71"/>
        <v>0</v>
      </c>
      <c r="Z94" s="32">
        <v>0</v>
      </c>
      <c r="AA94" s="37"/>
      <c r="AB94" s="54">
        <f t="shared" si="72"/>
        <v>0</v>
      </c>
      <c r="AC94" s="32">
        <v>0</v>
      </c>
      <c r="AD94" s="37"/>
      <c r="AE94" s="54">
        <f t="shared" si="73"/>
        <v>0</v>
      </c>
      <c r="AF94" s="32">
        <v>0</v>
      </c>
      <c r="AG94" s="37"/>
      <c r="AH94" s="54">
        <f t="shared" si="74"/>
        <v>0</v>
      </c>
      <c r="AI94" s="32">
        <v>0</v>
      </c>
      <c r="AJ94" s="37"/>
      <c r="AK94" s="54">
        <f t="shared" si="75"/>
        <v>0</v>
      </c>
      <c r="AL94" s="32"/>
      <c r="AM94" s="37">
        <f t="shared" si="61"/>
        <v>866</v>
      </c>
      <c r="AN94" s="37"/>
      <c r="AO94" s="37">
        <f t="shared" si="62"/>
        <v>800</v>
      </c>
      <c r="AP94" s="37"/>
      <c r="AQ94" s="54">
        <f t="shared" si="63"/>
        <v>-66</v>
      </c>
      <c r="AR94" s="119"/>
      <c r="AS94" s="121"/>
      <c r="AT94" s="119"/>
      <c r="AU94" s="119"/>
      <c r="AV94" s="119"/>
      <c r="AW94" s="119"/>
      <c r="AX94" s="119"/>
    </row>
    <row r="95" spans="1:50" x14ac:dyDescent="0.25">
      <c r="A95" s="114" t="s">
        <v>69</v>
      </c>
      <c r="B95" s="32">
        <v>0</v>
      </c>
      <c r="C95" s="37"/>
      <c r="D95" s="54">
        <f t="shared" si="64"/>
        <v>0</v>
      </c>
      <c r="E95" s="33">
        <v>0</v>
      </c>
      <c r="F95" s="37">
        <v>0</v>
      </c>
      <c r="G95" s="54">
        <f t="shared" si="65"/>
        <v>0</v>
      </c>
      <c r="H95" s="33">
        <v>0</v>
      </c>
      <c r="I95" s="37">
        <v>0</v>
      </c>
      <c r="J95" s="54">
        <f t="shared" si="66"/>
        <v>0</v>
      </c>
      <c r="K95" s="32">
        <v>0</v>
      </c>
      <c r="L95" s="37"/>
      <c r="M95" s="54">
        <f t="shared" si="67"/>
        <v>0</v>
      </c>
      <c r="N95" s="32">
        <v>0</v>
      </c>
      <c r="O95" s="37"/>
      <c r="P95" s="54">
        <f t="shared" si="68"/>
        <v>0</v>
      </c>
      <c r="Q95" s="32">
        <v>0</v>
      </c>
      <c r="R95" s="37"/>
      <c r="S95" s="54">
        <f t="shared" si="69"/>
        <v>0</v>
      </c>
      <c r="T95" s="32">
        <v>0</v>
      </c>
      <c r="U95" s="37"/>
      <c r="V95" s="54">
        <f t="shared" si="70"/>
        <v>0</v>
      </c>
      <c r="W95" s="32">
        <v>0</v>
      </c>
      <c r="X95" s="37"/>
      <c r="Y95" s="54">
        <f t="shared" si="71"/>
        <v>0</v>
      </c>
      <c r="Z95" s="32">
        <v>0</v>
      </c>
      <c r="AA95" s="37"/>
      <c r="AB95" s="54">
        <f t="shared" si="72"/>
        <v>0</v>
      </c>
      <c r="AC95" s="32">
        <v>0</v>
      </c>
      <c r="AD95" s="37"/>
      <c r="AE95" s="54">
        <f t="shared" si="73"/>
        <v>0</v>
      </c>
      <c r="AF95" s="32">
        <v>0</v>
      </c>
      <c r="AG95" s="37"/>
      <c r="AH95" s="54">
        <f t="shared" si="74"/>
        <v>0</v>
      </c>
      <c r="AI95" s="32">
        <v>0</v>
      </c>
      <c r="AJ95" s="37"/>
      <c r="AK95" s="54">
        <f t="shared" si="75"/>
        <v>0</v>
      </c>
      <c r="AL95" s="32"/>
      <c r="AM95" s="37">
        <f t="shared" si="61"/>
        <v>0</v>
      </c>
      <c r="AN95" s="37"/>
      <c r="AO95" s="37">
        <f t="shared" si="62"/>
        <v>0</v>
      </c>
      <c r="AP95" s="37"/>
      <c r="AQ95" s="54">
        <f t="shared" si="63"/>
        <v>0</v>
      </c>
      <c r="AR95" s="119"/>
      <c r="AS95" s="121"/>
      <c r="AT95" s="119"/>
      <c r="AU95" s="119"/>
      <c r="AV95" s="119"/>
      <c r="AW95" s="119"/>
      <c r="AX95" s="119"/>
    </row>
    <row r="96" spans="1:50" x14ac:dyDescent="0.25">
      <c r="A96" s="114" t="s">
        <v>70</v>
      </c>
      <c r="B96" s="32">
        <v>0</v>
      </c>
      <c r="C96" s="37"/>
      <c r="D96" s="54">
        <f t="shared" si="64"/>
        <v>0</v>
      </c>
      <c r="E96" s="33">
        <v>0</v>
      </c>
      <c r="F96" s="37">
        <v>0</v>
      </c>
      <c r="G96" s="54">
        <f t="shared" si="65"/>
        <v>0</v>
      </c>
      <c r="H96" s="33">
        <v>52.6</v>
      </c>
      <c r="I96" s="37">
        <v>52.6</v>
      </c>
      <c r="J96" s="54">
        <f t="shared" si="66"/>
        <v>0</v>
      </c>
      <c r="K96" s="32">
        <v>0</v>
      </c>
      <c r="L96" s="37"/>
      <c r="M96" s="54">
        <f t="shared" si="67"/>
        <v>0</v>
      </c>
      <c r="N96" s="32">
        <v>0</v>
      </c>
      <c r="O96" s="37"/>
      <c r="P96" s="54">
        <f t="shared" si="68"/>
        <v>0</v>
      </c>
      <c r="Q96" s="32">
        <v>0</v>
      </c>
      <c r="R96" s="37"/>
      <c r="S96" s="54">
        <f t="shared" si="69"/>
        <v>0</v>
      </c>
      <c r="T96" s="32">
        <v>0</v>
      </c>
      <c r="U96" s="37"/>
      <c r="V96" s="54">
        <f t="shared" si="70"/>
        <v>0</v>
      </c>
      <c r="W96" s="32">
        <v>0</v>
      </c>
      <c r="X96" s="37"/>
      <c r="Y96" s="54">
        <f t="shared" si="71"/>
        <v>0</v>
      </c>
      <c r="Z96" s="32">
        <v>0</v>
      </c>
      <c r="AA96" s="37"/>
      <c r="AB96" s="54">
        <f t="shared" si="72"/>
        <v>0</v>
      </c>
      <c r="AC96" s="32">
        <v>0</v>
      </c>
      <c r="AD96" s="37"/>
      <c r="AE96" s="54">
        <f t="shared" si="73"/>
        <v>0</v>
      </c>
      <c r="AF96" s="32">
        <v>0</v>
      </c>
      <c r="AG96" s="37"/>
      <c r="AH96" s="54">
        <f t="shared" si="74"/>
        <v>0</v>
      </c>
      <c r="AI96" s="32">
        <v>0</v>
      </c>
      <c r="AJ96" s="37"/>
      <c r="AK96" s="54">
        <f t="shared" si="75"/>
        <v>0</v>
      </c>
      <c r="AL96" s="32"/>
      <c r="AM96" s="37">
        <f t="shared" si="61"/>
        <v>52.6</v>
      </c>
      <c r="AN96" s="37"/>
      <c r="AO96" s="37">
        <f t="shared" si="62"/>
        <v>52.6</v>
      </c>
      <c r="AP96" s="37"/>
      <c r="AQ96" s="54">
        <f t="shared" si="63"/>
        <v>0</v>
      </c>
      <c r="AR96" s="119"/>
      <c r="AS96" s="121"/>
      <c r="AT96" s="119"/>
      <c r="AU96" s="119"/>
      <c r="AV96" s="119"/>
      <c r="AW96" s="119"/>
      <c r="AX96" s="119"/>
    </row>
    <row r="97" spans="1:43" x14ac:dyDescent="0.25">
      <c r="A97" s="114" t="s">
        <v>28</v>
      </c>
      <c r="B97" s="32">
        <v>228</v>
      </c>
      <c r="C97" s="37"/>
      <c r="D97" s="54">
        <f t="shared" si="64"/>
        <v>-228</v>
      </c>
      <c r="E97" s="33">
        <v>82.27</v>
      </c>
      <c r="F97" s="37">
        <v>82.27</v>
      </c>
      <c r="G97" s="54">
        <f t="shared" si="65"/>
        <v>0</v>
      </c>
      <c r="H97" s="33">
        <v>60</v>
      </c>
      <c r="I97" s="37">
        <v>60</v>
      </c>
      <c r="J97" s="54">
        <f t="shared" si="66"/>
        <v>0</v>
      </c>
      <c r="K97" s="32">
        <v>0</v>
      </c>
      <c r="L97" s="37"/>
      <c r="M97" s="54">
        <f t="shared" si="67"/>
        <v>0</v>
      </c>
      <c r="N97" s="32">
        <v>0</v>
      </c>
      <c r="O97" s="37"/>
      <c r="P97" s="54">
        <f t="shared" si="68"/>
        <v>0</v>
      </c>
      <c r="Q97" s="32">
        <v>0</v>
      </c>
      <c r="R97" s="37"/>
      <c r="S97" s="54">
        <f t="shared" si="69"/>
        <v>0</v>
      </c>
      <c r="T97" s="32">
        <v>0</v>
      </c>
      <c r="U97" s="37"/>
      <c r="V97" s="54">
        <f t="shared" si="70"/>
        <v>0</v>
      </c>
      <c r="W97" s="32">
        <v>0</v>
      </c>
      <c r="X97" s="37"/>
      <c r="Y97" s="54">
        <f t="shared" si="71"/>
        <v>0</v>
      </c>
      <c r="Z97" s="32">
        <v>0</v>
      </c>
      <c r="AA97" s="37"/>
      <c r="AB97" s="54">
        <f t="shared" si="72"/>
        <v>0</v>
      </c>
      <c r="AC97" s="32">
        <v>0</v>
      </c>
      <c r="AD97" s="37"/>
      <c r="AE97" s="54">
        <f t="shared" si="73"/>
        <v>0</v>
      </c>
      <c r="AF97" s="32">
        <v>0</v>
      </c>
      <c r="AG97" s="37"/>
      <c r="AH97" s="54">
        <f t="shared" si="74"/>
        <v>0</v>
      </c>
      <c r="AI97" s="32">
        <v>0</v>
      </c>
      <c r="AJ97" s="37"/>
      <c r="AK97" s="54">
        <f t="shared" si="75"/>
        <v>0</v>
      </c>
      <c r="AL97" s="32"/>
      <c r="AM97" s="37">
        <f t="shared" si="61"/>
        <v>370.27</v>
      </c>
      <c r="AN97" s="37"/>
      <c r="AO97" s="37">
        <f t="shared" si="62"/>
        <v>142.26999999999998</v>
      </c>
      <c r="AP97" s="37"/>
      <c r="AQ97" s="54">
        <f t="shared" si="63"/>
        <v>-228</v>
      </c>
    </row>
    <row r="98" spans="1:43" x14ac:dyDescent="0.25">
      <c r="A98" s="114" t="s">
        <v>29</v>
      </c>
      <c r="B98" s="32">
        <v>0</v>
      </c>
      <c r="C98" s="37"/>
      <c r="D98" s="54">
        <f t="shared" si="64"/>
        <v>0</v>
      </c>
      <c r="E98" s="33">
        <v>0</v>
      </c>
      <c r="F98" s="37">
        <v>0</v>
      </c>
      <c r="G98" s="54">
        <f t="shared" si="65"/>
        <v>0</v>
      </c>
      <c r="H98" s="33">
        <v>0</v>
      </c>
      <c r="I98" s="37">
        <v>0</v>
      </c>
      <c r="J98" s="54">
        <f t="shared" si="66"/>
        <v>0</v>
      </c>
      <c r="K98" s="32">
        <v>0</v>
      </c>
      <c r="L98" s="37"/>
      <c r="M98" s="54">
        <f t="shared" si="67"/>
        <v>0</v>
      </c>
      <c r="N98" s="32">
        <v>0</v>
      </c>
      <c r="O98" s="37"/>
      <c r="P98" s="54">
        <f t="shared" si="68"/>
        <v>0</v>
      </c>
      <c r="Q98" s="32">
        <v>0</v>
      </c>
      <c r="R98" s="37"/>
      <c r="S98" s="54">
        <f t="shared" si="69"/>
        <v>0</v>
      </c>
      <c r="T98" s="32">
        <v>0</v>
      </c>
      <c r="U98" s="37"/>
      <c r="V98" s="54">
        <f t="shared" si="70"/>
        <v>0</v>
      </c>
      <c r="W98" s="32">
        <v>0</v>
      </c>
      <c r="X98" s="37"/>
      <c r="Y98" s="54">
        <f t="shared" si="71"/>
        <v>0</v>
      </c>
      <c r="Z98" s="32">
        <v>0</v>
      </c>
      <c r="AA98" s="37"/>
      <c r="AB98" s="54">
        <f t="shared" si="72"/>
        <v>0</v>
      </c>
      <c r="AC98" s="32">
        <v>0</v>
      </c>
      <c r="AD98" s="37"/>
      <c r="AE98" s="54">
        <f t="shared" si="73"/>
        <v>0</v>
      </c>
      <c r="AF98" s="32">
        <v>0</v>
      </c>
      <c r="AG98" s="37"/>
      <c r="AH98" s="54">
        <f t="shared" si="74"/>
        <v>0</v>
      </c>
      <c r="AI98" s="32">
        <v>0</v>
      </c>
      <c r="AJ98" s="37"/>
      <c r="AK98" s="54">
        <f t="shared" si="75"/>
        <v>0</v>
      </c>
      <c r="AL98" s="32"/>
      <c r="AM98" s="37">
        <f t="shared" si="61"/>
        <v>0</v>
      </c>
      <c r="AN98" s="37"/>
      <c r="AO98" s="37">
        <f t="shared" si="62"/>
        <v>0</v>
      </c>
      <c r="AP98" s="37"/>
      <c r="AQ98" s="54">
        <f t="shared" si="63"/>
        <v>0</v>
      </c>
    </row>
    <row r="99" spans="1:43" x14ac:dyDescent="0.25">
      <c r="A99" s="114" t="s">
        <v>76</v>
      </c>
      <c r="B99" s="33">
        <v>1709</v>
      </c>
      <c r="C99" s="37">
        <v>1709</v>
      </c>
      <c r="D99" s="54">
        <f t="shared" si="64"/>
        <v>0</v>
      </c>
      <c r="E99" s="33">
        <f>193.5+20</f>
        <v>213.5</v>
      </c>
      <c r="F99" s="37">
        <v>150.5</v>
      </c>
      <c r="G99" s="54">
        <f t="shared" si="65"/>
        <v>-63</v>
      </c>
      <c r="H99" s="33">
        <f>138.57+20</f>
        <v>158.57</v>
      </c>
      <c r="I99" s="37">
        <f>138.57+20</f>
        <v>158.57</v>
      </c>
      <c r="J99" s="54">
        <f t="shared" si="66"/>
        <v>0</v>
      </c>
      <c r="K99" s="33">
        <v>0</v>
      </c>
      <c r="L99" s="37"/>
      <c r="M99" s="54">
        <f t="shared" si="67"/>
        <v>0</v>
      </c>
      <c r="N99" s="33">
        <v>0</v>
      </c>
      <c r="O99" s="37"/>
      <c r="P99" s="54">
        <f t="shared" si="68"/>
        <v>0</v>
      </c>
      <c r="Q99" s="33">
        <v>0</v>
      </c>
      <c r="R99" s="37"/>
      <c r="S99" s="54">
        <f t="shared" si="69"/>
        <v>0</v>
      </c>
      <c r="T99" s="33">
        <v>0</v>
      </c>
      <c r="U99" s="37"/>
      <c r="V99" s="54">
        <f t="shared" si="70"/>
        <v>0</v>
      </c>
      <c r="W99" s="33">
        <v>0</v>
      </c>
      <c r="X99" s="37"/>
      <c r="Y99" s="54">
        <f t="shared" si="71"/>
        <v>0</v>
      </c>
      <c r="Z99" s="33">
        <v>0</v>
      </c>
      <c r="AA99" s="37"/>
      <c r="AB99" s="54">
        <f t="shared" si="72"/>
        <v>0</v>
      </c>
      <c r="AC99" s="33">
        <v>0</v>
      </c>
      <c r="AD99" s="37"/>
      <c r="AE99" s="54">
        <f t="shared" si="73"/>
        <v>0</v>
      </c>
      <c r="AF99" s="33">
        <v>0</v>
      </c>
      <c r="AG99" s="37"/>
      <c r="AH99" s="54">
        <f t="shared" si="74"/>
        <v>0</v>
      </c>
      <c r="AI99" s="33">
        <v>0</v>
      </c>
      <c r="AJ99" s="37"/>
      <c r="AK99" s="54">
        <f t="shared" si="75"/>
        <v>0</v>
      </c>
      <c r="AL99" s="33"/>
      <c r="AM99" s="37">
        <f t="shared" si="61"/>
        <v>2081.0700000000002</v>
      </c>
      <c r="AN99" s="37"/>
      <c r="AO99" s="37">
        <f t="shared" si="62"/>
        <v>2018.07</v>
      </c>
      <c r="AP99" s="37"/>
      <c r="AQ99" s="54">
        <f t="shared" si="63"/>
        <v>-63.000000000000227</v>
      </c>
    </row>
    <row r="100" spans="1:43" x14ac:dyDescent="0.25">
      <c r="A100" s="119" t="s">
        <v>94</v>
      </c>
      <c r="B100" s="33">
        <v>0</v>
      </c>
      <c r="C100" s="37"/>
      <c r="D100" s="54">
        <f t="shared" si="64"/>
        <v>0</v>
      </c>
      <c r="E100" s="33">
        <v>0</v>
      </c>
      <c r="F100" s="37"/>
      <c r="G100" s="54">
        <f t="shared" si="65"/>
        <v>0</v>
      </c>
      <c r="H100" s="33">
        <v>0</v>
      </c>
      <c r="I100" s="37">
        <v>0</v>
      </c>
      <c r="J100" s="54">
        <f t="shared" si="66"/>
        <v>0</v>
      </c>
      <c r="K100" s="33">
        <v>0</v>
      </c>
      <c r="L100" s="37"/>
      <c r="M100" s="54">
        <f t="shared" si="67"/>
        <v>0</v>
      </c>
      <c r="N100" s="33">
        <v>0</v>
      </c>
      <c r="O100" s="37"/>
      <c r="P100" s="54">
        <f t="shared" si="68"/>
        <v>0</v>
      </c>
      <c r="Q100" s="33">
        <v>0</v>
      </c>
      <c r="R100" s="37"/>
      <c r="S100" s="54">
        <f t="shared" si="69"/>
        <v>0</v>
      </c>
      <c r="T100" s="33">
        <v>0</v>
      </c>
      <c r="U100" s="37"/>
      <c r="V100" s="54">
        <f t="shared" si="70"/>
        <v>0</v>
      </c>
      <c r="W100" s="33">
        <v>0</v>
      </c>
      <c r="X100" s="37"/>
      <c r="Y100" s="54">
        <f t="shared" si="71"/>
        <v>0</v>
      </c>
      <c r="Z100" s="33">
        <v>0</v>
      </c>
      <c r="AA100" s="37"/>
      <c r="AB100" s="54">
        <f t="shared" si="72"/>
        <v>0</v>
      </c>
      <c r="AC100" s="33">
        <v>0</v>
      </c>
      <c r="AD100" s="37"/>
      <c r="AE100" s="54">
        <f t="shared" si="73"/>
        <v>0</v>
      </c>
      <c r="AF100" s="33">
        <v>0</v>
      </c>
      <c r="AG100" s="37"/>
      <c r="AH100" s="54">
        <f t="shared" si="74"/>
        <v>0</v>
      </c>
      <c r="AI100" s="33">
        <v>0</v>
      </c>
      <c r="AJ100" s="37"/>
      <c r="AK100" s="54">
        <f t="shared" si="75"/>
        <v>0</v>
      </c>
      <c r="AL100" s="33"/>
      <c r="AM100" s="37">
        <f t="shared" ref="AM100:AM103" si="91">B100+E100+H100+K100+N100+Q100+T100+W100+Z100+AC100+AF100+AI100</f>
        <v>0</v>
      </c>
      <c r="AN100" s="37"/>
      <c r="AO100" s="37">
        <f t="shared" ref="AO100:AO103" si="92">C100+F100+I100+L100+O100+R100+U100+X100+AA100+AD100+AG100+AJ100</f>
        <v>0</v>
      </c>
      <c r="AP100" s="37"/>
      <c r="AQ100" s="54">
        <f t="shared" ref="AQ100:AQ103" si="93">AO100-AM100</f>
        <v>0</v>
      </c>
    </row>
    <row r="101" spans="1:43" x14ac:dyDescent="0.25">
      <c r="A101" s="142" t="s">
        <v>102</v>
      </c>
      <c r="B101" s="33">
        <v>0</v>
      </c>
      <c r="C101" s="37"/>
      <c r="D101" s="54">
        <f t="shared" si="64"/>
        <v>0</v>
      </c>
      <c r="E101" s="33">
        <v>0</v>
      </c>
      <c r="F101" s="37"/>
      <c r="G101" s="54">
        <f t="shared" si="65"/>
        <v>0</v>
      </c>
      <c r="H101" s="33">
        <v>0</v>
      </c>
      <c r="I101" s="37">
        <v>0</v>
      </c>
      <c r="J101" s="54">
        <f t="shared" si="66"/>
        <v>0</v>
      </c>
      <c r="K101" s="33">
        <v>0</v>
      </c>
      <c r="L101" s="37"/>
      <c r="M101" s="54">
        <f t="shared" si="67"/>
        <v>0</v>
      </c>
      <c r="N101" s="33">
        <v>0</v>
      </c>
      <c r="O101" s="37"/>
      <c r="P101" s="54">
        <f t="shared" si="68"/>
        <v>0</v>
      </c>
      <c r="Q101" s="33">
        <v>0</v>
      </c>
      <c r="R101" s="37"/>
      <c r="S101" s="54">
        <f t="shared" si="69"/>
        <v>0</v>
      </c>
      <c r="T101" s="33">
        <v>0</v>
      </c>
      <c r="U101" s="37"/>
      <c r="V101" s="54">
        <f t="shared" si="70"/>
        <v>0</v>
      </c>
      <c r="W101" s="33">
        <v>0</v>
      </c>
      <c r="X101" s="37"/>
      <c r="Y101" s="54">
        <f t="shared" si="71"/>
        <v>0</v>
      </c>
      <c r="Z101" s="33">
        <v>0</v>
      </c>
      <c r="AA101" s="37"/>
      <c r="AB101" s="54">
        <f t="shared" si="72"/>
        <v>0</v>
      </c>
      <c r="AC101" s="33">
        <v>0</v>
      </c>
      <c r="AD101" s="37"/>
      <c r="AE101" s="54">
        <f t="shared" si="73"/>
        <v>0</v>
      </c>
      <c r="AF101" s="33">
        <v>0</v>
      </c>
      <c r="AG101" s="37"/>
      <c r="AH101" s="54">
        <f t="shared" si="74"/>
        <v>0</v>
      </c>
      <c r="AI101" s="33">
        <v>0</v>
      </c>
      <c r="AJ101" s="37"/>
      <c r="AK101" s="54">
        <f t="shared" si="75"/>
        <v>0</v>
      </c>
      <c r="AL101" s="33"/>
      <c r="AM101" s="37">
        <f t="shared" si="91"/>
        <v>0</v>
      </c>
      <c r="AN101" s="37"/>
      <c r="AO101" s="37">
        <f t="shared" si="92"/>
        <v>0</v>
      </c>
      <c r="AP101" s="37"/>
      <c r="AQ101" s="54">
        <f t="shared" si="93"/>
        <v>0</v>
      </c>
    </row>
    <row r="102" spans="1:43" x14ac:dyDescent="0.25">
      <c r="A102" s="143" t="s">
        <v>103</v>
      </c>
      <c r="B102" s="33">
        <v>0</v>
      </c>
      <c r="C102" s="37"/>
      <c r="D102" s="54">
        <f t="shared" si="64"/>
        <v>0</v>
      </c>
      <c r="E102" s="33">
        <v>0</v>
      </c>
      <c r="F102" s="37"/>
      <c r="G102" s="54">
        <f t="shared" si="65"/>
        <v>0</v>
      </c>
      <c r="H102" s="33">
        <v>0</v>
      </c>
      <c r="I102" s="37">
        <v>0</v>
      </c>
      <c r="J102" s="54">
        <f t="shared" si="66"/>
        <v>0</v>
      </c>
      <c r="K102" s="33">
        <v>0</v>
      </c>
      <c r="L102" s="37"/>
      <c r="M102" s="54">
        <f t="shared" si="67"/>
        <v>0</v>
      </c>
      <c r="N102" s="33">
        <v>0</v>
      </c>
      <c r="O102" s="37"/>
      <c r="P102" s="54">
        <f t="shared" si="68"/>
        <v>0</v>
      </c>
      <c r="Q102" s="33">
        <v>0</v>
      </c>
      <c r="R102" s="37"/>
      <c r="S102" s="54">
        <f t="shared" si="69"/>
        <v>0</v>
      </c>
      <c r="T102" s="33">
        <v>0</v>
      </c>
      <c r="U102" s="37"/>
      <c r="V102" s="54">
        <f t="shared" si="70"/>
        <v>0</v>
      </c>
      <c r="W102" s="33">
        <v>0</v>
      </c>
      <c r="X102" s="37"/>
      <c r="Y102" s="54">
        <f t="shared" si="71"/>
        <v>0</v>
      </c>
      <c r="Z102" s="33">
        <v>0</v>
      </c>
      <c r="AA102" s="37"/>
      <c r="AB102" s="54">
        <f t="shared" si="72"/>
        <v>0</v>
      </c>
      <c r="AC102" s="33">
        <v>0</v>
      </c>
      <c r="AD102" s="37"/>
      <c r="AE102" s="54">
        <f t="shared" si="73"/>
        <v>0</v>
      </c>
      <c r="AF102" s="33">
        <v>0</v>
      </c>
      <c r="AG102" s="37"/>
      <c r="AH102" s="54">
        <f t="shared" si="74"/>
        <v>0</v>
      </c>
      <c r="AI102" s="33">
        <v>0</v>
      </c>
      <c r="AJ102" s="37"/>
      <c r="AK102" s="54">
        <f t="shared" si="75"/>
        <v>0</v>
      </c>
      <c r="AL102" s="33"/>
      <c r="AM102" s="37">
        <f t="shared" si="91"/>
        <v>0</v>
      </c>
      <c r="AN102" s="37"/>
      <c r="AO102" s="37">
        <f t="shared" si="92"/>
        <v>0</v>
      </c>
      <c r="AP102" s="37"/>
      <c r="AQ102" s="54">
        <f t="shared" si="93"/>
        <v>0</v>
      </c>
    </row>
    <row r="103" spans="1:43" x14ac:dyDescent="0.25">
      <c r="A103" s="143" t="s">
        <v>111</v>
      </c>
      <c r="B103" s="33">
        <v>0</v>
      </c>
      <c r="C103" s="37"/>
      <c r="D103" s="54">
        <f t="shared" si="64"/>
        <v>0</v>
      </c>
      <c r="E103" s="33">
        <v>0</v>
      </c>
      <c r="F103" s="37"/>
      <c r="G103" s="54">
        <f t="shared" si="65"/>
        <v>0</v>
      </c>
      <c r="H103" s="33">
        <v>9.09</v>
      </c>
      <c r="I103" s="37">
        <v>9.09</v>
      </c>
      <c r="J103" s="54">
        <f t="shared" si="66"/>
        <v>0</v>
      </c>
      <c r="K103" s="33">
        <v>0</v>
      </c>
      <c r="L103" s="37"/>
      <c r="M103" s="54">
        <f t="shared" si="67"/>
        <v>0</v>
      </c>
      <c r="N103" s="33">
        <v>0</v>
      </c>
      <c r="O103" s="37"/>
      <c r="P103" s="54">
        <f t="shared" si="68"/>
        <v>0</v>
      </c>
      <c r="Q103" s="33">
        <v>0</v>
      </c>
      <c r="R103" s="37"/>
      <c r="S103" s="54">
        <f t="shared" si="69"/>
        <v>0</v>
      </c>
      <c r="T103" s="33">
        <v>0</v>
      </c>
      <c r="U103" s="37"/>
      <c r="V103" s="54">
        <f t="shared" si="70"/>
        <v>0</v>
      </c>
      <c r="W103" s="33">
        <v>0</v>
      </c>
      <c r="X103" s="37"/>
      <c r="Y103" s="54">
        <f t="shared" si="71"/>
        <v>0</v>
      </c>
      <c r="Z103" s="33">
        <v>0</v>
      </c>
      <c r="AA103" s="37"/>
      <c r="AB103" s="54">
        <f t="shared" si="72"/>
        <v>0</v>
      </c>
      <c r="AC103" s="33">
        <v>0</v>
      </c>
      <c r="AD103" s="37"/>
      <c r="AE103" s="54">
        <f t="shared" si="73"/>
        <v>0</v>
      </c>
      <c r="AF103" s="33">
        <v>0</v>
      </c>
      <c r="AG103" s="37"/>
      <c r="AH103" s="54">
        <f t="shared" si="74"/>
        <v>0</v>
      </c>
      <c r="AI103" s="33">
        <v>0</v>
      </c>
      <c r="AJ103" s="37"/>
      <c r="AK103" s="54">
        <f t="shared" si="75"/>
        <v>0</v>
      </c>
      <c r="AL103" s="33"/>
      <c r="AM103" s="37">
        <f t="shared" si="91"/>
        <v>9.09</v>
      </c>
      <c r="AN103" s="37"/>
      <c r="AO103" s="37">
        <f t="shared" si="92"/>
        <v>9.09</v>
      </c>
      <c r="AP103" s="37"/>
      <c r="AQ103" s="54">
        <f t="shared" si="93"/>
        <v>0</v>
      </c>
    </row>
    <row r="104" spans="1:43" ht="15.75" x14ac:dyDescent="0.25">
      <c r="A104" s="22" t="s">
        <v>30</v>
      </c>
      <c r="B104" s="34">
        <f>SUM(B60:B103)</f>
        <v>13136.349999999999</v>
      </c>
      <c r="C104" s="62">
        <f>SUM(C60:C98)</f>
        <v>4442</v>
      </c>
      <c r="D104" s="96">
        <f t="shared" si="64"/>
        <v>-8694.3499999999985</v>
      </c>
      <c r="E104" s="34">
        <f>SUM(E60:E99)</f>
        <v>86432.48000000001</v>
      </c>
      <c r="F104" s="62">
        <f>SUM(F60:F98)</f>
        <v>86532.09</v>
      </c>
      <c r="G104" s="96">
        <f t="shared" si="65"/>
        <v>99.60999999998603</v>
      </c>
      <c r="H104" s="34">
        <f>SUM(H60:H99)</f>
        <v>7171.0299999999988</v>
      </c>
      <c r="I104" s="62">
        <f>SUM(I60:I98)</f>
        <v>7012.4599999999991</v>
      </c>
      <c r="J104" s="96">
        <f>I104-H104</f>
        <v>-158.56999999999971</v>
      </c>
      <c r="K104" s="34">
        <f>SUM(K60:K99)</f>
        <v>0</v>
      </c>
      <c r="L104" s="62">
        <f>SUM(L60:L98)</f>
        <v>0</v>
      </c>
      <c r="M104" s="96">
        <f>L104-K104</f>
        <v>0</v>
      </c>
      <c r="N104" s="34">
        <f>SUM(N60:N99)</f>
        <v>0</v>
      </c>
      <c r="O104" s="62">
        <f>SUM(O60:O98)</f>
        <v>0</v>
      </c>
      <c r="P104" s="96">
        <f>O104-N104</f>
        <v>0</v>
      </c>
      <c r="Q104" s="34">
        <f>SUM(Q60:Q99)</f>
        <v>0</v>
      </c>
      <c r="R104" s="62">
        <f>SUM(R60:R98)</f>
        <v>0</v>
      </c>
      <c r="S104" s="96">
        <f>R104-Q104</f>
        <v>0</v>
      </c>
      <c r="T104" s="34">
        <f>SUM(T60:T99)</f>
        <v>0</v>
      </c>
      <c r="U104" s="62">
        <f>SUM(U60:U98)</f>
        <v>0</v>
      </c>
      <c r="V104" s="96">
        <f>U104-T104</f>
        <v>0</v>
      </c>
      <c r="W104" s="34">
        <f>SUM(W60:W99)</f>
        <v>0</v>
      </c>
      <c r="X104" s="62">
        <f>SUM(X60:X98)</f>
        <v>0</v>
      </c>
      <c r="Y104" s="96">
        <f>X104-W104</f>
        <v>0</v>
      </c>
      <c r="Z104" s="34">
        <f>SUM(Z60:Z99)</f>
        <v>0</v>
      </c>
      <c r="AA104" s="62">
        <f>SUM(AA60:AA98)</f>
        <v>0</v>
      </c>
      <c r="AB104" s="96">
        <f>AA104-Z104</f>
        <v>0</v>
      </c>
      <c r="AC104" s="34">
        <f>SUM(AC60:AC99)</f>
        <v>0</v>
      </c>
      <c r="AD104" s="62">
        <f>SUM(AD60:AD98)</f>
        <v>0</v>
      </c>
      <c r="AE104" s="96">
        <f>AD104-AC104</f>
        <v>0</v>
      </c>
      <c r="AF104" s="34">
        <f>SUM(AF60:AF99)</f>
        <v>0</v>
      </c>
      <c r="AG104" s="62">
        <f>SUM(AG60:AG98)</f>
        <v>0</v>
      </c>
      <c r="AH104" s="96">
        <f>AG104-AF104</f>
        <v>0</v>
      </c>
      <c r="AI104" s="34">
        <f>SUM(AI60:AI99)</f>
        <v>0</v>
      </c>
      <c r="AJ104" s="62">
        <f>SUM(AJ60:AJ98)</f>
        <v>0</v>
      </c>
      <c r="AK104" s="96">
        <f>AJ104-AI104</f>
        <v>0</v>
      </c>
      <c r="AL104" s="34"/>
      <c r="AM104" s="62">
        <f>SUM(AM60:AM99)</f>
        <v>106739.86000000002</v>
      </c>
      <c r="AN104" s="62"/>
      <c r="AO104" s="62">
        <f>SUM(AO60:AO98)</f>
        <v>97986.55</v>
      </c>
      <c r="AP104" s="62"/>
      <c r="AQ104" s="65">
        <f>SUM(AQ60:AQ98)</f>
        <v>-6672.239999999998</v>
      </c>
    </row>
    <row r="105" spans="1:43" x14ac:dyDescent="0.25">
      <c r="A105" s="21" t="s">
        <v>10</v>
      </c>
      <c r="B105" s="97">
        <f>IF(ISERROR(B104/B12),0,(B104/B12))</f>
        <v>2.1559457614211529E-2</v>
      </c>
      <c r="C105" s="98">
        <f>IF(ISERROR(C104/C12),0,(C104/C12))</f>
        <v>7.2735013345122893E-3</v>
      </c>
      <c r="D105" s="90"/>
      <c r="E105" s="97">
        <f>IF(ISERROR(E104/E12),0,(E104/E12))</f>
        <v>0.14343341566481613</v>
      </c>
      <c r="F105" s="98">
        <f>IF(ISERROR(F104/F12),0,(F104/F12))</f>
        <v>0.14083056943944669</v>
      </c>
      <c r="G105" s="90"/>
      <c r="H105" s="97">
        <f>IF(ISERROR(H104/H12),0,(H104/H12))</f>
        <v>1.4265229187424034E-2</v>
      </c>
      <c r="I105" s="98">
        <f>IF(ISERROR(I104/I12),0,(I104/I12))</f>
        <v>1.4024919999999998E-2</v>
      </c>
      <c r="J105" s="90"/>
      <c r="K105" s="97">
        <f>IF(ISERROR(K104/K12),0,(K104/K12))</f>
        <v>0</v>
      </c>
      <c r="L105" s="98">
        <f>IF(ISERROR(L104/L12),0,(L104/L12))</f>
        <v>0</v>
      </c>
      <c r="M105" s="90"/>
      <c r="N105" s="97">
        <f>IF(ISERROR(N104/N12),0,(N104/N12))</f>
        <v>0</v>
      </c>
      <c r="O105" s="98">
        <f>IF(ISERROR(O104/O12),0,(O104/O12))</f>
        <v>0</v>
      </c>
      <c r="P105" s="90"/>
      <c r="Q105" s="97">
        <f>IF(ISERROR(Q104/Q12),0,(Q104/Q12))</f>
        <v>0</v>
      </c>
      <c r="R105" s="98">
        <f>IF(ISERROR(R104/R12),0,(R104/R12))</f>
        <v>0</v>
      </c>
      <c r="S105" s="90"/>
      <c r="T105" s="97">
        <f>IF(ISERROR(T104/T12),0,(T104/T12))</f>
        <v>0</v>
      </c>
      <c r="U105" s="98">
        <f>IF(ISERROR(U104/U12),0,(U104/U12))</f>
        <v>0</v>
      </c>
      <c r="V105" s="90"/>
      <c r="W105" s="97">
        <f>IF(ISERROR(W104/W12),0,(W104/W12))</f>
        <v>0</v>
      </c>
      <c r="X105" s="98">
        <f>IF(ISERROR(X104/X12),0,(X104/X12))</f>
        <v>0</v>
      </c>
      <c r="Y105" s="90"/>
      <c r="Z105" s="97">
        <f>IF(ISERROR(Z104/Z12),0,(Z104/Z12))</f>
        <v>0</v>
      </c>
      <c r="AA105" s="98">
        <f>IF(ISERROR(AA104/AA12),0,(AA104/AA12))</f>
        <v>0</v>
      </c>
      <c r="AB105" s="90"/>
      <c r="AC105" s="97">
        <f>IF(ISERROR(AC104/AC12),0,(AC104/AC12))</f>
        <v>0</v>
      </c>
      <c r="AD105" s="98">
        <f>IF(ISERROR(AD104/AD12),0,(AD104/AD12))</f>
        <v>0</v>
      </c>
      <c r="AE105" s="90"/>
      <c r="AF105" s="97">
        <f>IF(ISERROR(AF104/AF12),0,(AF104/AF12))</f>
        <v>0</v>
      </c>
      <c r="AG105" s="98">
        <f>IF(ISERROR(AG104/AG12),0,(AG104/AG12))</f>
        <v>0</v>
      </c>
      <c r="AH105" s="90"/>
      <c r="AI105" s="97">
        <f>IF(ISERROR(AI104/AI12),0,(AI104/AI12))</f>
        <v>0</v>
      </c>
      <c r="AJ105" s="98">
        <f>IF(ISERROR(AJ104/AJ12),0,(AJ104/AJ12))</f>
        <v>0</v>
      </c>
      <c r="AK105" s="90"/>
      <c r="AL105" s="91"/>
      <c r="AM105" s="98">
        <f>IF(ISERROR(AM104/AM12),0,(AM104/AM12))</f>
        <v>6.2253596686727905E-2</v>
      </c>
      <c r="AN105" s="67"/>
      <c r="AO105" s="98">
        <f>IF(ISERROR(AO104/AO12),0,(AO104/AO12))</f>
        <v>5.6798821853923404E-2</v>
      </c>
      <c r="AP105" s="67"/>
      <c r="AQ105" s="92" t="s">
        <v>44</v>
      </c>
    </row>
    <row r="106" spans="1:43" ht="15.75" thickBot="1" x14ac:dyDescent="0.3">
      <c r="A106" s="25"/>
      <c r="B106" s="99"/>
      <c r="C106" s="100"/>
      <c r="D106" s="101"/>
      <c r="E106" s="99"/>
      <c r="F106" s="100"/>
      <c r="G106" s="101"/>
      <c r="H106" s="99"/>
      <c r="I106" s="100"/>
      <c r="J106" s="101"/>
      <c r="K106" s="99"/>
      <c r="L106" s="100"/>
      <c r="M106" s="101"/>
      <c r="N106" s="99"/>
      <c r="O106" s="100"/>
      <c r="P106" s="101"/>
      <c r="Q106" s="99"/>
      <c r="R106" s="100"/>
      <c r="S106" s="101"/>
      <c r="T106" s="99"/>
      <c r="U106" s="100"/>
      <c r="V106" s="101"/>
      <c r="W106" s="99"/>
      <c r="X106" s="100"/>
      <c r="Y106" s="101"/>
      <c r="Z106" s="99"/>
      <c r="AA106" s="100"/>
      <c r="AB106" s="101"/>
      <c r="AC106" s="99"/>
      <c r="AD106" s="100"/>
      <c r="AE106" s="101"/>
      <c r="AF106" s="99"/>
      <c r="AG106" s="100"/>
      <c r="AH106" s="101"/>
      <c r="AI106" s="99"/>
      <c r="AJ106" s="100"/>
      <c r="AK106" s="101"/>
      <c r="AL106" s="99"/>
      <c r="AM106" s="100"/>
      <c r="AN106" s="100"/>
      <c r="AO106" s="100"/>
      <c r="AP106" s="100"/>
      <c r="AQ106" s="101"/>
    </row>
    <row r="107" spans="1:43" ht="15.75" x14ac:dyDescent="0.25">
      <c r="A107" s="26" t="s">
        <v>31</v>
      </c>
      <c r="B107" s="102">
        <f>B104+B32+B53+B42</f>
        <v>507971.77888</v>
      </c>
      <c r="C107" s="102">
        <f>C104+C32+C53+C42</f>
        <v>491310.42888000002</v>
      </c>
      <c r="D107" s="64">
        <f>C107-B107</f>
        <v>-16661.349999999977</v>
      </c>
      <c r="E107" s="102">
        <f>E104+E32+E53+E42</f>
        <v>628143.35999999999</v>
      </c>
      <c r="F107" s="102">
        <f>F104+F32+F53+F42</f>
        <v>606333.11</v>
      </c>
      <c r="G107" s="64">
        <f>F107-E107</f>
        <v>-21810.25</v>
      </c>
      <c r="H107" s="102">
        <f>H104+H32+H53+H42</f>
        <v>476021.33</v>
      </c>
      <c r="I107" s="102">
        <f>I104+I32+I53+I42</f>
        <v>457948.22000000003</v>
      </c>
      <c r="J107" s="64">
        <f>I107-H107</f>
        <v>-18073.109999999986</v>
      </c>
      <c r="K107" s="102">
        <f>K104+K32+K53+K42</f>
        <v>0</v>
      </c>
      <c r="L107" s="102">
        <f>L104+L32+L53+L42</f>
        <v>0</v>
      </c>
      <c r="M107" s="64">
        <f>L107-K107</f>
        <v>0</v>
      </c>
      <c r="N107" s="102">
        <f>N104+N32+N53+N42</f>
        <v>0</v>
      </c>
      <c r="O107" s="102">
        <f>O104+O32+O53+O42</f>
        <v>0</v>
      </c>
      <c r="P107" s="64">
        <f>O107-N107</f>
        <v>0</v>
      </c>
      <c r="Q107" s="102">
        <f>Q104+Q32+Q53+Q42</f>
        <v>0</v>
      </c>
      <c r="R107" s="102">
        <f>R104+R32+R53+R42</f>
        <v>0</v>
      </c>
      <c r="S107" s="64">
        <f>R107-Q107</f>
        <v>0</v>
      </c>
      <c r="T107" s="102">
        <f>T104+T32+T53+T42</f>
        <v>0</v>
      </c>
      <c r="U107" s="102">
        <f>U104+U32+U53+U42</f>
        <v>0</v>
      </c>
      <c r="V107" s="64">
        <f>U107-T107</f>
        <v>0</v>
      </c>
      <c r="W107" s="102">
        <f>W104+W32+W53+W42</f>
        <v>0</v>
      </c>
      <c r="X107" s="102">
        <f>X104+X32+X53+X42</f>
        <v>0</v>
      </c>
      <c r="Y107" s="64">
        <f>X107-W107</f>
        <v>0</v>
      </c>
      <c r="Z107" s="102">
        <f>Z104+Z32+Z53+Z42</f>
        <v>0</v>
      </c>
      <c r="AA107" s="102">
        <f>AA104+AA32+AA53+AA42</f>
        <v>0</v>
      </c>
      <c r="AB107" s="64">
        <f>AA107-Z107</f>
        <v>0</v>
      </c>
      <c r="AC107" s="102">
        <f>AC104+AC32+AC53+AC42</f>
        <v>0</v>
      </c>
      <c r="AD107" s="102">
        <f>AD104+AD32+AD53+AD42</f>
        <v>0</v>
      </c>
      <c r="AE107" s="64">
        <f>AD107-AC107</f>
        <v>0</v>
      </c>
      <c r="AF107" s="102">
        <f>AF104+AF32+AF53+AF42</f>
        <v>0</v>
      </c>
      <c r="AG107" s="102">
        <f>AG104+AG32+AG53+AG42</f>
        <v>0</v>
      </c>
      <c r="AH107" s="64">
        <f>AG107-AF107</f>
        <v>0</v>
      </c>
      <c r="AI107" s="102">
        <f>AI104+AI32+AI53+AI42</f>
        <v>0</v>
      </c>
      <c r="AJ107" s="102">
        <f>AJ104+AJ32+AJ53+AJ42</f>
        <v>0</v>
      </c>
      <c r="AK107" s="64">
        <f>AJ107-AI107</f>
        <v>0</v>
      </c>
      <c r="AL107" s="88"/>
      <c r="AM107" s="80">
        <f>AM104+AM32+AM53+AM42</f>
        <v>1612136.4688800001</v>
      </c>
      <c r="AN107" s="74"/>
      <c r="AO107" s="80">
        <f>AO104+AO32+AO53+AO42</f>
        <v>1555591.7588800001</v>
      </c>
      <c r="AP107" s="74"/>
      <c r="AQ107" s="103">
        <f>AQ104+AQ32+AQ53+AQ42</f>
        <v>-54463.64</v>
      </c>
    </row>
    <row r="108" spans="1:43" ht="15.75" x14ac:dyDescent="0.25">
      <c r="A108" s="27" t="s">
        <v>108</v>
      </c>
      <c r="B108" s="64">
        <f>B12-B107</f>
        <v>101336.22112</v>
      </c>
      <c r="C108" s="64">
        <f>C12-C107</f>
        <v>119399.57111999998</v>
      </c>
      <c r="D108" s="64">
        <f>B108-C108</f>
        <v>-18063.349999999977</v>
      </c>
      <c r="E108" s="64">
        <f>E12-E107</f>
        <v>-25546.819999999949</v>
      </c>
      <c r="F108" s="64">
        <f>G12</f>
        <v>-11844.560000000001</v>
      </c>
      <c r="G108" s="64">
        <f>E108-F108</f>
        <v>-13702.259999999947</v>
      </c>
      <c r="H108" s="64">
        <f>H12-H107</f>
        <v>26671.609999999986</v>
      </c>
      <c r="I108" s="64">
        <f>J12</f>
        <v>2692.94</v>
      </c>
      <c r="J108" s="64">
        <f>H108-I108</f>
        <v>23978.669999999987</v>
      </c>
      <c r="K108" s="64">
        <f>K12-K107</f>
        <v>0</v>
      </c>
      <c r="L108" s="64">
        <f>M12</f>
        <v>0</v>
      </c>
      <c r="M108" s="64">
        <f>K108-L108</f>
        <v>0</v>
      </c>
      <c r="N108" s="64">
        <f>N12-N107</f>
        <v>0</v>
      </c>
      <c r="O108" s="64">
        <f>P12</f>
        <v>0</v>
      </c>
      <c r="P108" s="64">
        <f>N108-O108</f>
        <v>0</v>
      </c>
      <c r="Q108" s="64">
        <f>Q12-Q107</f>
        <v>0</v>
      </c>
      <c r="R108" s="64">
        <f>S12</f>
        <v>0</v>
      </c>
      <c r="S108" s="64">
        <f>Q108-R108</f>
        <v>0</v>
      </c>
      <c r="T108" s="64">
        <f>T12-T107</f>
        <v>0</v>
      </c>
      <c r="U108" s="64">
        <f>V12</f>
        <v>0</v>
      </c>
      <c r="V108" s="64">
        <f>T108-U108</f>
        <v>0</v>
      </c>
      <c r="W108" s="64">
        <f>W12-W107</f>
        <v>0</v>
      </c>
      <c r="X108" s="64">
        <f>Y12</f>
        <v>0</v>
      </c>
      <c r="Y108" s="64">
        <f>W108-X108</f>
        <v>0</v>
      </c>
      <c r="Z108" s="64">
        <f>Z12-Z107</f>
        <v>0</v>
      </c>
      <c r="AA108" s="64">
        <f>AB12</f>
        <v>0</v>
      </c>
      <c r="AB108" s="64">
        <f>Z108-AA108</f>
        <v>0</v>
      </c>
      <c r="AC108" s="64">
        <f>AC12-AC107</f>
        <v>0</v>
      </c>
      <c r="AD108" s="64">
        <f>AE12</f>
        <v>0</v>
      </c>
      <c r="AE108" s="64">
        <f>AC108-AD108</f>
        <v>0</v>
      </c>
      <c r="AF108" s="64">
        <f>AF12-AF107</f>
        <v>0</v>
      </c>
      <c r="AG108" s="64">
        <f>AH12</f>
        <v>0</v>
      </c>
      <c r="AH108" s="64">
        <f>AF108-AG108</f>
        <v>0</v>
      </c>
      <c r="AI108" s="64">
        <f>AI12-AI107</f>
        <v>0</v>
      </c>
      <c r="AJ108" s="64">
        <f>AK12</f>
        <v>0</v>
      </c>
      <c r="AK108" s="64">
        <f>AI108-AJ108</f>
        <v>0</v>
      </c>
      <c r="AL108" s="64"/>
      <c r="AM108" s="62">
        <f>AM12-AM107</f>
        <v>102461.01111999992</v>
      </c>
      <c r="AN108" s="62"/>
      <c r="AO108" s="62">
        <f>AQ12</f>
        <v>-10553.620000000112</v>
      </c>
      <c r="AP108" s="62"/>
      <c r="AQ108" s="65">
        <f>AM108-AO108</f>
        <v>113014.63112000003</v>
      </c>
    </row>
    <row r="109" spans="1:43" ht="16.5" thickBot="1" x14ac:dyDescent="0.3">
      <c r="A109" s="28" t="s">
        <v>10</v>
      </c>
      <c r="B109" s="104">
        <f>IF(ISERROR(B108/B12),0,(B108/B12))</f>
        <v>0.16631362319221149</v>
      </c>
      <c r="C109" s="104">
        <f>IF(ISERROR(C108/C12),0,(C108/C12))</f>
        <v>0.19550944166625728</v>
      </c>
      <c r="D109" s="104" t="s">
        <v>44</v>
      </c>
      <c r="E109" s="104">
        <f>IF(ISERROR(E108/E12),0,(E108/E12))</f>
        <v>-4.239456801394835E-2</v>
      </c>
      <c r="F109" s="104">
        <f>IF(ISERROR(F108/F12),0,(F108/F12))</f>
        <v>-1.9276965684749934E-2</v>
      </c>
      <c r="G109" s="104" t="s">
        <v>44</v>
      </c>
      <c r="H109" s="104">
        <f>IF(ISERROR(H108/H12),0,(H108/H12))</f>
        <v>5.3057458893295745E-2</v>
      </c>
      <c r="I109" s="104">
        <f>IF(ISERROR(I108/I12),0,(I108/I12))</f>
        <v>5.38588E-3</v>
      </c>
      <c r="J109" s="104" t="s">
        <v>44</v>
      </c>
      <c r="K109" s="104">
        <f>IF(ISERROR(K108/K12),0,(K108/K12))</f>
        <v>0</v>
      </c>
      <c r="L109" s="104">
        <f>IF(ISERROR(L108/L12),0,(L108/L12))</f>
        <v>0</v>
      </c>
      <c r="M109" s="104" t="s">
        <v>44</v>
      </c>
      <c r="N109" s="104">
        <f>IF(ISERROR(N108/N12),0,(N108/N12))</f>
        <v>0</v>
      </c>
      <c r="O109" s="104">
        <f>IF(ISERROR(O108/O12),0,(O108/O12))</f>
        <v>0</v>
      </c>
      <c r="P109" s="105" t="s">
        <v>44</v>
      </c>
      <c r="Q109" s="104">
        <f>IF(ISERROR(Q108/Q12),0,(Q108/Q12))</f>
        <v>0</v>
      </c>
      <c r="R109" s="104">
        <f>IF(ISERROR(R108/R12),0,(R108/R12))</f>
        <v>0</v>
      </c>
      <c r="S109" s="105" t="s">
        <v>44</v>
      </c>
      <c r="T109" s="104">
        <f>IF(ISERROR(T108/T12),0,(T108/T12))</f>
        <v>0</v>
      </c>
      <c r="U109" s="104">
        <f>IF(ISERROR(U108/U12),0,(U108/U12))</f>
        <v>0</v>
      </c>
      <c r="V109" s="104" t="s">
        <v>44</v>
      </c>
      <c r="W109" s="104">
        <f>IF(ISERROR(W108/W12),0,(W108/W12))</f>
        <v>0</v>
      </c>
      <c r="X109" s="104">
        <f>IF(ISERROR(X108/X12),0,(X108/X12))</f>
        <v>0</v>
      </c>
      <c r="Y109" s="104" t="s">
        <v>44</v>
      </c>
      <c r="Z109" s="104">
        <f>IF(ISERROR(Z108/Z12),0,(Z108/Z12))</f>
        <v>0</v>
      </c>
      <c r="AA109" s="104">
        <f>IF(ISERROR(AA108/AA12),0,(AA108/AA12))</f>
        <v>0</v>
      </c>
      <c r="AB109" s="104" t="s">
        <v>44</v>
      </c>
      <c r="AC109" s="104">
        <f>IF(ISERROR(AC108/AC12),0,(AC108/AC12))</f>
        <v>0</v>
      </c>
      <c r="AD109" s="104">
        <f>IF(ISERROR(AD108/AD12),0,(AD108/AD12))</f>
        <v>0</v>
      </c>
      <c r="AE109" s="104" t="s">
        <v>44</v>
      </c>
      <c r="AF109" s="104">
        <f>IF(ISERROR(AF108/AF12),0,(AF108/AF12))</f>
        <v>0</v>
      </c>
      <c r="AG109" s="104">
        <f>IF(ISERROR(AG108/AG12),0,(AG108/AG12))</f>
        <v>0</v>
      </c>
      <c r="AH109" s="104" t="s">
        <v>44</v>
      </c>
      <c r="AI109" s="104">
        <f>IF(ISERROR(AI108/AI12),0,(AI108/AI12))</f>
        <v>0</v>
      </c>
      <c r="AJ109" s="104">
        <f>IF(ISERROR(AJ108/AJ12),0,(AJ108/AJ12))</f>
        <v>0</v>
      </c>
      <c r="AK109" s="104" t="s">
        <v>44</v>
      </c>
      <c r="AL109" s="106"/>
      <c r="AM109" s="107">
        <f>IF(ISERROR(AM108/AM12),0,(AM108/AM12))</f>
        <v>5.9758055354193054E-2</v>
      </c>
      <c r="AN109" s="108"/>
      <c r="AO109" s="107">
        <f>IF(ISERROR(AO108/AO12),0,(AO108/AO12))</f>
        <v>-6.1175047217603791E-3</v>
      </c>
      <c r="AP109" s="69"/>
      <c r="AQ109" s="109" t="s">
        <v>44</v>
      </c>
    </row>
    <row r="130" spans="23:30" x14ac:dyDescent="0.25">
      <c r="W130" s="144"/>
      <c r="X130" s="144"/>
      <c r="Y130" s="144"/>
      <c r="Z130" s="144"/>
      <c r="AA130" s="144"/>
      <c r="AB130" s="144"/>
      <c r="AC130" s="144"/>
      <c r="AD130" s="144"/>
    </row>
    <row r="131" spans="23:30" x14ac:dyDescent="0.25">
      <c r="W131" s="145"/>
      <c r="X131" s="145"/>
      <c r="Y131" s="145"/>
      <c r="Z131" s="145"/>
      <c r="AA131" s="146"/>
      <c r="AB131" s="146"/>
      <c r="AC131" s="146"/>
      <c r="AD131" s="146"/>
    </row>
  </sheetData>
  <mergeCells count="1">
    <mergeCell ref="A3:AQ3"/>
  </mergeCells>
  <pageMargins left="0.7" right="0.7" top="0.75" bottom="0.75" header="0.3" footer="0.3"/>
  <pageSetup paperSize="9" scale="43" orientation="portrait" r:id="rId1"/>
  <rowBreaks count="1" manualBreakCount="1">
    <brk id="109" max="16383" man="1"/>
  </rowBreaks>
  <colBreaks count="1" manualBreakCount="1">
    <brk id="13" max="1048575" man="1"/>
  </colBreaks>
  <ignoredErrors>
    <ignoredError sqref="G24 J24 M24 AM24 AO24 D30 G30 J30 M30 P30 S30 V30 Y30 AB30 AE30 AH30 D34 G34 J34 M34 P34 S34 V34 Y34 AB34 AE34 AH34 D107:D108 G107 J107 M107 P107 S107 V107 Y107 AB107 AE107 AH107 D24 D56 G56 E53 H53 K53 AI53 AF53 AC53 Z53 W53 T53 Q53 N53 P24 S24 V24 Y24 AB24 AE24 AH24" formula="1"/>
    <ignoredError sqref="H104 K104 N104 Q104 T104 W104 Z104 AC104 AF104 AI10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Budget Year 2019-2020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Alcyr Tabarini</dc:creator>
  <cp:lastModifiedBy>Alcyr Tabarini</cp:lastModifiedBy>
  <cp:lastPrinted>2019-07-18T22:34:47Z</cp:lastPrinted>
  <dcterms:created xsi:type="dcterms:W3CDTF">2019-07-08T01:08:04Z</dcterms:created>
  <dcterms:modified xsi:type="dcterms:W3CDTF">2019-12-04T01:58:11Z</dcterms:modified>
</cp:coreProperties>
</file>