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66925"/>
  <mc:AlternateContent xmlns:mc="http://schemas.openxmlformats.org/markup-compatibility/2006">
    <mc:Choice Requires="x15">
      <x15ac:absPath xmlns:x15ac="http://schemas.microsoft.com/office/spreadsheetml/2010/11/ac" url="C:\Users\hungu\Documents\"/>
    </mc:Choice>
  </mc:AlternateContent>
  <xr:revisionPtr revIDLastSave="0" documentId="13_ncr:1_{DC132050-4A75-42CC-935A-3FA9F64892DE}" xr6:coauthVersionLast="44" xr6:coauthVersionMax="44" xr10:uidLastSave="{00000000-0000-0000-0000-000000000000}"/>
  <bookViews>
    <workbookView xWindow="-120" yWindow="-120" windowWidth="20730" windowHeight="11160" tabRatio="786" firstSheet="3" activeTab="9" xr2:uid="{8CC67C9A-DE78-4E9E-8D21-CACF05773E62}"/>
  </bookViews>
  <sheets>
    <sheet name="Probability Distribution Data" sheetId="1" r:id="rId1"/>
    <sheet name="Random Number (1)" sheetId="2" r:id="rId2"/>
    <sheet name="Random Number (2)" sheetId="8" r:id="rId3"/>
    <sheet name="Simulation" sheetId="6" r:id="rId4"/>
    <sheet name="Demand Graph" sheetId="12" r:id="rId5"/>
    <sheet name="Day within Cycle Graph" sheetId="13" r:id="rId6"/>
    <sheet name="Shortage &amp; Order" sheetId="15" r:id="rId7"/>
    <sheet name="Begin Inventory" sheetId="16" r:id="rId8"/>
    <sheet name="Pie Chart" sheetId="17" r:id="rId9"/>
    <sheet name="Dashboard" sheetId="14" r:id="rId10"/>
  </sheets>
  <definedNames>
    <definedName name="_xlcn.WorksheetConnection_Dashboard_Final.xlsxTable1" hidden="1">Table1[]</definedName>
    <definedName name="Slicer_Day_within_Cycle">#N/A</definedName>
    <definedName name="Slicer_Demand">#N/A</definedName>
    <definedName name="Slicer_Shortage_Quantity">#N/A</definedName>
  </definedNames>
  <calcPr calcId="181029" concurrentCalc="0"/>
  <pivotCaches>
    <pivotCache cacheId="57" r:id="rId11"/>
    <pivotCache cacheId="60" r:id="rId12"/>
    <pivotCache cacheId="63" r:id="rId13"/>
    <pivotCache cacheId="66" r:id="rId14"/>
    <pivotCache cacheId="69" r:id="rId15"/>
  </pivotCaches>
  <extLst>
    <ext xmlns:x14="http://schemas.microsoft.com/office/spreadsheetml/2009/9/main" uri="{876F7934-8845-4945-9796-88D515C7AA90}">
      <x14:pivotCaches>
        <pivotCache cacheId="56"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_Final.xlsx!Table1"/>
        </x15:modelTable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 i="6" l="1"/>
  <c r="J7" i="6"/>
  <c r="A2" i="2"/>
  <c r="F4" i="6"/>
  <c r="G4" i="6"/>
  <c r="H4" i="6"/>
  <c r="I4" i="6"/>
  <c r="E5" i="6"/>
  <c r="A3" i="2"/>
  <c r="F5" i="6"/>
  <c r="G5" i="6"/>
  <c r="H5" i="6"/>
  <c r="I5" i="6"/>
  <c r="E6" i="6"/>
  <c r="A4" i="2"/>
  <c r="F6" i="6"/>
  <c r="G6" i="6"/>
  <c r="H6" i="6"/>
  <c r="I6" i="6"/>
  <c r="E7" i="6"/>
  <c r="A5" i="2"/>
  <c r="F7" i="6"/>
  <c r="G7" i="6"/>
  <c r="H7" i="6"/>
  <c r="I7" i="6"/>
  <c r="E8" i="6"/>
  <c r="A6" i="2"/>
  <c r="F8" i="6"/>
  <c r="G8" i="6"/>
  <c r="H8" i="6"/>
  <c r="J8" i="6"/>
  <c r="J9" i="6"/>
  <c r="J10" i="6"/>
  <c r="J11" i="6"/>
  <c r="J12" i="6"/>
  <c r="I8" i="6"/>
  <c r="A6" i="8"/>
  <c r="K8" i="6"/>
  <c r="L8" i="6"/>
  <c r="E9" i="6"/>
  <c r="A7" i="2"/>
  <c r="F9" i="6"/>
  <c r="G9" i="6"/>
  <c r="H9" i="6"/>
  <c r="I9" i="6"/>
  <c r="L9" i="6"/>
  <c r="E10" i="6"/>
  <c r="A8" i="2"/>
  <c r="F10" i="6"/>
  <c r="G10" i="6"/>
  <c r="H10" i="6"/>
  <c r="I10" i="6"/>
  <c r="L10" i="6"/>
  <c r="E11" i="6"/>
  <c r="A9" i="2"/>
  <c r="F11" i="6"/>
  <c r="G11" i="6"/>
  <c r="H11" i="6"/>
  <c r="I11" i="6"/>
  <c r="L11" i="6"/>
  <c r="E12" i="6"/>
  <c r="A10" i="2"/>
  <c r="F12" i="6"/>
  <c r="G12" i="6"/>
  <c r="H12" i="6"/>
  <c r="I12" i="6"/>
  <c r="L12" i="6"/>
  <c r="E13" i="6"/>
  <c r="A11" i="2"/>
  <c r="F13" i="6"/>
  <c r="G13" i="6"/>
  <c r="H13" i="6"/>
  <c r="J13" i="6"/>
  <c r="J14" i="6"/>
  <c r="J15" i="6"/>
  <c r="J16" i="6"/>
  <c r="J17" i="6"/>
  <c r="I13" i="6"/>
  <c r="A11" i="8"/>
  <c r="K13" i="6"/>
  <c r="L13" i="6"/>
  <c r="E14" i="6"/>
  <c r="A12" i="2"/>
  <c r="F14" i="6"/>
  <c r="G14" i="6"/>
  <c r="H14" i="6"/>
  <c r="I14" i="6"/>
  <c r="L14" i="6"/>
  <c r="E15" i="6"/>
  <c r="A13" i="2"/>
  <c r="F15" i="6"/>
  <c r="G15" i="6"/>
  <c r="H15" i="6"/>
  <c r="I15" i="6"/>
  <c r="L15" i="6"/>
  <c r="E16" i="6"/>
  <c r="A14" i="2"/>
  <c r="F16" i="6"/>
  <c r="G16" i="6"/>
  <c r="H16" i="6"/>
  <c r="I16" i="6"/>
  <c r="L16" i="6"/>
  <c r="E17" i="6"/>
  <c r="A15" i="2"/>
  <c r="F17" i="6"/>
  <c r="G17" i="6"/>
  <c r="H17" i="6"/>
  <c r="I17" i="6"/>
  <c r="L17" i="6"/>
  <c r="E18" i="6"/>
  <c r="A16" i="2"/>
  <c r="F18" i="6"/>
  <c r="G18" i="6"/>
  <c r="H18" i="6"/>
  <c r="J18" i="6"/>
  <c r="J19" i="6"/>
  <c r="J20" i="6"/>
  <c r="J21" i="6"/>
  <c r="J22" i="6"/>
  <c r="I18" i="6"/>
  <c r="A16" i="8"/>
  <c r="K18" i="6"/>
  <c r="L18" i="6"/>
  <c r="E19" i="6"/>
  <c r="A17" i="2"/>
  <c r="F19" i="6"/>
  <c r="G19" i="6"/>
  <c r="H19" i="6"/>
  <c r="I19" i="6"/>
  <c r="L19" i="6"/>
  <c r="E20" i="6"/>
  <c r="A18" i="2"/>
  <c r="F20" i="6"/>
  <c r="G20" i="6"/>
  <c r="H20" i="6"/>
  <c r="I20" i="6"/>
  <c r="L20" i="6"/>
  <c r="E21" i="6"/>
  <c r="A19" i="2"/>
  <c r="F21" i="6"/>
  <c r="G21" i="6"/>
  <c r="H21" i="6"/>
  <c r="I21" i="6"/>
  <c r="L21" i="6"/>
  <c r="E22" i="6"/>
  <c r="A20" i="2"/>
  <c r="F22" i="6"/>
  <c r="G22" i="6"/>
  <c r="H22" i="6"/>
  <c r="I22" i="6"/>
  <c r="L22" i="6"/>
  <c r="E23" i="6"/>
  <c r="A21" i="2"/>
  <c r="F23" i="6"/>
  <c r="G23" i="6"/>
  <c r="H23" i="6"/>
  <c r="J23" i="6"/>
  <c r="J24" i="6"/>
  <c r="J25" i="6"/>
  <c r="J26" i="6"/>
  <c r="J27" i="6"/>
  <c r="I23" i="6"/>
  <c r="A21" i="8"/>
  <c r="K23" i="6"/>
  <c r="L23" i="6"/>
  <c r="E24" i="6"/>
  <c r="A22" i="2"/>
  <c r="F24" i="6"/>
  <c r="G24" i="6"/>
  <c r="H24" i="6"/>
  <c r="I24" i="6"/>
  <c r="L24" i="6"/>
  <c r="E25" i="6"/>
  <c r="A23" i="2"/>
  <c r="F25" i="6"/>
  <c r="G25" i="6"/>
  <c r="H25" i="6"/>
  <c r="I25" i="6"/>
  <c r="L25" i="6"/>
  <c r="E26" i="6"/>
  <c r="A24" i="2"/>
  <c r="F26" i="6"/>
  <c r="G26" i="6"/>
  <c r="H26" i="6"/>
  <c r="I26" i="6"/>
  <c r="L26" i="6"/>
  <c r="E27" i="6"/>
  <c r="A25" i="2"/>
  <c r="F27" i="6"/>
  <c r="G27" i="6"/>
  <c r="H27" i="6"/>
  <c r="I27" i="6"/>
  <c r="L27" i="6"/>
  <c r="E28" i="6"/>
  <c r="A26" i="2"/>
  <c r="F28" i="6"/>
  <c r="G28" i="6"/>
  <c r="H28" i="6"/>
  <c r="J28" i="6"/>
  <c r="J29" i="6"/>
  <c r="J30" i="6"/>
  <c r="J31" i="6"/>
  <c r="J32" i="6"/>
  <c r="I28" i="6"/>
  <c r="A26" i="8"/>
  <c r="K28" i="6"/>
  <c r="L28" i="6"/>
  <c r="E29" i="6"/>
  <c r="A27" i="2"/>
  <c r="F29" i="6"/>
  <c r="G29" i="6"/>
  <c r="H29" i="6"/>
  <c r="I29" i="6"/>
  <c r="L29" i="6"/>
  <c r="E30" i="6"/>
  <c r="A28" i="2"/>
  <c r="F30" i="6"/>
  <c r="G30" i="6"/>
  <c r="H30" i="6"/>
  <c r="I30" i="6"/>
  <c r="L30" i="6"/>
  <c r="E31" i="6"/>
  <c r="A29" i="2"/>
  <c r="F31" i="6"/>
  <c r="G31" i="6"/>
  <c r="H31" i="6"/>
  <c r="I31" i="6"/>
  <c r="L31" i="6"/>
  <c r="E32" i="6"/>
  <c r="A30" i="2"/>
  <c r="F32" i="6"/>
  <c r="G32" i="6"/>
  <c r="H32" i="6"/>
  <c r="I32" i="6"/>
  <c r="L32" i="6"/>
  <c r="E33" i="6"/>
  <c r="A31" i="2"/>
  <c r="F33" i="6"/>
  <c r="G33" i="6"/>
  <c r="H33" i="6"/>
  <c r="J33" i="6"/>
  <c r="J34" i="6"/>
  <c r="J35" i="6"/>
  <c r="J36" i="6"/>
  <c r="J37" i="6"/>
  <c r="I33" i="6"/>
  <c r="A31" i="8"/>
  <c r="K33" i="6"/>
  <c r="L33" i="6"/>
  <c r="E34" i="6"/>
  <c r="A32" i="2"/>
  <c r="F34" i="6"/>
  <c r="G34" i="6"/>
  <c r="H34" i="6"/>
  <c r="I34" i="6"/>
  <c r="L34" i="6"/>
  <c r="E35" i="6"/>
  <c r="A33" i="2"/>
  <c r="F35" i="6"/>
  <c r="G35" i="6"/>
  <c r="H35" i="6"/>
  <c r="I35" i="6"/>
  <c r="L35" i="6"/>
  <c r="E36" i="6"/>
  <c r="A34" i="2"/>
  <c r="F36" i="6"/>
  <c r="G36" i="6"/>
  <c r="H36" i="6"/>
  <c r="I36" i="6"/>
  <c r="L36" i="6"/>
  <c r="E37" i="6"/>
  <c r="A35" i="2"/>
  <c r="F37" i="6"/>
  <c r="G37" i="6"/>
  <c r="H37" i="6"/>
  <c r="I37" i="6"/>
  <c r="L37" i="6"/>
  <c r="E38" i="6"/>
  <c r="A36" i="2"/>
  <c r="F38" i="6"/>
  <c r="G38" i="6"/>
  <c r="H38" i="6"/>
  <c r="J38" i="6"/>
  <c r="J39" i="6"/>
  <c r="J40" i="6"/>
  <c r="J41" i="6"/>
  <c r="J42" i="6"/>
  <c r="I38" i="6"/>
  <c r="A36" i="8"/>
  <c r="K38" i="6"/>
  <c r="L38" i="6"/>
  <c r="E39" i="6"/>
  <c r="A37" i="2"/>
  <c r="F39" i="6"/>
  <c r="G39" i="6"/>
  <c r="H39" i="6"/>
  <c r="I39" i="6"/>
  <c r="L39" i="6"/>
  <c r="E40" i="6"/>
  <c r="A38" i="2"/>
  <c r="F40" i="6"/>
  <c r="G40" i="6"/>
  <c r="H40" i="6"/>
  <c r="I40" i="6"/>
  <c r="L40" i="6"/>
  <c r="E41" i="6"/>
  <c r="A39" i="2"/>
  <c r="F41" i="6"/>
  <c r="G41" i="6"/>
  <c r="H41" i="6"/>
  <c r="I41" i="6"/>
  <c r="L41" i="6"/>
  <c r="E42" i="6"/>
  <c r="A40" i="2"/>
  <c r="F42" i="6"/>
  <c r="G42" i="6"/>
  <c r="H42" i="6"/>
  <c r="I42" i="6"/>
  <c r="L42" i="6"/>
  <c r="E43" i="6"/>
  <c r="A41" i="2"/>
  <c r="F43" i="6"/>
  <c r="G43" i="6"/>
  <c r="H43" i="6"/>
  <c r="J43" i="6"/>
  <c r="J44" i="6"/>
  <c r="J45" i="6"/>
  <c r="J46" i="6"/>
  <c r="J47" i="6"/>
  <c r="I43" i="6"/>
  <c r="A41" i="8"/>
  <c r="K43" i="6"/>
  <c r="L43" i="6"/>
  <c r="E44" i="6"/>
  <c r="A42" i="2"/>
  <c r="F44" i="6"/>
  <c r="G44" i="6"/>
  <c r="H44" i="6"/>
  <c r="I44" i="6"/>
  <c r="L44" i="6"/>
  <c r="E45" i="6"/>
  <c r="A43" i="2"/>
  <c r="F45" i="6"/>
  <c r="G45" i="6"/>
  <c r="H45" i="6"/>
  <c r="I45" i="6"/>
  <c r="L45" i="6"/>
  <c r="E46" i="6"/>
  <c r="A44" i="2"/>
  <c r="F46" i="6"/>
  <c r="G46" i="6"/>
  <c r="H46" i="6"/>
  <c r="I46" i="6"/>
  <c r="L46" i="6"/>
  <c r="E47" i="6"/>
  <c r="A45" i="2"/>
  <c r="F47" i="6"/>
  <c r="G47" i="6"/>
  <c r="H47" i="6"/>
  <c r="I47" i="6"/>
  <c r="L47" i="6"/>
  <c r="E48" i="6"/>
  <c r="A46" i="2"/>
  <c r="F48" i="6"/>
  <c r="G48" i="6"/>
  <c r="H48" i="6"/>
  <c r="J48" i="6"/>
  <c r="J49" i="6"/>
  <c r="J50" i="6"/>
  <c r="J51" i="6"/>
  <c r="J52" i="6"/>
  <c r="I48" i="6"/>
  <c r="A46" i="8"/>
  <c r="K48" i="6"/>
  <c r="L48" i="6"/>
  <c r="E49" i="6"/>
  <c r="A47" i="2"/>
  <c r="F49" i="6"/>
  <c r="G49" i="6"/>
  <c r="H49" i="6"/>
  <c r="I49" i="6"/>
  <c r="L49" i="6"/>
  <c r="E50" i="6"/>
  <c r="A48" i="2"/>
  <c r="F50" i="6"/>
  <c r="G50" i="6"/>
  <c r="H50" i="6"/>
  <c r="I50" i="6"/>
  <c r="L50" i="6"/>
  <c r="E51" i="6"/>
  <c r="A49" i="2"/>
  <c r="F51" i="6"/>
  <c r="G51" i="6"/>
  <c r="H51" i="6"/>
  <c r="I51" i="6"/>
  <c r="L51" i="6"/>
  <c r="E52" i="6"/>
  <c r="A50" i="2"/>
  <c r="F52" i="6"/>
  <c r="G52" i="6"/>
  <c r="H52" i="6"/>
  <c r="I52" i="6"/>
  <c r="L52" i="6"/>
  <c r="E53" i="6"/>
  <c r="A51" i="2"/>
  <c r="F53" i="6"/>
  <c r="G53" i="6"/>
  <c r="H53" i="6"/>
  <c r="J53" i="6"/>
  <c r="J54" i="6"/>
  <c r="J55" i="6"/>
  <c r="J56" i="6"/>
  <c r="J57" i="6"/>
  <c r="I53" i="6"/>
  <c r="A51" i="8"/>
  <c r="K53" i="6"/>
  <c r="L53" i="6"/>
  <c r="E54" i="6"/>
  <c r="A52" i="2"/>
  <c r="F54" i="6"/>
  <c r="G54" i="6"/>
  <c r="H54" i="6"/>
  <c r="I54" i="6"/>
  <c r="L54" i="6"/>
  <c r="E55" i="6"/>
  <c r="A53" i="2"/>
  <c r="F55" i="6"/>
  <c r="G55" i="6"/>
  <c r="H55" i="6"/>
  <c r="I55" i="6"/>
  <c r="L55" i="6"/>
  <c r="E56" i="6"/>
  <c r="A54" i="2"/>
  <c r="F56" i="6"/>
  <c r="G56" i="6"/>
  <c r="H56" i="6"/>
  <c r="I56" i="6"/>
  <c r="L56" i="6"/>
  <c r="E57" i="6"/>
  <c r="A55" i="2"/>
  <c r="F57" i="6"/>
  <c r="G57" i="6"/>
  <c r="H57" i="6"/>
  <c r="I57" i="6"/>
  <c r="L57" i="6"/>
  <c r="E58" i="6"/>
  <c r="A56" i="2"/>
  <c r="F58" i="6"/>
  <c r="G58" i="6"/>
  <c r="H58" i="6"/>
  <c r="J58" i="6"/>
  <c r="J59" i="6"/>
  <c r="J60" i="6"/>
  <c r="J61" i="6"/>
  <c r="J62" i="6"/>
  <c r="I58" i="6"/>
  <c r="E59" i="6"/>
  <c r="A57" i="2"/>
  <c r="F59" i="6"/>
  <c r="G59" i="6"/>
  <c r="H59" i="6"/>
  <c r="I59" i="6"/>
  <c r="E60" i="6"/>
  <c r="A58" i="2"/>
  <c r="F60" i="6"/>
  <c r="G60" i="6"/>
  <c r="H60" i="6"/>
  <c r="I60" i="6"/>
  <c r="E61" i="6"/>
  <c r="A59" i="2"/>
  <c r="F61" i="6"/>
  <c r="G61" i="6"/>
  <c r="H61" i="6"/>
  <c r="I61" i="6"/>
  <c r="E62" i="6"/>
  <c r="A60" i="2"/>
  <c r="F62" i="6"/>
  <c r="G62" i="6"/>
  <c r="H62" i="6"/>
  <c r="I62" i="6"/>
  <c r="E63" i="6"/>
  <c r="A61" i="2"/>
  <c r="F63" i="6"/>
  <c r="G63" i="6"/>
  <c r="H63" i="6"/>
  <c r="J63" i="6"/>
  <c r="J64" i="6"/>
  <c r="J65" i="6"/>
  <c r="J66" i="6"/>
  <c r="J67" i="6"/>
  <c r="I63" i="6"/>
  <c r="E64" i="6"/>
  <c r="A62" i="2"/>
  <c r="F64" i="6"/>
  <c r="G64" i="6"/>
  <c r="H64" i="6"/>
  <c r="I64" i="6"/>
  <c r="E65" i="6"/>
  <c r="A63" i="2"/>
  <c r="F65" i="6"/>
  <c r="G65" i="6"/>
  <c r="H65" i="6"/>
  <c r="I65" i="6"/>
  <c r="E66" i="6"/>
  <c r="A64" i="2"/>
  <c r="F66" i="6"/>
  <c r="G66" i="6"/>
  <c r="H66" i="6"/>
  <c r="I66" i="6"/>
  <c r="E67" i="6"/>
  <c r="A65" i="2"/>
  <c r="F67" i="6"/>
  <c r="G67" i="6"/>
  <c r="H67" i="6"/>
  <c r="I67" i="6"/>
  <c r="E68" i="6"/>
  <c r="A66" i="2"/>
  <c r="F68" i="6"/>
  <c r="G68" i="6"/>
  <c r="H68" i="6"/>
  <c r="J68" i="6"/>
  <c r="J69" i="6"/>
  <c r="J70" i="6"/>
  <c r="J71" i="6"/>
  <c r="J72" i="6"/>
  <c r="I68" i="6"/>
  <c r="E69" i="6"/>
  <c r="A67" i="2"/>
  <c r="F69" i="6"/>
  <c r="G69" i="6"/>
  <c r="H69" i="6"/>
  <c r="I69" i="6"/>
  <c r="E70" i="6"/>
  <c r="A68" i="2"/>
  <c r="F70" i="6"/>
  <c r="G70" i="6"/>
  <c r="H70" i="6"/>
  <c r="I70" i="6"/>
  <c r="E71" i="6"/>
  <c r="A69" i="2"/>
  <c r="F71" i="6"/>
  <c r="G71" i="6"/>
  <c r="H71" i="6"/>
  <c r="I71" i="6"/>
  <c r="E72" i="6"/>
  <c r="A70" i="2"/>
  <c r="F72" i="6"/>
  <c r="G72" i="6"/>
  <c r="H72" i="6"/>
  <c r="I72" i="6"/>
  <c r="E73" i="6"/>
  <c r="A71" i="2"/>
  <c r="F73" i="6"/>
  <c r="G73" i="6"/>
  <c r="H73" i="6"/>
  <c r="J73" i="6"/>
  <c r="J74" i="6"/>
  <c r="J75" i="6"/>
  <c r="J76" i="6"/>
  <c r="J77" i="6"/>
  <c r="I73" i="6"/>
  <c r="E74" i="6"/>
  <c r="A72" i="2"/>
  <c r="F74" i="6"/>
  <c r="G74" i="6"/>
  <c r="H74" i="6"/>
  <c r="I74" i="6"/>
  <c r="E75" i="6"/>
  <c r="A73" i="2"/>
  <c r="F75" i="6"/>
  <c r="G75" i="6"/>
  <c r="H75" i="6"/>
  <c r="I75" i="6"/>
  <c r="E76" i="6"/>
  <c r="A74" i="2"/>
  <c r="F76" i="6"/>
  <c r="G76" i="6"/>
  <c r="H76" i="6"/>
  <c r="I76" i="6"/>
  <c r="E77" i="6"/>
  <c r="A75" i="2"/>
  <c r="F77" i="6"/>
  <c r="G77" i="6"/>
  <c r="H77" i="6"/>
  <c r="I77" i="6"/>
  <c r="E78" i="6"/>
  <c r="A76" i="2"/>
  <c r="F78" i="6"/>
  <c r="G78" i="6"/>
  <c r="H78" i="6"/>
  <c r="J78" i="6"/>
  <c r="J79" i="6"/>
  <c r="J80" i="6"/>
  <c r="J81" i="6"/>
  <c r="J82" i="6"/>
  <c r="I78" i="6"/>
  <c r="E79" i="6"/>
  <c r="A77" i="2"/>
  <c r="F79" i="6"/>
  <c r="G79" i="6"/>
  <c r="H79" i="6"/>
  <c r="I79" i="6"/>
  <c r="E80" i="6"/>
  <c r="A78" i="2"/>
  <c r="F80" i="6"/>
  <c r="G80" i="6"/>
  <c r="H80" i="6"/>
  <c r="I80" i="6"/>
  <c r="E81" i="6"/>
  <c r="A79" i="2"/>
  <c r="F81" i="6"/>
  <c r="G81" i="6"/>
  <c r="H81" i="6"/>
  <c r="I81" i="6"/>
  <c r="E82" i="6"/>
  <c r="A80" i="2"/>
  <c r="F82" i="6"/>
  <c r="G82" i="6"/>
  <c r="H82" i="6"/>
  <c r="I82" i="6"/>
  <c r="E83" i="6"/>
  <c r="A81" i="2"/>
  <c r="F83" i="6"/>
  <c r="G83" i="6"/>
  <c r="H83" i="6"/>
  <c r="J83" i="6"/>
  <c r="J84" i="6"/>
  <c r="J85" i="6"/>
  <c r="J86" i="6"/>
  <c r="J87" i="6"/>
  <c r="I83" i="6"/>
  <c r="E84" i="6"/>
  <c r="A82" i="2"/>
  <c r="F84" i="6"/>
  <c r="G84" i="6"/>
  <c r="H84" i="6"/>
  <c r="I84" i="6"/>
  <c r="E85" i="6"/>
  <c r="A83" i="2"/>
  <c r="F85" i="6"/>
  <c r="G85" i="6"/>
  <c r="H85" i="6"/>
  <c r="I85" i="6"/>
  <c r="E86" i="6"/>
  <c r="A84" i="2"/>
  <c r="F86" i="6"/>
  <c r="G86" i="6"/>
  <c r="H86" i="6"/>
  <c r="I86" i="6"/>
  <c r="E87" i="6"/>
  <c r="A85" i="2"/>
  <c r="F87" i="6"/>
  <c r="G87" i="6"/>
  <c r="H87" i="6"/>
  <c r="I87" i="6"/>
  <c r="E88" i="6"/>
  <c r="A86" i="2"/>
  <c r="F88" i="6"/>
  <c r="G88" i="6"/>
  <c r="H88" i="6"/>
  <c r="J88" i="6"/>
  <c r="J89" i="6"/>
  <c r="J90" i="6"/>
  <c r="J91" i="6"/>
  <c r="J92" i="6"/>
  <c r="I88" i="6"/>
  <c r="E89" i="6"/>
  <c r="A87" i="2"/>
  <c r="F89" i="6"/>
  <c r="G89" i="6"/>
  <c r="H89" i="6"/>
  <c r="I89" i="6"/>
  <c r="E90" i="6"/>
  <c r="A88" i="2"/>
  <c r="F90" i="6"/>
  <c r="G90" i="6"/>
  <c r="H90" i="6"/>
  <c r="I90" i="6"/>
  <c r="E91" i="6"/>
  <c r="A89" i="2"/>
  <c r="F91" i="6"/>
  <c r="G91" i="6"/>
  <c r="H91" i="6"/>
  <c r="I91" i="6"/>
  <c r="E92" i="6"/>
  <c r="A90" i="2"/>
  <c r="F92" i="6"/>
  <c r="G92" i="6"/>
  <c r="H92" i="6"/>
  <c r="I92" i="6"/>
  <c r="E93" i="6"/>
  <c r="A91" i="2"/>
  <c r="F93" i="6"/>
  <c r="G93" i="6"/>
  <c r="H93" i="6"/>
  <c r="J93" i="6"/>
  <c r="J94" i="6"/>
  <c r="J95" i="6"/>
  <c r="J96" i="6"/>
  <c r="J97" i="6"/>
  <c r="I93" i="6"/>
  <c r="E94" i="6"/>
  <c r="A92" i="2"/>
  <c r="F94" i="6"/>
  <c r="G94" i="6"/>
  <c r="H94" i="6"/>
  <c r="I94" i="6"/>
  <c r="E95" i="6"/>
  <c r="A93" i="2"/>
  <c r="F95" i="6"/>
  <c r="G95" i="6"/>
  <c r="H95" i="6"/>
  <c r="I95" i="6"/>
  <c r="E96" i="6"/>
  <c r="A94" i="2"/>
  <c r="F96" i="6"/>
  <c r="G96" i="6"/>
  <c r="H96" i="6"/>
  <c r="I96" i="6"/>
  <c r="E97" i="6"/>
  <c r="A95" i="2"/>
  <c r="F97" i="6"/>
  <c r="G97" i="6"/>
  <c r="H97" i="6"/>
  <c r="I97" i="6"/>
  <c r="E98" i="6"/>
  <c r="A96" i="2"/>
  <c r="F98" i="6"/>
  <c r="G98" i="6"/>
  <c r="H98" i="6"/>
  <c r="J98" i="6"/>
  <c r="J99" i="6"/>
  <c r="J100" i="6"/>
  <c r="J101" i="6"/>
  <c r="J102" i="6"/>
  <c r="I98" i="6"/>
  <c r="E99" i="6"/>
  <c r="A97" i="2"/>
  <c r="F99" i="6"/>
  <c r="G99" i="6"/>
  <c r="H99" i="6"/>
  <c r="I99" i="6"/>
  <c r="E100" i="6"/>
  <c r="A98" i="2"/>
  <c r="F100" i="6"/>
  <c r="G100" i="6"/>
  <c r="H100" i="6"/>
  <c r="I100" i="6"/>
  <c r="E101" i="6"/>
  <c r="A99" i="2"/>
  <c r="F101" i="6"/>
  <c r="G101" i="6"/>
  <c r="H101" i="6"/>
  <c r="I101" i="6"/>
  <c r="E102" i="6"/>
  <c r="A100" i="2"/>
  <c r="F102" i="6"/>
  <c r="G102" i="6"/>
  <c r="H102" i="6"/>
  <c r="I102" i="6"/>
  <c r="E103" i="6"/>
  <c r="A101" i="2"/>
  <c r="F103" i="6"/>
  <c r="G103" i="6"/>
  <c r="H103" i="6"/>
  <c r="J103" i="6"/>
  <c r="I103" i="6"/>
  <c r="J4" i="6"/>
  <c r="J5" i="6"/>
  <c r="K9" i="6"/>
  <c r="K10" i="6"/>
  <c r="K11" i="6"/>
  <c r="K12" i="6"/>
  <c r="K14" i="6"/>
  <c r="K15" i="6"/>
  <c r="K16" i="6"/>
  <c r="K17" i="6"/>
  <c r="K19" i="6"/>
  <c r="K20" i="6"/>
  <c r="K21" i="6"/>
  <c r="K22" i="6"/>
  <c r="K24" i="6"/>
  <c r="K25" i="6"/>
  <c r="K26" i="6"/>
  <c r="K27" i="6"/>
  <c r="K29" i="6"/>
  <c r="K30" i="6"/>
  <c r="K31" i="6"/>
  <c r="K32" i="6"/>
  <c r="K34" i="6"/>
  <c r="K35" i="6"/>
  <c r="K36" i="6"/>
  <c r="K37" i="6"/>
  <c r="K39" i="6"/>
  <c r="K40" i="6"/>
  <c r="K41" i="6"/>
  <c r="K42" i="6"/>
  <c r="K44" i="6"/>
  <c r="K45" i="6"/>
  <c r="K46" i="6"/>
  <c r="K47" i="6"/>
  <c r="K49" i="6"/>
  <c r="K50" i="6"/>
  <c r="K51" i="6"/>
  <c r="K52"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K4" i="6"/>
  <c r="K5" i="6"/>
  <c r="K6" i="6"/>
  <c r="K7" i="6"/>
  <c r="L4" i="6"/>
  <c r="L5" i="6"/>
  <c r="L6" i="6"/>
  <c r="L7" i="6"/>
  <c r="E4" i="6"/>
  <c r="D11" i="1"/>
  <c r="D12" i="1"/>
  <c r="D13" i="1"/>
  <c r="D14" i="1"/>
  <c r="I4" i="2"/>
  <c r="F13" i="2"/>
  <c r="F14" i="2"/>
  <c r="J4" i="2"/>
  <c r="I5" i="2"/>
  <c r="J5" i="2"/>
  <c r="I6" i="2"/>
  <c r="J6" i="2"/>
  <c r="I7" i="2"/>
  <c r="J7" i="2"/>
  <c r="I8" i="2"/>
  <c r="J8" i="2"/>
  <c r="I9" i="2"/>
  <c r="J9" i="2"/>
  <c r="I10" i="2"/>
  <c r="J10" i="2"/>
  <c r="I11" i="2"/>
  <c r="J11" i="2"/>
  <c r="I12" i="2"/>
  <c r="J12" i="2"/>
  <c r="I13" i="2"/>
  <c r="J13" i="2"/>
  <c r="J14" i="2"/>
  <c r="E18" i="2"/>
  <c r="D10" i="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A2" i="8"/>
  <c r="A3" i="8"/>
  <c r="A4" i="8"/>
  <c r="A5" i="8"/>
  <c r="A7" i="8"/>
  <c r="A8" i="8"/>
  <c r="A9" i="8"/>
  <c r="A10" i="8"/>
  <c r="A12" i="8"/>
  <c r="A13" i="8"/>
  <c r="A14" i="8"/>
  <c r="A15" i="8"/>
  <c r="A17" i="8"/>
  <c r="A18" i="8"/>
  <c r="A19" i="8"/>
  <c r="A20" i="8"/>
  <c r="A22" i="8"/>
  <c r="A23" i="8"/>
  <c r="A24" i="8"/>
  <c r="A25" i="8"/>
  <c r="A27" i="8"/>
  <c r="A28" i="8"/>
  <c r="A29" i="8"/>
  <c r="A30" i="8"/>
  <c r="A32" i="8"/>
  <c r="A33" i="8"/>
  <c r="A34" i="8"/>
  <c r="A35" i="8"/>
  <c r="A37" i="8"/>
  <c r="A38" i="8"/>
  <c r="A39" i="8"/>
  <c r="A40" i="8"/>
  <c r="A42" i="8"/>
  <c r="A43" i="8"/>
  <c r="A44" i="8"/>
  <c r="A45" i="8"/>
  <c r="A47" i="8"/>
  <c r="A48" i="8"/>
  <c r="A49" i="8"/>
  <c r="A50" i="8"/>
  <c r="I13" i="8"/>
  <c r="I12" i="8"/>
  <c r="I11" i="8"/>
  <c r="I10" i="8"/>
  <c r="I9" i="8"/>
  <c r="I8" i="8"/>
  <c r="I7" i="8"/>
  <c r="I6" i="8"/>
  <c r="I5" i="8"/>
  <c r="I4" i="8"/>
  <c r="K3" i="6"/>
  <c r="F14" i="8"/>
  <c r="J4" i="8"/>
  <c r="J5" i="8"/>
  <c r="J6" i="8"/>
  <c r="J7" i="8"/>
  <c r="J8" i="8"/>
  <c r="J9" i="8"/>
  <c r="J10" i="8"/>
  <c r="J11" i="8"/>
  <c r="J12" i="8"/>
  <c r="J13" i="8"/>
  <c r="J14" i="8"/>
  <c r="E17" i="8"/>
  <c r="C16" i="8"/>
  <c r="C17" i="2"/>
  <c r="F13" i="8"/>
  <c r="I14" i="8"/>
  <c r="I14" i="2"/>
  <c r="G3" i="6"/>
  <c r="F3" i="6"/>
  <c r="E3" i="6"/>
  <c r="C3" i="6"/>
  <c r="B3" i="6"/>
  <c r="I10" i="1"/>
  <c r="I11" i="1"/>
  <c r="I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307122-A35A-46F1-BBF3-3A2A53C834B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5C661CD-42A7-4B41-9DF6-4B81883F49E0}" name="WorksheetConnection_Dashboard_Final.xlsx!Table1" type="102" refreshedVersion="6" minRefreshableVersion="5">
    <extLst>
      <ext xmlns:x15="http://schemas.microsoft.com/office/spreadsheetml/2010/11/main" uri="{DE250136-89BD-433C-8126-D09CA5730AF9}">
        <x15:connection id="Table1" autoDelete="1">
          <x15:rangePr sourceName="_xlcn.WorksheetConnection_Dashboard_Final.xlsxTable1"/>
        </x15:connection>
      </ext>
    </extLst>
  </connection>
</connections>
</file>

<file path=xl/sharedStrings.xml><?xml version="1.0" encoding="utf-8"?>
<sst xmlns="http://schemas.openxmlformats.org/spreadsheetml/2006/main" count="152" uniqueCount="68">
  <si>
    <t>Distribution of Daily Demand</t>
  </si>
  <si>
    <t>Demand</t>
  </si>
  <si>
    <t>Probability</t>
  </si>
  <si>
    <t>Cummulative Probability</t>
  </si>
  <si>
    <t>Distribution of Lead Demand</t>
  </si>
  <si>
    <t>Lead</t>
  </si>
  <si>
    <t>General Parameters</t>
  </si>
  <si>
    <t>Maximum Inventory</t>
  </si>
  <si>
    <t>Initial Inventory</t>
  </si>
  <si>
    <t>First Order Quantity</t>
  </si>
  <si>
    <t>First Lead Time</t>
  </si>
  <si>
    <t>Review Period (days)</t>
  </si>
  <si>
    <t>Run Freqeuncy Test</t>
  </si>
  <si>
    <t>Step 1</t>
  </si>
  <si>
    <t>Defining the Hypothesis</t>
  </si>
  <si>
    <r>
      <t>H</t>
    </r>
    <r>
      <rPr>
        <sz val="8"/>
        <color theme="1"/>
        <rFont val="Century"/>
        <family val="1"/>
      </rPr>
      <t>1</t>
    </r>
    <r>
      <rPr>
        <sz val="11"/>
        <color theme="1"/>
        <rFont val="Century"/>
        <family val="1"/>
      </rPr>
      <t xml:space="preserve"> = Ri ~ U[0,1]</t>
    </r>
  </si>
  <si>
    <r>
      <t>H</t>
    </r>
    <r>
      <rPr>
        <sz val="10"/>
        <color theme="1"/>
        <rFont val="Century"/>
        <family val="1"/>
      </rPr>
      <t>o</t>
    </r>
    <r>
      <rPr>
        <sz val="11"/>
        <color theme="1"/>
        <rFont val="Century"/>
        <family val="1"/>
      </rPr>
      <t xml:space="preserve"> = Ri ~ U[0,1]</t>
    </r>
  </si>
  <si>
    <t>Step 2</t>
  </si>
  <si>
    <t>Intervals</t>
  </si>
  <si>
    <t>Oi</t>
  </si>
  <si>
    <t>0-0.1</t>
  </si>
  <si>
    <t>0.1-0.2</t>
  </si>
  <si>
    <t>0.2-0.3</t>
  </si>
  <si>
    <t>0.3-0.4</t>
  </si>
  <si>
    <t>0.4-0.5</t>
  </si>
  <si>
    <t>0.5-0.6</t>
  </si>
  <si>
    <t>0.6-0.7</t>
  </si>
  <si>
    <t>0.7-0.8</t>
  </si>
  <si>
    <t>0.8-0.9</t>
  </si>
  <si>
    <t>Fi</t>
  </si>
  <si>
    <t>n</t>
  </si>
  <si>
    <t>Degree of Freedom</t>
  </si>
  <si>
    <t>N</t>
  </si>
  <si>
    <t>Test Statistic (Ei)</t>
  </si>
  <si>
    <t>Step 3</t>
  </si>
  <si>
    <t>Cycle</t>
  </si>
  <si>
    <t>Day</t>
  </si>
  <si>
    <t>Beginning Inventory</t>
  </si>
  <si>
    <t>Ending Inventory</t>
  </si>
  <si>
    <t>Shortage Quantity</t>
  </si>
  <si>
    <t>Order Quantity</t>
  </si>
  <si>
    <t>Random Number for Lead Time</t>
  </si>
  <si>
    <t>Day until Arrive</t>
  </si>
  <si>
    <t>Day within Cycle</t>
  </si>
  <si>
    <t>Random Number</t>
  </si>
  <si>
    <t>Lead Time</t>
  </si>
  <si>
    <t xml:space="preserve">Random Numbers for Demand </t>
  </si>
  <si>
    <t>0.9-1.0</t>
  </si>
  <si>
    <t>Total Sum</t>
  </si>
  <si>
    <t>Row Labels</t>
  </si>
  <si>
    <t>#N/A</t>
  </si>
  <si>
    <t>Grand Total</t>
  </si>
  <si>
    <t>Column Labels</t>
  </si>
  <si>
    <t>Sum of Shortage Quantity</t>
  </si>
  <si>
    <t>0</t>
  </si>
  <si>
    <t>1</t>
  </si>
  <si>
    <t>2</t>
  </si>
  <si>
    <t>3</t>
  </si>
  <si>
    <t>4</t>
  </si>
  <si>
    <t>Sum of Ending Inventory</t>
  </si>
  <si>
    <t>Total Sum of Ending Inventory</t>
  </si>
  <si>
    <t>Total Sum of Shortage Quantity</t>
  </si>
  <si>
    <t>Sum of Order Quantity</t>
  </si>
  <si>
    <t>Total Sum of Order Quantity</t>
  </si>
  <si>
    <t>Count of Demand</t>
  </si>
  <si>
    <t>Count of Beginning Inventory</t>
  </si>
  <si>
    <t>Count of Day</t>
  </si>
  <si>
    <t>Total Count of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</si>
</sst>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entury"/>
      <family val="1"/>
    </font>
    <font>
      <b/>
      <sz val="11"/>
      <color theme="1"/>
      <name val="Century"/>
      <family val="1"/>
    </font>
    <font>
      <sz val="10"/>
      <color theme="1"/>
      <name val="Century"/>
      <family val="1"/>
    </font>
    <font>
      <sz val="8"/>
      <color theme="1"/>
      <name val="Century"/>
      <family val="1"/>
    </font>
  </fonts>
  <fills count="5">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1" fillId="0" borderId="1" xfId="0" applyFont="1" applyBorder="1"/>
    <xf numFmtId="2" fontId="1" fillId="2" borderId="1" xfId="0" applyNumberFormat="1" applyFont="1" applyFill="1" applyBorder="1" applyAlignment="1">
      <alignment horizontal="center"/>
    </xf>
    <xf numFmtId="0" fontId="1" fillId="0" borderId="1" xfId="0" applyFont="1" applyBorder="1" applyAlignment="1">
      <alignment horizontal="center"/>
    </xf>
    <xf numFmtId="0" fontId="1" fillId="0" borderId="5" xfId="0" applyFont="1" applyBorder="1"/>
    <xf numFmtId="0" fontId="1" fillId="0" borderId="6" xfId="0" applyFont="1" applyBorder="1"/>
    <xf numFmtId="0" fontId="1" fillId="2" borderId="5" xfId="0" applyFont="1" applyFill="1" applyBorder="1" applyAlignment="1">
      <alignment horizontal="center"/>
    </xf>
    <xf numFmtId="2" fontId="1" fillId="0" borderId="6" xfId="0" applyNumberFormat="1" applyFont="1" applyBorder="1" applyAlignment="1">
      <alignment horizontal="center"/>
    </xf>
    <xf numFmtId="0" fontId="1" fillId="2" borderId="7" xfId="0" applyFont="1" applyFill="1" applyBorder="1" applyAlignment="1">
      <alignment horizontal="center"/>
    </xf>
    <xf numFmtId="2" fontId="1" fillId="2" borderId="8" xfId="0" applyNumberFormat="1" applyFont="1" applyFill="1" applyBorder="1" applyAlignment="1">
      <alignment horizontal="center"/>
    </xf>
    <xf numFmtId="2" fontId="1" fillId="0" borderId="9" xfId="0" applyNumberFormat="1" applyFont="1" applyBorder="1" applyAlignment="1">
      <alignment horizontal="center"/>
    </xf>
    <xf numFmtId="0" fontId="1" fillId="2" borderId="5" xfId="0" applyFont="1" applyFill="1" applyBorder="1"/>
    <xf numFmtId="0" fontId="1" fillId="0" borderId="6" xfId="0" applyFont="1" applyBorder="1" applyAlignment="1">
      <alignment horizontal="center"/>
    </xf>
    <xf numFmtId="0" fontId="1" fillId="2" borderId="7" xfId="0" applyFont="1" applyFill="1" applyBorder="1"/>
    <xf numFmtId="0" fontId="1" fillId="0" borderId="9" xfId="0" applyFont="1" applyBorder="1" applyAlignment="1">
      <alignment horizontal="center"/>
    </xf>
    <xf numFmtId="0" fontId="2" fillId="0" borderId="0" xfId="0" applyFont="1"/>
    <xf numFmtId="0" fontId="2" fillId="0" borderId="0" xfId="0" quotePrefix="1" applyFont="1"/>
    <xf numFmtId="0" fontId="2" fillId="0" borderId="1" xfId="0" applyFont="1" applyBorder="1"/>
    <xf numFmtId="0" fontId="2" fillId="0" borderId="1" xfId="0" applyFont="1" applyBorder="1" applyAlignment="1">
      <alignment horizontal="center"/>
    </xf>
    <xf numFmtId="2" fontId="1" fillId="0" borderId="0" xfId="0" applyNumberFormat="1" applyFont="1" applyAlignment="1">
      <alignment horizontal="center"/>
    </xf>
    <xf numFmtId="0" fontId="2" fillId="4" borderId="1" xfId="0" applyFont="1" applyFill="1" applyBorder="1" applyAlignment="1">
      <alignment horizontal="center"/>
    </xf>
    <xf numFmtId="0" fontId="1" fillId="4" borderId="1" xfId="0" applyFont="1" applyFill="1" applyBorder="1" applyAlignment="1" applyProtection="1">
      <alignment horizontal="center"/>
    </xf>
    <xf numFmtId="0" fontId="2" fillId="4" borderId="1" xfId="0" applyFont="1" applyFill="1" applyBorder="1" applyAlignment="1" applyProtection="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2" fillId="0" borderId="0" xfId="0" applyFont="1" applyBorder="1" applyAlignment="1">
      <alignment vertical="center"/>
    </xf>
    <xf numFmtId="1" fontId="1" fillId="0" borderId="1" xfId="0" applyNumberFormat="1"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1" fontId="1" fillId="0" borderId="21" xfId="0" applyNumberFormat="1" applyFont="1" applyBorder="1" applyAlignment="1">
      <alignment horizontal="center"/>
    </xf>
    <xf numFmtId="0" fontId="1" fillId="0" borderId="22"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0" xfId="0" applyFont="1" applyAlignment="1">
      <alignment horizontal="center" vertical="center"/>
    </xf>
  </cellXfs>
  <cellStyles count="1">
    <cellStyle name="Normal" xfId="0" builtinId="0"/>
  </cellStyles>
  <dxfs count="16">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thin">
          <color indexed="64"/>
        </bottom>
      </border>
    </dxf>
    <dxf>
      <font>
        <b val="0"/>
        <i val="0"/>
        <strike val="0"/>
        <condense val="0"/>
        <extend val="0"/>
        <outline val="0"/>
        <shadow val="0"/>
        <u val="none"/>
        <vertAlign val="baseline"/>
        <sz val="11"/>
        <color theme="1"/>
        <name val="Century"/>
        <family val="1"/>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entury"/>
        <family val="1"/>
        <scheme val="none"/>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[Dashboard_Final.xlsx]Demand Graph!PivotTable3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'Demand Graph'!$B$3</c:f>
              <c:strCache>
                <c:ptCount val="1"/>
                <c:pt idx="0">
                  <c:v>Sum of Ending Inventory</c:v>
                </c:pt>
              </c:strCache>
            </c:strRef>
          </c:tx>
          <c:spPr>
            <a:solidFill>
              <a:schemeClr val="accent1"/>
            </a:solidFill>
            <a:ln>
              <a:noFill/>
            </a:ln>
            <a:effectLst/>
          </c:spPr>
          <c:invertIfNegative val="0"/>
          <c:cat>
            <c:strRef>
              <c:f>'Demand Graph'!$A$4:$A$10</c:f>
              <c:strCache>
                <c:ptCount val="6"/>
                <c:pt idx="0">
                  <c:v>0</c:v>
                </c:pt>
                <c:pt idx="1">
                  <c:v>1</c:v>
                </c:pt>
                <c:pt idx="2">
                  <c:v>2</c:v>
                </c:pt>
                <c:pt idx="3">
                  <c:v>3</c:v>
                </c:pt>
                <c:pt idx="4">
                  <c:v>4</c:v>
                </c:pt>
                <c:pt idx="5">
                  <c:v>#N/A</c:v>
                </c:pt>
              </c:strCache>
            </c:strRef>
          </c:cat>
          <c:val>
            <c:numRef>
              <c:f>'Demand Graph'!$B$4:$B$10</c:f>
              <c:numCache>
                <c:formatCode>General</c:formatCode>
                <c:ptCount val="6"/>
                <c:pt idx="0">
                  <c:v>32</c:v>
                </c:pt>
                <c:pt idx="1">
                  <c:v>87</c:v>
                </c:pt>
                <c:pt idx="2">
                  <c:v>87</c:v>
                </c:pt>
                <c:pt idx="3">
                  <c:v>47</c:v>
                </c:pt>
                <c:pt idx="4">
                  <c:v>8</c:v>
                </c:pt>
                <c:pt idx="5">
                  <c:v>3</c:v>
                </c:pt>
              </c:numCache>
            </c:numRef>
          </c:val>
          <c:extLst>
            <c:ext xmlns:c16="http://schemas.microsoft.com/office/drawing/2014/chart" uri="{C3380CC4-5D6E-409C-BE32-E72D297353CC}">
              <c16:uniqueId val="{00000000-F84F-474C-8AFF-59F776B179A3}"/>
            </c:ext>
          </c:extLst>
        </c:ser>
        <c:ser>
          <c:idx val="1"/>
          <c:order val="1"/>
          <c:tx>
            <c:strRef>
              <c:f>'Demand Graph'!$C$3</c:f>
              <c:strCache>
                <c:ptCount val="1"/>
                <c:pt idx="0">
                  <c:v>Sum of Shortage Quantity</c:v>
                </c:pt>
              </c:strCache>
            </c:strRef>
          </c:tx>
          <c:spPr>
            <a:solidFill>
              <a:schemeClr val="accent2"/>
            </a:solidFill>
            <a:ln>
              <a:noFill/>
            </a:ln>
            <a:effectLst/>
          </c:spPr>
          <c:invertIfNegative val="0"/>
          <c:cat>
            <c:strRef>
              <c:f>'Demand Graph'!$A$4:$A$10</c:f>
              <c:strCache>
                <c:ptCount val="6"/>
                <c:pt idx="0">
                  <c:v>0</c:v>
                </c:pt>
                <c:pt idx="1">
                  <c:v>1</c:v>
                </c:pt>
                <c:pt idx="2">
                  <c:v>2</c:v>
                </c:pt>
                <c:pt idx="3">
                  <c:v>3</c:v>
                </c:pt>
                <c:pt idx="4">
                  <c:v>4</c:v>
                </c:pt>
                <c:pt idx="5">
                  <c:v>#N/A</c:v>
                </c:pt>
              </c:strCache>
            </c:strRef>
          </c:cat>
          <c:val>
            <c:numRef>
              <c:f>'Demand Graph'!$C$4:$C$10</c:f>
              <c:numCache>
                <c:formatCode>General</c:formatCode>
                <c:ptCount val="6"/>
                <c:pt idx="0">
                  <c:v>0</c:v>
                </c:pt>
                <c:pt idx="1">
                  <c:v>12</c:v>
                </c:pt>
                <c:pt idx="2">
                  <c:v>38</c:v>
                </c:pt>
                <c:pt idx="3">
                  <c:v>25</c:v>
                </c:pt>
                <c:pt idx="4">
                  <c:v>9</c:v>
                </c:pt>
                <c:pt idx="5">
                  <c:v>0</c:v>
                </c:pt>
              </c:numCache>
            </c:numRef>
          </c:val>
          <c:extLst>
            <c:ext xmlns:c16="http://schemas.microsoft.com/office/drawing/2014/chart" uri="{C3380CC4-5D6E-409C-BE32-E72D297353CC}">
              <c16:uniqueId val="{00000001-F84F-474C-8AFF-59F776B179A3}"/>
            </c:ext>
          </c:extLst>
        </c:ser>
        <c:dLbls>
          <c:showLegendKey val="0"/>
          <c:showVal val="0"/>
          <c:showCatName val="0"/>
          <c:showSerName val="0"/>
          <c:showPercent val="0"/>
          <c:showBubbleSize val="0"/>
        </c:dLbls>
        <c:gapWidth val="219"/>
        <c:overlap val="-27"/>
        <c:axId val="480114416"/>
        <c:axId val="480114744"/>
      </c:barChart>
      <c:catAx>
        <c:axId val="48011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14744"/>
        <c:crosses val="autoZero"/>
        <c:auto val="1"/>
        <c:lblAlgn val="ctr"/>
        <c:lblOffset val="100"/>
        <c:noMultiLvlLbl val="0"/>
      </c:catAx>
      <c:valAx>
        <c:axId val="48011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1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[Dashboard_Final.xlsx]Pie Chart!PivotTable4</c:name>
    <c:fmtId val="2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19050">
            <a:solidFill>
              <a:schemeClr val="lt1"/>
            </a:solidFill>
          </a:ln>
          <a:effectLst/>
        </c:spPr>
        <c:marker>
          <c:symbol val="none"/>
        </c:marker>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marker>
          <c:symbol val="none"/>
        </c:marker>
      </c:pivotFmt>
      <c:pivotFmt>
        <c:idx val="140"/>
        <c:spPr>
          <a:solidFill>
            <a:schemeClr val="accent1"/>
          </a:solidFill>
          <a:ln w="19050">
            <a:solidFill>
              <a:schemeClr val="lt1"/>
            </a:solidFill>
          </a:ln>
          <a:effectLst/>
        </c:spPr>
        <c:marker>
          <c:symbol val="none"/>
        </c:marker>
      </c:pivotFmt>
      <c:pivotFmt>
        <c:idx val="1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19050">
            <a:solidFill>
              <a:schemeClr val="lt1"/>
            </a:solidFill>
          </a:ln>
          <a:effectLst/>
        </c:spPr>
        <c:marker>
          <c:symbol val="none"/>
        </c:marker>
      </c:pivotFmt>
      <c:pivotFmt>
        <c:idx val="144"/>
        <c:spPr>
          <a:solidFill>
            <a:schemeClr val="accent1"/>
          </a:solidFill>
          <a:ln w="19050">
            <a:solidFill>
              <a:schemeClr val="lt1"/>
            </a:solidFill>
          </a:ln>
          <a:effectLst/>
        </c:spPr>
        <c:marker>
          <c:symbol val="none"/>
        </c:marker>
      </c:pivotFmt>
      <c:pivotFmt>
        <c:idx val="1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pivotFmt>
      <c:pivotFmt>
        <c:idx val="148"/>
      </c:pivotFmt>
      <c:pivotFmt>
        <c:idx val="149"/>
      </c:pivotFmt>
      <c:pivotFmt>
        <c:idx val="150"/>
      </c:pivotFmt>
      <c:pivotFmt>
        <c:idx val="151"/>
        <c:spPr>
          <a:solidFill>
            <a:schemeClr val="accent1"/>
          </a:solidFill>
          <a:ln w="19050">
            <a:solidFill>
              <a:schemeClr val="lt1"/>
            </a:solidFill>
          </a:ln>
          <a:effectLst/>
        </c:spPr>
        <c:marker>
          <c:symbol val="none"/>
        </c:marke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marker>
          <c:symbol val="none"/>
        </c:marker>
      </c:pivotFmt>
      <c:pivotFmt>
        <c:idx val="154"/>
        <c:spPr>
          <a:solidFill>
            <a:schemeClr val="accent1"/>
          </a:solidFill>
          <a:ln w="19050">
            <a:solidFill>
              <a:schemeClr val="lt1"/>
            </a:solidFill>
          </a:ln>
          <a:effectLst/>
        </c:spPr>
        <c:marker>
          <c:symbol val="none"/>
        </c:marker>
      </c:pivotFmt>
      <c:pivotFmt>
        <c:idx val="155"/>
        <c:spPr>
          <a:solidFill>
            <a:schemeClr val="accent1"/>
          </a:solidFill>
          <a:ln w="19050">
            <a:solidFill>
              <a:schemeClr val="lt1"/>
            </a:solidFill>
          </a:ln>
          <a:effectLst/>
        </c:spPr>
        <c:marker>
          <c:symbol val="none"/>
        </c:marke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3457653368718"/>
          <c:y val="0.10715634715402272"/>
          <c:w val="0.78541858007956122"/>
          <c:h val="0.77092715809047863"/>
        </c:manualLayout>
      </c:layout>
      <c:pieChart>
        <c:varyColors val="1"/>
        <c:ser>
          <c:idx val="0"/>
          <c:order val="0"/>
          <c:tx>
            <c:strRef>
              <c:f>'Pie Chart'!$B$3:$B$4</c:f>
              <c:strCache>
                <c:ptCount val="1"/>
                <c:pt idx="0">
                  <c:v>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A5-4E7A-90D8-905F1CBF20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A5-4E7A-90D8-905F1CBF20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A5-4E7A-90D8-905F1CBF20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A5-4E7A-90D8-905F1CBF20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A5-4E7A-90D8-905F1CBF20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A5-4E7A-90D8-905F1CBF204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AA5-4E7A-90D8-905F1CBF204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AA5-4E7A-90D8-905F1CBF204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AA5-4E7A-90D8-905F1CBF204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AA5-4E7A-90D8-905F1CBF204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AA5-4E7A-90D8-905F1CBF204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AA5-4E7A-90D8-905F1CBF204B}"/>
              </c:ext>
            </c:extLst>
          </c:dPt>
          <c:cat>
            <c:multiLvlStrRef>
              <c:f>'Pie Chart'!$A$5:$A$20</c:f>
              <c:multiLvlStrCache>
                <c:ptCount val="12"/>
                <c:lvl>
                  <c:pt idx="0">
                    <c:v>#N/A</c:v>
                  </c:pt>
                  <c:pt idx="1">
                    <c:v>0</c:v>
                  </c:pt>
                  <c:pt idx="2">
                    <c:v>1</c:v>
                  </c:pt>
                  <c:pt idx="3">
                    <c:v>2</c:v>
                  </c:pt>
                  <c:pt idx="4">
                    <c:v>3</c:v>
                  </c:pt>
                  <c:pt idx="5">
                    <c:v>4</c:v>
                  </c:pt>
                  <c:pt idx="6">
                    <c:v>#N/A</c:v>
                  </c:pt>
                  <c:pt idx="7">
                    <c:v>0</c:v>
                  </c:pt>
                  <c:pt idx="8">
                    <c:v>1</c:v>
                  </c:pt>
                  <c:pt idx="9">
                    <c:v>2</c:v>
                  </c:pt>
                  <c:pt idx="10">
                    <c:v>3</c:v>
                  </c:pt>
                  <c:pt idx="11">
                    <c:v>4</c:v>
                  </c:pt>
                </c:lvl>
                <c:lvl>
                  <c:pt idx="0">
                    <c:v>Count of Day</c:v>
                  </c:pt>
                  <c:pt idx="6">
                    <c:v>Sum of Shortage Quantity</c:v>
                  </c:pt>
                </c:lvl>
              </c:multiLvlStrCache>
            </c:multiLvlStrRef>
          </c:cat>
          <c:val>
            <c:numRef>
              <c:f>'Pie Chart'!$B$5:$B$20</c:f>
              <c:numCache>
                <c:formatCode>General</c:formatCode>
                <c:ptCount val="12"/>
                <c:pt idx="2">
                  <c:v>1</c:v>
                </c:pt>
                <c:pt idx="3">
                  <c:v>2</c:v>
                </c:pt>
                <c:pt idx="5">
                  <c:v>2</c:v>
                </c:pt>
                <c:pt idx="8">
                  <c:v>0</c:v>
                </c:pt>
                <c:pt idx="9">
                  <c:v>0</c:v>
                </c:pt>
                <c:pt idx="11">
                  <c:v>0</c:v>
                </c:pt>
              </c:numCache>
            </c:numRef>
          </c:val>
          <c:extLst>
            <c:ext xmlns:c16="http://schemas.microsoft.com/office/drawing/2014/chart" uri="{C3380CC4-5D6E-409C-BE32-E72D297353CC}">
              <c16:uniqueId val="{00000018-4AA5-4E7A-90D8-905F1CBF204B}"/>
            </c:ext>
          </c:extLst>
        </c:ser>
        <c:ser>
          <c:idx val="1"/>
          <c:order val="1"/>
          <c:tx>
            <c:strRef>
              <c:f>'Pie Chart'!$C$3:$C$4</c:f>
              <c:strCache>
                <c:ptCount val="1"/>
                <c:pt idx="0">
                  <c:v>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4AA5-4E7A-90D8-905F1CBF20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4AA5-4E7A-90D8-905F1CBF20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4AA5-4E7A-90D8-905F1CBF20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4AA5-4E7A-90D8-905F1CBF20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4AA5-4E7A-90D8-905F1CBF20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4AA5-4E7A-90D8-905F1CBF204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4AA5-4E7A-90D8-905F1CBF204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4AA5-4E7A-90D8-905F1CBF204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4AA5-4E7A-90D8-905F1CBF204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4AA5-4E7A-90D8-905F1CBF204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4AA5-4E7A-90D8-905F1CBF204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4AA5-4E7A-90D8-905F1CBF204B}"/>
              </c:ext>
            </c:extLst>
          </c:dPt>
          <c:cat>
            <c:multiLvlStrRef>
              <c:f>'Pie Chart'!$A$5:$A$20</c:f>
              <c:multiLvlStrCache>
                <c:ptCount val="12"/>
                <c:lvl>
                  <c:pt idx="0">
                    <c:v>#N/A</c:v>
                  </c:pt>
                  <c:pt idx="1">
                    <c:v>0</c:v>
                  </c:pt>
                  <c:pt idx="2">
                    <c:v>1</c:v>
                  </c:pt>
                  <c:pt idx="3">
                    <c:v>2</c:v>
                  </c:pt>
                  <c:pt idx="4">
                    <c:v>3</c:v>
                  </c:pt>
                  <c:pt idx="5">
                    <c:v>4</c:v>
                  </c:pt>
                  <c:pt idx="6">
                    <c:v>#N/A</c:v>
                  </c:pt>
                  <c:pt idx="7">
                    <c:v>0</c:v>
                  </c:pt>
                  <c:pt idx="8">
                    <c:v>1</c:v>
                  </c:pt>
                  <c:pt idx="9">
                    <c:v>2</c:v>
                  </c:pt>
                  <c:pt idx="10">
                    <c:v>3</c:v>
                  </c:pt>
                  <c:pt idx="11">
                    <c:v>4</c:v>
                  </c:pt>
                </c:lvl>
                <c:lvl>
                  <c:pt idx="0">
                    <c:v>Count of Day</c:v>
                  </c:pt>
                  <c:pt idx="6">
                    <c:v>Sum of Shortage Quantity</c:v>
                  </c:pt>
                </c:lvl>
              </c:multiLvlStrCache>
            </c:multiLvlStrRef>
          </c:cat>
          <c:val>
            <c:numRef>
              <c:f>'Pie Chart'!$C$5:$C$20</c:f>
              <c:numCache>
                <c:formatCode>General</c:formatCode>
                <c:ptCount val="12"/>
                <c:pt idx="1">
                  <c:v>3</c:v>
                </c:pt>
                <c:pt idx="3">
                  <c:v>2</c:v>
                </c:pt>
                <c:pt idx="7">
                  <c:v>0</c:v>
                </c:pt>
                <c:pt idx="9">
                  <c:v>0</c:v>
                </c:pt>
              </c:numCache>
            </c:numRef>
          </c:val>
          <c:extLst>
            <c:ext xmlns:c16="http://schemas.microsoft.com/office/drawing/2014/chart" uri="{C3380CC4-5D6E-409C-BE32-E72D297353CC}">
              <c16:uniqueId val="{00000031-4AA5-4E7A-90D8-905F1CBF204B}"/>
            </c:ext>
          </c:extLst>
        </c:ser>
        <c:ser>
          <c:idx val="2"/>
          <c:order val="2"/>
          <c:tx>
            <c:strRef>
              <c:f>'Pie Chart'!$D$3:$D$4</c:f>
              <c:strCache>
                <c:ptCount val="1"/>
                <c:pt idx="0">
                  <c:v>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B579-4F84-9F79-3DB1EDB2B3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B579-4F84-9F79-3DB1EDB2B3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B579-4F84-9F79-3DB1EDB2B3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B579-4F84-9F79-3DB1EDB2B3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B579-4F84-9F79-3DB1EDB2B3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B579-4F84-9F79-3DB1EDB2B39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B579-4F84-9F79-3DB1EDB2B39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B579-4F84-9F79-3DB1EDB2B39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1-B579-4F84-9F79-3DB1EDB2B39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3-B579-4F84-9F79-3DB1EDB2B39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5-B579-4F84-9F79-3DB1EDB2B39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7-B579-4F84-9F79-3DB1EDB2B390}"/>
              </c:ext>
            </c:extLst>
          </c:dPt>
          <c:cat>
            <c:multiLvlStrRef>
              <c:f>'Pie Chart'!$A$5:$A$20</c:f>
              <c:multiLvlStrCache>
                <c:ptCount val="12"/>
                <c:lvl>
                  <c:pt idx="0">
                    <c:v>#N/A</c:v>
                  </c:pt>
                  <c:pt idx="1">
                    <c:v>0</c:v>
                  </c:pt>
                  <c:pt idx="2">
                    <c:v>1</c:v>
                  </c:pt>
                  <c:pt idx="3">
                    <c:v>2</c:v>
                  </c:pt>
                  <c:pt idx="4">
                    <c:v>3</c:v>
                  </c:pt>
                  <c:pt idx="5">
                    <c:v>4</c:v>
                  </c:pt>
                  <c:pt idx="6">
                    <c:v>#N/A</c:v>
                  </c:pt>
                  <c:pt idx="7">
                    <c:v>0</c:v>
                  </c:pt>
                  <c:pt idx="8">
                    <c:v>1</c:v>
                  </c:pt>
                  <c:pt idx="9">
                    <c:v>2</c:v>
                  </c:pt>
                  <c:pt idx="10">
                    <c:v>3</c:v>
                  </c:pt>
                  <c:pt idx="11">
                    <c:v>4</c:v>
                  </c:pt>
                </c:lvl>
                <c:lvl>
                  <c:pt idx="0">
                    <c:v>Count of Day</c:v>
                  </c:pt>
                  <c:pt idx="6">
                    <c:v>Sum of Shortage Quantity</c:v>
                  </c:pt>
                </c:lvl>
              </c:multiLvlStrCache>
            </c:multiLvlStrRef>
          </c:cat>
          <c:val>
            <c:numRef>
              <c:f>'Pie Chart'!$D$5:$D$20</c:f>
              <c:numCache>
                <c:formatCode>General</c:formatCode>
                <c:ptCount val="12"/>
                <c:pt idx="0">
                  <c:v>1</c:v>
                </c:pt>
                <c:pt idx="1">
                  <c:v>1</c:v>
                </c:pt>
                <c:pt idx="2">
                  <c:v>1</c:v>
                </c:pt>
                <c:pt idx="3">
                  <c:v>2</c:v>
                </c:pt>
                <c:pt idx="6">
                  <c:v>0</c:v>
                </c:pt>
                <c:pt idx="7">
                  <c:v>0</c:v>
                </c:pt>
                <c:pt idx="8">
                  <c:v>0</c:v>
                </c:pt>
                <c:pt idx="9">
                  <c:v>0</c:v>
                </c:pt>
              </c:numCache>
            </c:numRef>
          </c:val>
          <c:extLst>
            <c:ext xmlns:c16="http://schemas.microsoft.com/office/drawing/2014/chart" uri="{C3380CC4-5D6E-409C-BE32-E72D297353CC}">
              <c16:uniqueId val="{00000083-4AA5-4E7A-90D8-905F1CBF204B}"/>
            </c:ext>
          </c:extLst>
        </c:ser>
        <c:ser>
          <c:idx val="3"/>
          <c:order val="3"/>
          <c:tx>
            <c:strRef>
              <c:f>'Pie Chart'!$E$3:$E$4</c:f>
              <c:strCache>
                <c:ptCount val="1"/>
                <c:pt idx="0">
                  <c:v>11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B579-4F84-9F79-3DB1EDB2B3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B579-4F84-9F79-3DB1EDB2B3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B579-4F84-9F79-3DB1EDB2B3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B579-4F84-9F79-3DB1EDB2B3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1-B579-4F84-9F79-3DB1EDB2B3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3-B579-4F84-9F79-3DB1EDB2B39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5-B579-4F84-9F79-3DB1EDB2B39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7-B579-4F84-9F79-3DB1EDB2B39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9-B579-4F84-9F79-3DB1EDB2B39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B-B579-4F84-9F79-3DB1EDB2B39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D-B579-4F84-9F79-3DB1EDB2B39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F-B579-4F84-9F79-3DB1EDB2B390}"/>
              </c:ext>
            </c:extLst>
          </c:dPt>
          <c:cat>
            <c:multiLvlStrRef>
              <c:f>'Pie Chart'!$A$5:$A$20</c:f>
              <c:multiLvlStrCache>
                <c:ptCount val="12"/>
                <c:lvl>
                  <c:pt idx="0">
                    <c:v>#N/A</c:v>
                  </c:pt>
                  <c:pt idx="1">
                    <c:v>0</c:v>
                  </c:pt>
                  <c:pt idx="2">
                    <c:v>1</c:v>
                  </c:pt>
                  <c:pt idx="3">
                    <c:v>2</c:v>
                  </c:pt>
                  <c:pt idx="4">
                    <c:v>3</c:v>
                  </c:pt>
                  <c:pt idx="5">
                    <c:v>4</c:v>
                  </c:pt>
                  <c:pt idx="6">
                    <c:v>#N/A</c:v>
                  </c:pt>
                  <c:pt idx="7">
                    <c:v>0</c:v>
                  </c:pt>
                  <c:pt idx="8">
                    <c:v>1</c:v>
                  </c:pt>
                  <c:pt idx="9">
                    <c:v>2</c:v>
                  </c:pt>
                  <c:pt idx="10">
                    <c:v>3</c:v>
                  </c:pt>
                  <c:pt idx="11">
                    <c:v>4</c:v>
                  </c:pt>
                </c:lvl>
                <c:lvl>
                  <c:pt idx="0">
                    <c:v>Count of Day</c:v>
                  </c:pt>
                  <c:pt idx="6">
                    <c:v>Sum of Shortage Quantity</c:v>
                  </c:pt>
                </c:lvl>
              </c:multiLvlStrCache>
            </c:multiLvlStrRef>
          </c:cat>
          <c:val>
            <c:numRef>
              <c:f>'Pie Chart'!$E$5:$E$20</c:f>
              <c:numCache>
                <c:formatCode>General</c:formatCode>
                <c:ptCount val="12"/>
                <c:pt idx="1">
                  <c:v>8</c:v>
                </c:pt>
                <c:pt idx="2">
                  <c:v>14</c:v>
                </c:pt>
                <c:pt idx="3">
                  <c:v>36</c:v>
                </c:pt>
                <c:pt idx="4">
                  <c:v>19</c:v>
                </c:pt>
                <c:pt idx="5">
                  <c:v>9</c:v>
                </c:pt>
                <c:pt idx="7">
                  <c:v>106823</c:v>
                </c:pt>
                <c:pt idx="8">
                  <c:v>105943</c:v>
                </c:pt>
                <c:pt idx="9">
                  <c:v>309856</c:v>
                </c:pt>
                <c:pt idx="10">
                  <c:v>24153</c:v>
                </c:pt>
                <c:pt idx="11">
                  <c:v>17465</c:v>
                </c:pt>
              </c:numCache>
            </c:numRef>
          </c:val>
          <c:extLst>
            <c:ext xmlns:c16="http://schemas.microsoft.com/office/drawing/2014/chart" uri="{C3380CC4-5D6E-409C-BE32-E72D297353CC}">
              <c16:uniqueId val="{00000084-4AA5-4E7A-90D8-905F1CBF20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[Dashboard_Final.xlsx]Day within Cycle Graph!PivotTable4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 within Cycle Graph'!$B$3</c:f>
              <c:strCache>
                <c:ptCount val="1"/>
                <c:pt idx="0">
                  <c:v>Total</c:v>
                </c:pt>
              </c:strCache>
            </c:strRef>
          </c:tx>
          <c:spPr>
            <a:solidFill>
              <a:schemeClr val="accent1"/>
            </a:solidFill>
            <a:ln>
              <a:noFill/>
            </a:ln>
            <a:effectLst/>
          </c:spPr>
          <c:invertIfNegative val="0"/>
          <c:cat>
            <c:multiLvlStrRef>
              <c:f>'Day within Cycle Graph'!$A$4:$A$26</c:f>
              <c:multiLvlStrCache>
                <c:ptCount val="15"/>
                <c:lvl>
                  <c:pt idx="0">
                    <c:v>Sum of Ending Inventory</c:v>
                  </c:pt>
                  <c:pt idx="1">
                    <c:v>Sum of Shortage Quantity</c:v>
                  </c:pt>
                  <c:pt idx="2">
                    <c:v>Sum of Order Quantity</c:v>
                  </c:pt>
                  <c:pt idx="3">
                    <c:v>Sum of Ending Inventory</c:v>
                  </c:pt>
                  <c:pt idx="4">
                    <c:v>Sum of Shortage Quantity</c:v>
                  </c:pt>
                  <c:pt idx="5">
                    <c:v>Sum of Order Quantity</c:v>
                  </c:pt>
                  <c:pt idx="6">
                    <c:v>Sum of Ending Inventory</c:v>
                  </c:pt>
                  <c:pt idx="7">
                    <c:v>Sum of Shortage Quantity</c:v>
                  </c:pt>
                  <c:pt idx="8">
                    <c:v>Sum of Order Quantity</c:v>
                  </c:pt>
                  <c:pt idx="9">
                    <c:v>Sum of Ending Inventory</c:v>
                  </c:pt>
                  <c:pt idx="10">
                    <c:v>Sum of Shortage Quantity</c:v>
                  </c:pt>
                  <c:pt idx="11">
                    <c:v>Sum of Order Quantity</c:v>
                  </c:pt>
                  <c:pt idx="12">
                    <c:v>Sum of Ending Inventory</c:v>
                  </c:pt>
                  <c:pt idx="13">
                    <c:v>Sum of Shortage Quantity</c:v>
                  </c:pt>
                  <c:pt idx="14">
                    <c:v>Sum of Order Quantity</c:v>
                  </c:pt>
                </c:lvl>
                <c:lvl>
                  <c:pt idx="0">
                    <c:v>1</c:v>
                  </c:pt>
                  <c:pt idx="3">
                    <c:v>2</c:v>
                  </c:pt>
                  <c:pt idx="6">
                    <c:v>3</c:v>
                  </c:pt>
                  <c:pt idx="9">
                    <c:v>4</c:v>
                  </c:pt>
                  <c:pt idx="12">
                    <c:v>5</c:v>
                  </c:pt>
                </c:lvl>
              </c:multiLvlStrCache>
            </c:multiLvlStrRef>
          </c:cat>
          <c:val>
            <c:numRef>
              <c:f>'Day within Cycle Graph'!$B$4:$B$26</c:f>
              <c:numCache>
                <c:formatCode>General</c:formatCode>
                <c:ptCount val="15"/>
                <c:pt idx="0">
                  <c:v>-40906</c:v>
                </c:pt>
                <c:pt idx="1">
                  <c:v>65495</c:v>
                </c:pt>
                <c:pt idx="2">
                  <c:v>208</c:v>
                </c:pt>
                <c:pt idx="3">
                  <c:v>-24423</c:v>
                </c:pt>
                <c:pt idx="4">
                  <c:v>106303</c:v>
                </c:pt>
                <c:pt idx="5">
                  <c:v>208</c:v>
                </c:pt>
                <c:pt idx="6">
                  <c:v>-47</c:v>
                </c:pt>
                <c:pt idx="7">
                  <c:v>130745</c:v>
                </c:pt>
                <c:pt idx="8">
                  <c:v>208</c:v>
                </c:pt>
                <c:pt idx="9">
                  <c:v>14</c:v>
                </c:pt>
                <c:pt idx="10">
                  <c:v>130828</c:v>
                </c:pt>
                <c:pt idx="11">
                  <c:v>208</c:v>
                </c:pt>
                <c:pt idx="12">
                  <c:v>12</c:v>
                </c:pt>
                <c:pt idx="13">
                  <c:v>130869</c:v>
                </c:pt>
                <c:pt idx="14">
                  <c:v>219</c:v>
                </c:pt>
              </c:numCache>
            </c:numRef>
          </c:val>
          <c:extLst>
            <c:ext xmlns:c16="http://schemas.microsoft.com/office/drawing/2014/chart" uri="{C3380CC4-5D6E-409C-BE32-E72D297353CC}">
              <c16:uniqueId val="{00000000-10FA-43D4-9AC8-5F38796A372F}"/>
            </c:ext>
          </c:extLst>
        </c:ser>
        <c:dLbls>
          <c:showLegendKey val="0"/>
          <c:showVal val="0"/>
          <c:showCatName val="0"/>
          <c:showSerName val="0"/>
          <c:showPercent val="0"/>
          <c:showBubbleSize val="0"/>
        </c:dLbls>
        <c:gapWidth val="182"/>
        <c:axId val="481739648"/>
        <c:axId val="481740960"/>
      </c:barChart>
      <c:catAx>
        <c:axId val="48173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40960"/>
        <c:crosses val="autoZero"/>
        <c:auto val="1"/>
        <c:lblAlgn val="ctr"/>
        <c:lblOffset val="100"/>
        <c:noMultiLvlLbl val="0"/>
      </c:catAx>
      <c:valAx>
        <c:axId val="481740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3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[Dashboard_Final.xlsx]Shortage &amp; Order!PivotTable4</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'Shortage &amp; Order'!$B$3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'Shortage &amp; Order'!$A$4:$A$13</c:f>
              <c:multiLvlStrCache>
                <c:ptCount val="6"/>
                <c:lvl>
                  <c:pt idx="0">
                    <c:v>6</c:v>
                  </c:pt>
                  <c:pt idx="1">
                    <c:v>7</c:v>
                  </c:pt>
                  <c:pt idx="2">
                    <c:v>8</c:v>
                  </c:pt>
                  <c:pt idx="3">
                    <c:v>11</c:v>
                  </c:pt>
                  <c:pt idx="4">
                    <c:v>11</c:v>
                  </c:pt>
                  <c:pt idx="5">
                    <c:v>11</c:v>
                  </c:pt>
                </c:lvl>
                <c:lvl>
                  <c:pt idx="0">
                    <c:v>0</c:v>
                  </c:pt>
                  <c:pt idx="4">
                    <c:v>1</c:v>
                  </c:pt>
                  <c:pt idx="5">
                    <c:v>2</c:v>
                  </c:pt>
                </c:lvl>
              </c:multiLvlStrCache>
            </c:multiLvlStrRef>
          </c:cat>
          <c:val>
            <c:numRef>
              <c:f>'Shortage &amp; Order'!$B$4:$B$13</c:f>
              <c:numCache>
                <c:formatCode>General</c:formatCode>
                <c:ptCount val="6"/>
                <c:pt idx="0">
                  <c:v>5</c:v>
                </c:pt>
                <c:pt idx="1">
                  <c:v>5</c:v>
                </c:pt>
                <c:pt idx="2">
                  <c:v>5</c:v>
                </c:pt>
                <c:pt idx="3">
                  <c:v>5</c:v>
                </c:pt>
                <c:pt idx="4">
                  <c:v>1</c:v>
                </c:pt>
                <c:pt idx="5">
                  <c:v>4</c:v>
                </c:pt>
              </c:numCache>
            </c:numRef>
          </c:val>
          <c:smooth val="0"/>
          <c:extLst>
            <c:ext xmlns:c16="http://schemas.microsoft.com/office/drawing/2014/chart" uri="{C3380CC4-5D6E-409C-BE32-E72D297353CC}">
              <c16:uniqueId val="{00000002-AF94-40A8-9FEF-FF50950CBF12}"/>
            </c:ext>
          </c:extLst>
        </c:ser>
        <c:dLbls>
          <c:showLegendKey val="0"/>
          <c:showVal val="0"/>
          <c:showCatName val="0"/>
          <c:showSerName val="0"/>
          <c:showPercent val="0"/>
          <c:showBubbleSize val="0"/>
        </c:dLbls>
        <c:marker val="1"/>
        <c:smooth val="0"/>
        <c:axId val="709143864"/>
        <c:axId val="709146816"/>
      </c:lineChart>
      <c:catAx>
        <c:axId val="70914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6816"/>
        <c:crosses val="autoZero"/>
        <c:auto val="1"/>
        <c:lblAlgn val="ctr"/>
        <c:lblOffset val="100"/>
        <c:noMultiLvlLbl val="0"/>
      </c:catAx>
      <c:valAx>
        <c:axId val="70914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3864"/>
        <c:crosses val="autoZero"/>
        <c:crossBetween val="between"/>
      </c:valAx>
    </c:plotArea>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[Dashboard_Final.xlsx]Begin Inventory!PivotTable4</c:name>
    <c:fmtId val="1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s>
    <c:plotArea>
      <c:layout/>
      <c:lineChart>
        <c:grouping val="stacked"/>
        <c:varyColors val="0"/>
        <c:ser>
          <c:idx val="0"/>
          <c:order val="0"/>
          <c:tx>
            <c:strRef>
              <c:f>'Begin Inventory'!$B$3</c:f>
              <c:strCache>
                <c:ptCount val="1"/>
                <c:pt idx="0">
                  <c:v>Total</c:v>
                </c:pt>
              </c:strCache>
            </c:strRef>
          </c:tx>
          <c:cat>
            <c:multiLvlStrRef>
              <c:f>'Begin Inventory'!$A$4:$A$33</c:f>
              <c:multiLvlStrCache>
                <c:ptCount val="24"/>
                <c:lvl>
                  <c:pt idx="0">
                    <c:v>0</c:v>
                  </c:pt>
                  <c:pt idx="1">
                    <c:v>2</c:v>
                  </c:pt>
                  <c:pt idx="2">
                    <c:v>3</c:v>
                  </c:pt>
                  <c:pt idx="3">
                    <c:v>4</c:v>
                  </c:pt>
                  <c:pt idx="4">
                    <c:v>0</c:v>
                  </c:pt>
                  <c:pt idx="5">
                    <c:v>1</c:v>
                  </c:pt>
                  <c:pt idx="6">
                    <c:v>2</c:v>
                  </c:pt>
                  <c:pt idx="7">
                    <c:v>3</c:v>
                  </c:pt>
                  <c:pt idx="8">
                    <c:v>4</c:v>
                  </c:pt>
                  <c:pt idx="9">
                    <c:v>0</c:v>
                  </c:pt>
                  <c:pt idx="10">
                    <c:v>1</c:v>
                  </c:pt>
                  <c:pt idx="11">
                    <c:v>2</c:v>
                  </c:pt>
                  <c:pt idx="12">
                    <c:v>3</c:v>
                  </c:pt>
                  <c:pt idx="13">
                    <c:v>4</c:v>
                  </c:pt>
                  <c:pt idx="14">
                    <c:v>0</c:v>
                  </c:pt>
                  <c:pt idx="15">
                    <c:v>1</c:v>
                  </c:pt>
                  <c:pt idx="16">
                    <c:v>2</c:v>
                  </c:pt>
                  <c:pt idx="17">
                    <c:v>3</c:v>
                  </c:pt>
                  <c:pt idx="18">
                    <c:v>4</c:v>
                  </c:pt>
                  <c:pt idx="19">
                    <c:v>#N/A</c:v>
                  </c:pt>
                  <c:pt idx="20">
                    <c:v>1</c:v>
                  </c:pt>
                  <c:pt idx="21">
                    <c:v>2</c:v>
                  </c:pt>
                  <c:pt idx="22">
                    <c:v>3</c:v>
                  </c:pt>
                  <c:pt idx="23">
                    <c:v>4</c:v>
                  </c:pt>
                </c:lvl>
                <c:lvl>
                  <c:pt idx="0">
                    <c:v>1</c:v>
                  </c:pt>
                  <c:pt idx="4">
                    <c:v>2</c:v>
                  </c:pt>
                  <c:pt idx="9">
                    <c:v>3</c:v>
                  </c:pt>
                  <c:pt idx="14">
                    <c:v>4</c:v>
                  </c:pt>
                  <c:pt idx="19">
                    <c:v>5</c:v>
                  </c:pt>
                </c:lvl>
              </c:multiLvlStrCache>
            </c:multiLvlStrRef>
          </c:cat>
          <c:val>
            <c:numRef>
              <c:f>'Begin Inventory'!$B$4:$B$33</c:f>
              <c:numCache>
                <c:formatCode>General</c:formatCode>
                <c:ptCount val="24"/>
                <c:pt idx="0">
                  <c:v>6</c:v>
                </c:pt>
                <c:pt idx="1">
                  <c:v>9</c:v>
                </c:pt>
                <c:pt idx="2">
                  <c:v>4</c:v>
                </c:pt>
                <c:pt idx="3">
                  <c:v>1</c:v>
                </c:pt>
                <c:pt idx="4">
                  <c:v>3</c:v>
                </c:pt>
                <c:pt idx="5">
                  <c:v>2</c:v>
                </c:pt>
                <c:pt idx="6">
                  <c:v>8</c:v>
                </c:pt>
                <c:pt idx="7">
                  <c:v>3</c:v>
                </c:pt>
                <c:pt idx="8">
                  <c:v>4</c:v>
                </c:pt>
                <c:pt idx="9">
                  <c:v>2</c:v>
                </c:pt>
                <c:pt idx="10">
                  <c:v>5</c:v>
                </c:pt>
                <c:pt idx="11">
                  <c:v>6</c:v>
                </c:pt>
                <c:pt idx="12">
                  <c:v>4</c:v>
                </c:pt>
                <c:pt idx="13">
                  <c:v>3</c:v>
                </c:pt>
                <c:pt idx="14">
                  <c:v>1</c:v>
                </c:pt>
                <c:pt idx="15">
                  <c:v>5</c:v>
                </c:pt>
                <c:pt idx="16">
                  <c:v>11</c:v>
                </c:pt>
                <c:pt idx="17">
                  <c:v>2</c:v>
                </c:pt>
                <c:pt idx="18">
                  <c:v>1</c:v>
                </c:pt>
                <c:pt idx="19">
                  <c:v>1</c:v>
                </c:pt>
                <c:pt idx="20">
                  <c:v>4</c:v>
                </c:pt>
                <c:pt idx="21">
                  <c:v>8</c:v>
                </c:pt>
                <c:pt idx="22">
                  <c:v>6</c:v>
                </c:pt>
                <c:pt idx="23">
                  <c:v>2</c:v>
                </c:pt>
              </c:numCache>
            </c:numRef>
          </c:val>
          <c:smooth val="0"/>
          <c:extLst>
            <c:ext xmlns:c16="http://schemas.microsoft.com/office/drawing/2014/chart" uri="{C3380CC4-5D6E-409C-BE32-E72D297353CC}">
              <c16:uniqueId val="{00000003-D8B8-429C-8D68-6E626A7C2D03}"/>
            </c:ext>
          </c:extLst>
        </c:ser>
        <c:dLbls>
          <c:showLegendKey val="0"/>
          <c:showVal val="0"/>
          <c:showCatName val="0"/>
          <c:showSerName val="0"/>
          <c:showPercent val="0"/>
          <c:showBubbleSize val="0"/>
        </c:dLbls>
        <c:marker val="1"/>
        <c:smooth val="0"/>
        <c:axId val="709143864"/>
        <c:axId val="709146816"/>
      </c:lineChart>
      <c:catAx>
        <c:axId val="709143864"/>
        <c:scaling>
          <c:orientation val="minMax"/>
        </c:scaling>
        <c:delete val="1"/>
        <c:axPos val="b"/>
        <c:numFmt formatCode="General" sourceLinked="1"/>
        <c:majorTickMark val="out"/>
        <c:minorTickMark val="none"/>
        <c:tickLblPos val="nextTo"/>
        <c:crossAx val="709146816"/>
        <c:crosses val="autoZero"/>
        <c:auto val="1"/>
        <c:lblAlgn val="ctr"/>
        <c:lblOffset val="100"/>
        <c:noMultiLvlLbl val="0"/>
      </c:catAx>
      <c:valAx>
        <c:axId val="709146816"/>
        <c:scaling>
          <c:orientation val="minMax"/>
        </c:scaling>
        <c:delete val="1"/>
        <c:axPos val="l"/>
        <c:minorGridlines/>
        <c:numFmt formatCode="General" sourceLinked="1"/>
        <c:majorTickMark val="out"/>
        <c:minorTickMark val="none"/>
        <c:tickLblPos val="nextTo"/>
        <c:crossAx val="709143864"/>
        <c:crosses val="autoZero"/>
        <c:crossBetween val="between"/>
      </c:valAx>
    </c:plotArea>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[Dashboard_Final.xlsx]Pie Chart!PivotTable4</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marker>
          <c:symbol val="none"/>
        </c:marker>
      </c:pivotFmt>
      <c:pivotFmt>
        <c:idx val="72"/>
        <c:spPr>
          <a:solidFill>
            <a:schemeClr val="accent1"/>
          </a:solidFill>
          <a:ln w="19050">
            <a:solidFill>
              <a:schemeClr val="lt1"/>
            </a:solidFill>
          </a:ln>
          <a:effectLst/>
        </c:spPr>
        <c:marker>
          <c:symbol val="none"/>
        </c:marker>
      </c:pivotFmt>
    </c:pivotFmts>
    <c:plotArea>
      <c:layout/>
      <c:pieChart>
        <c:varyColors val="1"/>
        <c:ser>
          <c:idx val="0"/>
          <c:order val="0"/>
          <c:tx>
            <c:strRef>
              <c:f>'Pie Chart'!$B$3:$B$4</c:f>
              <c:strCache>
                <c:ptCount val="1"/>
                <c:pt idx="0">
                  <c:v>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DB-4455-9591-05AFB89F39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DB-4455-9591-05AFB89F39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DB-4455-9591-05AFB89F39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DB-4455-9591-05AFB89F39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DB-4455-9591-05AFB89F39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DB-4455-9591-05AFB89F39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DB-4455-9591-05AFB89F39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DB-4455-9591-05AFB89F39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DB-4455-9591-05AFB89F399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DB-4455-9591-05AFB89F399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DB-4455-9591-05AFB89F399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DB-4455-9591-05AFB89F399D}"/>
              </c:ext>
            </c:extLst>
          </c:dPt>
          <c:cat>
            <c:multiLvlStrRef>
              <c:f>'Pie Chart'!$A$5:$A$20</c:f>
              <c:multiLvlStrCache>
                <c:ptCount val="12"/>
                <c:lvl>
                  <c:pt idx="0">
                    <c:v>#N/A</c:v>
                  </c:pt>
                  <c:pt idx="1">
                    <c:v>0</c:v>
                  </c:pt>
                  <c:pt idx="2">
                    <c:v>1</c:v>
                  </c:pt>
                  <c:pt idx="3">
                    <c:v>2</c:v>
                  </c:pt>
                  <c:pt idx="4">
                    <c:v>3</c:v>
                  </c:pt>
                  <c:pt idx="5">
                    <c:v>4</c:v>
                  </c:pt>
                  <c:pt idx="6">
                    <c:v>#N/A</c:v>
                  </c:pt>
                  <c:pt idx="7">
                    <c:v>0</c:v>
                  </c:pt>
                  <c:pt idx="8">
                    <c:v>1</c:v>
                  </c:pt>
                  <c:pt idx="9">
                    <c:v>2</c:v>
                  </c:pt>
                  <c:pt idx="10">
                    <c:v>3</c:v>
                  </c:pt>
                  <c:pt idx="11">
                    <c:v>4</c:v>
                  </c:pt>
                </c:lvl>
                <c:lvl>
                  <c:pt idx="0">
                    <c:v>Count of Day</c:v>
                  </c:pt>
                  <c:pt idx="6">
                    <c:v>Sum of Shortage Quantity</c:v>
                  </c:pt>
                </c:lvl>
              </c:multiLvlStrCache>
            </c:multiLvlStrRef>
          </c:cat>
          <c:val>
            <c:numRef>
              <c:f>'Pie Chart'!$B$5:$B$20</c:f>
              <c:numCache>
                <c:formatCode>General</c:formatCode>
                <c:ptCount val="12"/>
                <c:pt idx="2">
                  <c:v>1</c:v>
                </c:pt>
                <c:pt idx="3">
                  <c:v>2</c:v>
                </c:pt>
                <c:pt idx="5">
                  <c:v>2</c:v>
                </c:pt>
                <c:pt idx="8">
                  <c:v>0</c:v>
                </c:pt>
                <c:pt idx="9">
                  <c:v>0</c:v>
                </c:pt>
                <c:pt idx="11">
                  <c:v>0</c:v>
                </c:pt>
              </c:numCache>
            </c:numRef>
          </c:val>
          <c:extLst>
            <c:ext xmlns:c16="http://schemas.microsoft.com/office/drawing/2014/chart" uri="{C3380CC4-5D6E-409C-BE32-E72D297353CC}">
              <c16:uniqueId val="{00000000-1B17-4730-BD55-E03A9D4CC21F}"/>
            </c:ext>
          </c:extLst>
        </c:ser>
        <c:ser>
          <c:idx val="1"/>
          <c:order val="1"/>
          <c:tx>
            <c:strRef>
              <c:f>'Pie Chart'!$C$3:$C$4</c:f>
              <c:strCache>
                <c:ptCount val="1"/>
                <c:pt idx="0">
                  <c:v>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4EDB-4455-9591-05AFB89F39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4EDB-4455-9591-05AFB89F39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4EDB-4455-9591-05AFB89F39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4EDB-4455-9591-05AFB89F39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4EDB-4455-9591-05AFB89F39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4EDB-4455-9591-05AFB89F39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5-4EDB-4455-9591-05AFB89F39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4EDB-4455-9591-05AFB89F39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9-4EDB-4455-9591-05AFB89F399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B-4EDB-4455-9591-05AFB89F399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4EDB-4455-9591-05AFB89F399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4EDB-4455-9591-05AFB89F399D}"/>
              </c:ext>
            </c:extLst>
          </c:dPt>
          <c:cat>
            <c:multiLvlStrRef>
              <c:f>'Pie Chart'!$A$5:$A$20</c:f>
              <c:multiLvlStrCache>
                <c:ptCount val="12"/>
                <c:lvl>
                  <c:pt idx="0">
                    <c:v>#N/A</c:v>
                  </c:pt>
                  <c:pt idx="1">
                    <c:v>0</c:v>
                  </c:pt>
                  <c:pt idx="2">
                    <c:v>1</c:v>
                  </c:pt>
                  <c:pt idx="3">
                    <c:v>2</c:v>
                  </c:pt>
                  <c:pt idx="4">
                    <c:v>3</c:v>
                  </c:pt>
                  <c:pt idx="5">
                    <c:v>4</c:v>
                  </c:pt>
                  <c:pt idx="6">
                    <c:v>#N/A</c:v>
                  </c:pt>
                  <c:pt idx="7">
                    <c:v>0</c:v>
                  </c:pt>
                  <c:pt idx="8">
                    <c:v>1</c:v>
                  </c:pt>
                  <c:pt idx="9">
                    <c:v>2</c:v>
                  </c:pt>
                  <c:pt idx="10">
                    <c:v>3</c:v>
                  </c:pt>
                  <c:pt idx="11">
                    <c:v>4</c:v>
                  </c:pt>
                </c:lvl>
                <c:lvl>
                  <c:pt idx="0">
                    <c:v>Count of Day</c:v>
                  </c:pt>
                  <c:pt idx="6">
                    <c:v>Sum of Shortage Quantity</c:v>
                  </c:pt>
                </c:lvl>
              </c:multiLvlStrCache>
            </c:multiLvlStrRef>
          </c:cat>
          <c:val>
            <c:numRef>
              <c:f>'Pie Chart'!$C$5:$C$20</c:f>
              <c:numCache>
                <c:formatCode>General</c:formatCode>
                <c:ptCount val="12"/>
                <c:pt idx="1">
                  <c:v>3</c:v>
                </c:pt>
                <c:pt idx="3">
                  <c:v>2</c:v>
                </c:pt>
                <c:pt idx="7">
                  <c:v>0</c:v>
                </c:pt>
                <c:pt idx="9">
                  <c:v>0</c:v>
                </c:pt>
              </c:numCache>
            </c:numRef>
          </c:val>
          <c:extLst>
            <c:ext xmlns:c16="http://schemas.microsoft.com/office/drawing/2014/chart" uri="{C3380CC4-5D6E-409C-BE32-E72D297353CC}">
              <c16:uniqueId val="{00000001-1B17-4730-BD55-E03A9D4CC21F}"/>
            </c:ext>
          </c:extLst>
        </c:ser>
        <c:ser>
          <c:idx val="2"/>
          <c:order val="2"/>
          <c:tx>
            <c:strRef>
              <c:f>'Pie Chart'!$D$3:$D$4</c:f>
              <c:strCache>
                <c:ptCount val="1"/>
                <c:pt idx="0">
                  <c:v>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4EDB-4455-9591-05AFB89F39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4EDB-4455-9591-05AFB89F39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4EDB-4455-9591-05AFB89F39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4EDB-4455-9591-05AFB89F39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4EDB-4455-9591-05AFB89F39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4EDB-4455-9591-05AFB89F39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EDB-4455-9591-05AFB89F39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4EDB-4455-9591-05AFB89F39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1-4EDB-4455-9591-05AFB89F399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3-4EDB-4455-9591-05AFB89F399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5-4EDB-4455-9591-05AFB89F399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7-4EDB-4455-9591-05AFB89F399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'Pie Chart'!$A$5:$A$20</c:f>
              <c:multiLvlStrCache>
                <c:ptCount val="12"/>
                <c:lvl>
                  <c:pt idx="0">
                    <c:v>#N/A</c:v>
                  </c:pt>
                  <c:pt idx="1">
                    <c:v>0</c:v>
                  </c:pt>
                  <c:pt idx="2">
                    <c:v>1</c:v>
                  </c:pt>
                  <c:pt idx="3">
                    <c:v>2</c:v>
                  </c:pt>
                  <c:pt idx="4">
                    <c:v>3</c:v>
                  </c:pt>
                  <c:pt idx="5">
                    <c:v>4</c:v>
                  </c:pt>
                  <c:pt idx="6">
                    <c:v>#N/A</c:v>
                  </c:pt>
                  <c:pt idx="7">
                    <c:v>0</c:v>
                  </c:pt>
                  <c:pt idx="8">
                    <c:v>1</c:v>
                  </c:pt>
                  <c:pt idx="9">
                    <c:v>2</c:v>
                  </c:pt>
                  <c:pt idx="10">
                    <c:v>3</c:v>
                  </c:pt>
                  <c:pt idx="11">
                    <c:v>4</c:v>
                  </c:pt>
                </c:lvl>
                <c:lvl>
                  <c:pt idx="0">
                    <c:v>Count of Day</c:v>
                  </c:pt>
                  <c:pt idx="6">
                    <c:v>Sum of Shortage Quantity</c:v>
                  </c:pt>
                </c:lvl>
              </c:multiLvlStrCache>
            </c:multiLvlStrRef>
          </c:cat>
          <c:val>
            <c:numRef>
              <c:f>'Pie Chart'!$D$5:$D$20</c:f>
              <c:numCache>
                <c:formatCode>General</c:formatCode>
                <c:ptCount val="12"/>
                <c:pt idx="0">
                  <c:v>1</c:v>
                </c:pt>
                <c:pt idx="1">
                  <c:v>1</c:v>
                </c:pt>
                <c:pt idx="2">
                  <c:v>1</c:v>
                </c:pt>
                <c:pt idx="3">
                  <c:v>2</c:v>
                </c:pt>
                <c:pt idx="6">
                  <c:v>0</c:v>
                </c:pt>
                <c:pt idx="7">
                  <c:v>0</c:v>
                </c:pt>
                <c:pt idx="8">
                  <c:v>0</c:v>
                </c:pt>
                <c:pt idx="9">
                  <c:v>0</c:v>
                </c:pt>
              </c:numCache>
            </c:numRef>
          </c:val>
          <c:extLst>
            <c:ext xmlns:c16="http://schemas.microsoft.com/office/drawing/2014/chart" uri="{C3380CC4-5D6E-409C-BE32-E72D297353CC}">
              <c16:uniqueId val="{00000002-1B17-4730-BD55-E03A9D4CC21F}"/>
            </c:ext>
          </c:extLst>
        </c:ser>
        <c:ser>
          <c:idx val="3"/>
          <c:order val="3"/>
          <c:tx>
            <c:strRef>
              <c:f>'Pie Chart'!$E$3:$E$4</c:f>
              <c:strCache>
                <c:ptCount val="1"/>
                <c:pt idx="0">
                  <c:v>11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4EDB-4455-9591-05AFB89F39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4EDB-4455-9591-05AFB89F39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4EDB-4455-9591-05AFB89F39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4EDB-4455-9591-05AFB89F39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1-4EDB-4455-9591-05AFB89F39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3-4EDB-4455-9591-05AFB89F39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5-4EDB-4455-9591-05AFB89F39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7-4EDB-4455-9591-05AFB89F39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9-4EDB-4455-9591-05AFB89F399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B-4EDB-4455-9591-05AFB89F399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D-4EDB-4455-9591-05AFB89F399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F-4EDB-4455-9591-05AFB89F399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'Pie Chart'!$A$5:$A$20</c:f>
              <c:multiLvlStrCache>
                <c:ptCount val="12"/>
                <c:lvl>
                  <c:pt idx="0">
                    <c:v>#N/A</c:v>
                  </c:pt>
                  <c:pt idx="1">
                    <c:v>0</c:v>
                  </c:pt>
                  <c:pt idx="2">
                    <c:v>1</c:v>
                  </c:pt>
                  <c:pt idx="3">
                    <c:v>2</c:v>
                  </c:pt>
                  <c:pt idx="4">
                    <c:v>3</c:v>
                  </c:pt>
                  <c:pt idx="5">
                    <c:v>4</c:v>
                  </c:pt>
                  <c:pt idx="6">
                    <c:v>#N/A</c:v>
                  </c:pt>
                  <c:pt idx="7">
                    <c:v>0</c:v>
                  </c:pt>
                  <c:pt idx="8">
                    <c:v>1</c:v>
                  </c:pt>
                  <c:pt idx="9">
                    <c:v>2</c:v>
                  </c:pt>
                  <c:pt idx="10">
                    <c:v>3</c:v>
                  </c:pt>
                  <c:pt idx="11">
                    <c:v>4</c:v>
                  </c:pt>
                </c:lvl>
                <c:lvl>
                  <c:pt idx="0">
                    <c:v>Count of Day</c:v>
                  </c:pt>
                  <c:pt idx="6">
                    <c:v>Sum of Shortage Quantity</c:v>
                  </c:pt>
                </c:lvl>
              </c:multiLvlStrCache>
            </c:multiLvlStrRef>
          </c:cat>
          <c:val>
            <c:numRef>
              <c:f>'Pie Chart'!$E$5:$E$20</c:f>
              <c:numCache>
                <c:formatCode>General</c:formatCode>
                <c:ptCount val="12"/>
                <c:pt idx="1">
                  <c:v>8</c:v>
                </c:pt>
                <c:pt idx="2">
                  <c:v>14</c:v>
                </c:pt>
                <c:pt idx="3">
                  <c:v>36</c:v>
                </c:pt>
                <c:pt idx="4">
                  <c:v>19</c:v>
                </c:pt>
                <c:pt idx="5">
                  <c:v>9</c:v>
                </c:pt>
                <c:pt idx="7">
                  <c:v>106823</c:v>
                </c:pt>
                <c:pt idx="8">
                  <c:v>105943</c:v>
                </c:pt>
                <c:pt idx="9">
                  <c:v>309856</c:v>
                </c:pt>
                <c:pt idx="10">
                  <c:v>24153</c:v>
                </c:pt>
                <c:pt idx="11">
                  <c:v>17465</c:v>
                </c:pt>
              </c:numCache>
            </c:numRef>
          </c:val>
          <c:extLst>
            <c:ext xmlns:c16="http://schemas.microsoft.com/office/drawing/2014/chart" uri="{C3380CC4-5D6E-409C-BE32-E72D297353CC}">
              <c16:uniqueId val="{00000003-1B17-4730-BD55-E03A9D4CC21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[Dashboard_Final.xlsx]Demand Graph!PivotTable3</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'Demand Graph'!$B$3</c:f>
              <c:strCache>
                <c:ptCount val="1"/>
                <c:pt idx="0">
                  <c:v>Sum of Ending Inventory</c:v>
                </c:pt>
              </c:strCache>
            </c:strRef>
          </c:tx>
          <c:spPr>
            <a:solidFill>
              <a:schemeClr val="accent1"/>
            </a:solidFill>
            <a:ln>
              <a:noFill/>
            </a:ln>
            <a:effectLst/>
          </c:spPr>
          <c:invertIfNegative val="0"/>
          <c:cat>
            <c:strRef>
              <c:f>'Demand Graph'!$A$4:$A$10</c:f>
              <c:strCache>
                <c:ptCount val="6"/>
                <c:pt idx="0">
                  <c:v>0</c:v>
                </c:pt>
                <c:pt idx="1">
                  <c:v>1</c:v>
                </c:pt>
                <c:pt idx="2">
                  <c:v>2</c:v>
                </c:pt>
                <c:pt idx="3">
                  <c:v>3</c:v>
                </c:pt>
                <c:pt idx="4">
                  <c:v>4</c:v>
                </c:pt>
                <c:pt idx="5">
                  <c:v>#N/A</c:v>
                </c:pt>
              </c:strCache>
            </c:strRef>
          </c:cat>
          <c:val>
            <c:numRef>
              <c:f>'Demand Graph'!$B$4:$B$10</c:f>
              <c:numCache>
                <c:formatCode>General</c:formatCode>
                <c:ptCount val="6"/>
                <c:pt idx="0">
                  <c:v>32</c:v>
                </c:pt>
                <c:pt idx="1">
                  <c:v>87</c:v>
                </c:pt>
                <c:pt idx="2">
                  <c:v>87</c:v>
                </c:pt>
                <c:pt idx="3">
                  <c:v>47</c:v>
                </c:pt>
                <c:pt idx="4">
                  <c:v>8</c:v>
                </c:pt>
                <c:pt idx="5">
                  <c:v>3</c:v>
                </c:pt>
              </c:numCache>
            </c:numRef>
          </c:val>
          <c:extLst>
            <c:ext xmlns:c16="http://schemas.microsoft.com/office/drawing/2014/chart" uri="{C3380CC4-5D6E-409C-BE32-E72D297353CC}">
              <c16:uniqueId val="{00000000-5E1F-44CC-860C-1B76900B24A6}"/>
            </c:ext>
          </c:extLst>
        </c:ser>
        <c:ser>
          <c:idx val="1"/>
          <c:order val="1"/>
          <c:tx>
            <c:strRef>
              <c:f>'Demand Graph'!$C$3</c:f>
              <c:strCache>
                <c:ptCount val="1"/>
                <c:pt idx="0">
                  <c:v>Sum of Shortage Quantity</c:v>
                </c:pt>
              </c:strCache>
            </c:strRef>
          </c:tx>
          <c:spPr>
            <a:solidFill>
              <a:schemeClr val="accent2"/>
            </a:solidFill>
            <a:ln>
              <a:noFill/>
            </a:ln>
            <a:effectLst/>
          </c:spPr>
          <c:invertIfNegative val="0"/>
          <c:cat>
            <c:strRef>
              <c:f>'Demand Graph'!$A$4:$A$10</c:f>
              <c:strCache>
                <c:ptCount val="6"/>
                <c:pt idx="0">
                  <c:v>0</c:v>
                </c:pt>
                <c:pt idx="1">
                  <c:v>1</c:v>
                </c:pt>
                <c:pt idx="2">
                  <c:v>2</c:v>
                </c:pt>
                <c:pt idx="3">
                  <c:v>3</c:v>
                </c:pt>
                <c:pt idx="4">
                  <c:v>4</c:v>
                </c:pt>
                <c:pt idx="5">
                  <c:v>#N/A</c:v>
                </c:pt>
              </c:strCache>
            </c:strRef>
          </c:cat>
          <c:val>
            <c:numRef>
              <c:f>'Demand Graph'!$C$4:$C$10</c:f>
              <c:numCache>
                <c:formatCode>General</c:formatCode>
                <c:ptCount val="6"/>
                <c:pt idx="0">
                  <c:v>0</c:v>
                </c:pt>
                <c:pt idx="1">
                  <c:v>12</c:v>
                </c:pt>
                <c:pt idx="2">
                  <c:v>38</c:v>
                </c:pt>
                <c:pt idx="3">
                  <c:v>25</c:v>
                </c:pt>
                <c:pt idx="4">
                  <c:v>9</c:v>
                </c:pt>
                <c:pt idx="5">
                  <c:v>0</c:v>
                </c:pt>
              </c:numCache>
            </c:numRef>
          </c:val>
          <c:extLst>
            <c:ext xmlns:c16="http://schemas.microsoft.com/office/drawing/2014/chart" uri="{C3380CC4-5D6E-409C-BE32-E72D297353CC}">
              <c16:uniqueId val="{00000001-5E1F-44CC-860C-1B76900B24A6}"/>
            </c:ext>
          </c:extLst>
        </c:ser>
        <c:dLbls>
          <c:showLegendKey val="0"/>
          <c:showVal val="0"/>
          <c:showCatName val="0"/>
          <c:showSerName val="0"/>
          <c:showPercent val="0"/>
          <c:showBubbleSize val="0"/>
        </c:dLbls>
        <c:gapWidth val="219"/>
        <c:overlap val="-27"/>
        <c:axId val="480114416"/>
        <c:axId val="480114744"/>
      </c:barChart>
      <c:catAx>
        <c:axId val="480114416"/>
        <c:scaling>
          <c:orientation val="minMax"/>
        </c:scaling>
        <c:delete val="1"/>
        <c:axPos val="b"/>
        <c:numFmt formatCode="General" sourceLinked="1"/>
        <c:majorTickMark val="none"/>
        <c:minorTickMark val="none"/>
        <c:tickLblPos val="nextTo"/>
        <c:crossAx val="480114744"/>
        <c:crosses val="autoZero"/>
        <c:auto val="1"/>
        <c:lblAlgn val="ctr"/>
        <c:lblOffset val="100"/>
        <c:noMultiLvlLbl val="0"/>
      </c:catAx>
      <c:valAx>
        <c:axId val="4801147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011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[Dashboard_Final.xlsx]Day within Cycle Graph!PivotTable4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 within Cycle Graph'!$B$3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'Day within Cycle Graph'!$A$4:$A$26</c:f>
              <c:multiLvlStrCache>
                <c:ptCount val="15"/>
                <c:lvl>
                  <c:pt idx="0">
                    <c:v>Sum of Ending Inventory</c:v>
                  </c:pt>
                  <c:pt idx="1">
                    <c:v>Sum of Shortage Quantity</c:v>
                  </c:pt>
                  <c:pt idx="2">
                    <c:v>Sum of Order Quantity</c:v>
                  </c:pt>
                  <c:pt idx="3">
                    <c:v>Sum of Ending Inventory</c:v>
                  </c:pt>
                  <c:pt idx="4">
                    <c:v>Sum of Shortage Quantity</c:v>
                  </c:pt>
                  <c:pt idx="5">
                    <c:v>Sum of Order Quantity</c:v>
                  </c:pt>
                  <c:pt idx="6">
                    <c:v>Sum of Ending Inventory</c:v>
                  </c:pt>
                  <c:pt idx="7">
                    <c:v>Sum of Shortage Quantity</c:v>
                  </c:pt>
                  <c:pt idx="8">
                    <c:v>Sum of Order Quantity</c:v>
                  </c:pt>
                  <c:pt idx="9">
                    <c:v>Sum of Ending Inventory</c:v>
                  </c:pt>
                  <c:pt idx="10">
                    <c:v>Sum of Shortage Quantity</c:v>
                  </c:pt>
                  <c:pt idx="11">
                    <c:v>Sum of Order Quantity</c:v>
                  </c:pt>
                  <c:pt idx="12">
                    <c:v>Sum of Ending Inventory</c:v>
                  </c:pt>
                  <c:pt idx="13">
                    <c:v>Sum of Shortage Quantity</c:v>
                  </c:pt>
                  <c:pt idx="14">
                    <c:v>Sum of Order Quantity</c:v>
                  </c:pt>
                </c:lvl>
                <c:lvl>
                  <c:pt idx="0">
                    <c:v>1</c:v>
                  </c:pt>
                  <c:pt idx="3">
                    <c:v>2</c:v>
                  </c:pt>
                  <c:pt idx="6">
                    <c:v>3</c:v>
                  </c:pt>
                  <c:pt idx="9">
                    <c:v>4</c:v>
                  </c:pt>
                  <c:pt idx="12">
                    <c:v>5</c:v>
                  </c:pt>
                </c:lvl>
              </c:multiLvlStrCache>
            </c:multiLvlStrRef>
          </c:cat>
          <c:val>
            <c:numRef>
              <c:f>'Day within Cycle Graph'!$B$4:$B$26</c:f>
              <c:numCache>
                <c:formatCode>General</c:formatCode>
                <c:ptCount val="15"/>
                <c:pt idx="0">
                  <c:v>-40906</c:v>
                </c:pt>
                <c:pt idx="1">
                  <c:v>65495</c:v>
                </c:pt>
                <c:pt idx="2">
                  <c:v>208</c:v>
                </c:pt>
                <c:pt idx="3">
                  <c:v>-24423</c:v>
                </c:pt>
                <c:pt idx="4">
                  <c:v>106303</c:v>
                </c:pt>
                <c:pt idx="5">
                  <c:v>208</c:v>
                </c:pt>
                <c:pt idx="6">
                  <c:v>-47</c:v>
                </c:pt>
                <c:pt idx="7">
                  <c:v>130745</c:v>
                </c:pt>
                <c:pt idx="8">
                  <c:v>208</c:v>
                </c:pt>
                <c:pt idx="9">
                  <c:v>14</c:v>
                </c:pt>
                <c:pt idx="10">
                  <c:v>130828</c:v>
                </c:pt>
                <c:pt idx="11">
                  <c:v>208</c:v>
                </c:pt>
                <c:pt idx="12">
                  <c:v>12</c:v>
                </c:pt>
                <c:pt idx="13">
                  <c:v>130869</c:v>
                </c:pt>
                <c:pt idx="14">
                  <c:v>219</c:v>
                </c:pt>
              </c:numCache>
            </c:numRef>
          </c:val>
          <c:extLst>
            <c:ext xmlns:c16="http://schemas.microsoft.com/office/drawing/2014/chart" uri="{C3380CC4-5D6E-409C-BE32-E72D297353CC}">
              <c16:uniqueId val="{00000000-2C03-4D42-B912-334ABF02D08D}"/>
            </c:ext>
          </c:extLst>
        </c:ser>
        <c:dLbls>
          <c:showLegendKey val="0"/>
          <c:showVal val="0"/>
          <c:showCatName val="0"/>
          <c:showSerName val="0"/>
          <c:showPercent val="0"/>
          <c:showBubbleSize val="0"/>
        </c:dLbls>
        <c:gapWidth val="182"/>
        <c:axId val="481739648"/>
        <c:axId val="481740960"/>
      </c:barChart>
      <c:catAx>
        <c:axId val="481739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40960"/>
        <c:crosses val="autoZero"/>
        <c:auto val="1"/>
        <c:lblAlgn val="ctr"/>
        <c:lblOffset val="100"/>
        <c:noMultiLvlLbl val="0"/>
      </c:catAx>
      <c:valAx>
        <c:axId val="48174096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[Dashboard_Final.xlsx]Shortage &amp; Order!PivotTable4</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'Shortage &amp; Order'!$B$3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'Shortage &amp; Order'!$A$4:$A$13</c:f>
              <c:multiLvlStrCache>
                <c:ptCount val="6"/>
                <c:lvl>
                  <c:pt idx="0">
                    <c:v>6</c:v>
                  </c:pt>
                  <c:pt idx="1">
                    <c:v>7</c:v>
                  </c:pt>
                  <c:pt idx="2">
                    <c:v>8</c:v>
                  </c:pt>
                  <c:pt idx="3">
                    <c:v>11</c:v>
                  </c:pt>
                  <c:pt idx="4">
                    <c:v>11</c:v>
                  </c:pt>
                  <c:pt idx="5">
                    <c:v>11</c:v>
                  </c:pt>
                </c:lvl>
                <c:lvl>
                  <c:pt idx="0">
                    <c:v>0</c:v>
                  </c:pt>
                  <c:pt idx="4">
                    <c:v>1</c:v>
                  </c:pt>
                  <c:pt idx="5">
                    <c:v>2</c:v>
                  </c:pt>
                </c:lvl>
              </c:multiLvlStrCache>
            </c:multiLvlStrRef>
          </c:cat>
          <c:val>
            <c:numRef>
              <c:f>'Shortage &amp; Order'!$B$4:$B$13</c:f>
              <c:numCache>
                <c:formatCode>General</c:formatCode>
                <c:ptCount val="6"/>
                <c:pt idx="0">
                  <c:v>5</c:v>
                </c:pt>
                <c:pt idx="1">
                  <c:v>5</c:v>
                </c:pt>
                <c:pt idx="2">
                  <c:v>5</c:v>
                </c:pt>
                <c:pt idx="3">
                  <c:v>5</c:v>
                </c:pt>
                <c:pt idx="4">
                  <c:v>1</c:v>
                </c:pt>
                <c:pt idx="5">
                  <c:v>4</c:v>
                </c:pt>
              </c:numCache>
            </c:numRef>
          </c:val>
          <c:smooth val="0"/>
          <c:extLst>
            <c:ext xmlns:c16="http://schemas.microsoft.com/office/drawing/2014/chart" uri="{C3380CC4-5D6E-409C-BE32-E72D297353CC}">
              <c16:uniqueId val="{00000000-910D-4991-8992-3A81720BB3FD}"/>
            </c:ext>
          </c:extLst>
        </c:ser>
        <c:dLbls>
          <c:showLegendKey val="0"/>
          <c:showVal val="0"/>
          <c:showCatName val="0"/>
          <c:showSerName val="0"/>
          <c:showPercent val="0"/>
          <c:showBubbleSize val="0"/>
        </c:dLbls>
        <c:marker val="1"/>
        <c:smooth val="0"/>
        <c:axId val="709143864"/>
        <c:axId val="709146816"/>
      </c:lineChart>
      <c:catAx>
        <c:axId val="709143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6816"/>
        <c:crosses val="autoZero"/>
        <c:auto val="1"/>
        <c:lblAlgn val="ctr"/>
        <c:lblOffset val="100"/>
        <c:noMultiLvlLbl val="0"/>
      </c:catAx>
      <c:valAx>
        <c:axId val="709146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091438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[Dashboard_Final.xlsx]Begin Inventory!PivotTable4</c:name>
    <c:fmtId val="1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s>
    <c:plotArea>
      <c:layout/>
      <c:lineChart>
        <c:grouping val="stacked"/>
        <c:varyColors val="0"/>
        <c:ser>
          <c:idx val="0"/>
          <c:order val="0"/>
          <c:tx>
            <c:strRef>
              <c:f>'Begin Inventory'!$B$3</c:f>
              <c:strCache>
                <c:ptCount val="1"/>
                <c:pt idx="0">
                  <c:v>Total</c:v>
                </c:pt>
              </c:strCache>
            </c:strRef>
          </c:tx>
          <c:errBars>
            <c:errDir val="y"/>
            <c:errBarType val="both"/>
            <c:errValType val="stdErr"/>
            <c:noEndCap val="0"/>
          </c:errBars>
          <c:cat>
            <c:multiLvlStrRef>
              <c:f>'Begin Inventory'!$A$4:$A$33</c:f>
              <c:multiLvlStrCache>
                <c:ptCount val="24"/>
                <c:lvl>
                  <c:pt idx="0">
                    <c:v>0</c:v>
                  </c:pt>
                  <c:pt idx="1">
                    <c:v>2</c:v>
                  </c:pt>
                  <c:pt idx="2">
                    <c:v>3</c:v>
                  </c:pt>
                  <c:pt idx="3">
                    <c:v>4</c:v>
                  </c:pt>
                  <c:pt idx="4">
                    <c:v>0</c:v>
                  </c:pt>
                  <c:pt idx="5">
                    <c:v>1</c:v>
                  </c:pt>
                  <c:pt idx="6">
                    <c:v>2</c:v>
                  </c:pt>
                  <c:pt idx="7">
                    <c:v>3</c:v>
                  </c:pt>
                  <c:pt idx="8">
                    <c:v>4</c:v>
                  </c:pt>
                  <c:pt idx="9">
                    <c:v>0</c:v>
                  </c:pt>
                  <c:pt idx="10">
                    <c:v>1</c:v>
                  </c:pt>
                  <c:pt idx="11">
                    <c:v>2</c:v>
                  </c:pt>
                  <c:pt idx="12">
                    <c:v>3</c:v>
                  </c:pt>
                  <c:pt idx="13">
                    <c:v>4</c:v>
                  </c:pt>
                  <c:pt idx="14">
                    <c:v>0</c:v>
                  </c:pt>
                  <c:pt idx="15">
                    <c:v>1</c:v>
                  </c:pt>
                  <c:pt idx="16">
                    <c:v>2</c:v>
                  </c:pt>
                  <c:pt idx="17">
                    <c:v>3</c:v>
                  </c:pt>
                  <c:pt idx="18">
                    <c:v>4</c:v>
                  </c:pt>
                  <c:pt idx="19">
                    <c:v>#N/A</c:v>
                  </c:pt>
                  <c:pt idx="20">
                    <c:v>1</c:v>
                  </c:pt>
                  <c:pt idx="21">
                    <c:v>2</c:v>
                  </c:pt>
                  <c:pt idx="22">
                    <c:v>3</c:v>
                  </c:pt>
                  <c:pt idx="23">
                    <c:v>4</c:v>
                  </c:pt>
                </c:lvl>
                <c:lvl>
                  <c:pt idx="0">
                    <c:v>1</c:v>
                  </c:pt>
                  <c:pt idx="4">
                    <c:v>2</c:v>
                  </c:pt>
                  <c:pt idx="9">
                    <c:v>3</c:v>
                  </c:pt>
                  <c:pt idx="14">
                    <c:v>4</c:v>
                  </c:pt>
                  <c:pt idx="19">
                    <c:v>5</c:v>
                  </c:pt>
                </c:lvl>
              </c:multiLvlStrCache>
            </c:multiLvlStrRef>
          </c:cat>
          <c:val>
            <c:numRef>
              <c:f>'Begin Inventory'!$B$4:$B$33</c:f>
              <c:numCache>
                <c:formatCode>General</c:formatCode>
                <c:ptCount val="24"/>
                <c:pt idx="0">
                  <c:v>6</c:v>
                </c:pt>
                <c:pt idx="1">
                  <c:v>9</c:v>
                </c:pt>
                <c:pt idx="2">
                  <c:v>4</c:v>
                </c:pt>
                <c:pt idx="3">
                  <c:v>1</c:v>
                </c:pt>
                <c:pt idx="4">
                  <c:v>3</c:v>
                </c:pt>
                <c:pt idx="5">
                  <c:v>2</c:v>
                </c:pt>
                <c:pt idx="6">
                  <c:v>8</c:v>
                </c:pt>
                <c:pt idx="7">
                  <c:v>3</c:v>
                </c:pt>
                <c:pt idx="8">
                  <c:v>4</c:v>
                </c:pt>
                <c:pt idx="9">
                  <c:v>2</c:v>
                </c:pt>
                <c:pt idx="10">
                  <c:v>5</c:v>
                </c:pt>
                <c:pt idx="11">
                  <c:v>6</c:v>
                </c:pt>
                <c:pt idx="12">
                  <c:v>4</c:v>
                </c:pt>
                <c:pt idx="13">
                  <c:v>3</c:v>
                </c:pt>
                <c:pt idx="14">
                  <c:v>1</c:v>
                </c:pt>
                <c:pt idx="15">
                  <c:v>5</c:v>
                </c:pt>
                <c:pt idx="16">
                  <c:v>11</c:v>
                </c:pt>
                <c:pt idx="17">
                  <c:v>2</c:v>
                </c:pt>
                <c:pt idx="18">
                  <c:v>1</c:v>
                </c:pt>
                <c:pt idx="19">
                  <c:v>1</c:v>
                </c:pt>
                <c:pt idx="20">
                  <c:v>4</c:v>
                </c:pt>
                <c:pt idx="21">
                  <c:v>8</c:v>
                </c:pt>
                <c:pt idx="22">
                  <c:v>6</c:v>
                </c:pt>
                <c:pt idx="23">
                  <c:v>2</c:v>
                </c:pt>
              </c:numCache>
            </c:numRef>
          </c:val>
          <c:smooth val="0"/>
          <c:extLst>
            <c:ext xmlns:c16="http://schemas.microsoft.com/office/drawing/2014/chart" uri="{C3380CC4-5D6E-409C-BE32-E72D297353CC}">
              <c16:uniqueId val="{00000000-ABEA-4EFE-ABB7-4BBA4306FD58}"/>
            </c:ext>
          </c:extLst>
        </c:ser>
        <c:dLbls>
          <c:showLegendKey val="0"/>
          <c:showVal val="0"/>
          <c:showCatName val="0"/>
          <c:showSerName val="0"/>
          <c:showPercent val="0"/>
          <c:showBubbleSize val="0"/>
        </c:dLbls>
        <c:marker val="1"/>
        <c:smooth val="0"/>
        <c:axId val="709143864"/>
        <c:axId val="709146816"/>
      </c:lineChart>
      <c:catAx>
        <c:axId val="709143864"/>
        <c:scaling>
          <c:orientation val="minMax"/>
        </c:scaling>
        <c:delete val="1"/>
        <c:axPos val="b"/>
        <c:numFmt formatCode="General" sourceLinked="1"/>
        <c:majorTickMark val="out"/>
        <c:minorTickMark val="none"/>
        <c:tickLblPos val="nextTo"/>
        <c:crossAx val="709146816"/>
        <c:crosses val="autoZero"/>
        <c:auto val="1"/>
        <c:lblAlgn val="ctr"/>
        <c:lblOffset val="100"/>
        <c:noMultiLvlLbl val="0"/>
      </c:catAx>
      <c:valAx>
        <c:axId val="709146816"/>
        <c:scaling>
          <c:orientation val="minMax"/>
        </c:scaling>
        <c:delete val="1"/>
        <c:axPos val="l"/>
        <c:minorGridlines/>
        <c:numFmt formatCode="General" sourceLinked="1"/>
        <c:majorTickMark val="out"/>
        <c:minorTickMark val="none"/>
        <c:tickLblPos val="nextTo"/>
        <c:crossAx val="709143864"/>
        <c:crosses val="autoZero"/>
        <c:crossBetween val="between"/>
      </c:valAx>
    </c:plotArea>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10</xdr:col>
      <xdr:colOff>600075</xdr:colOff>
      <xdr:row>1</xdr:row>
      <xdr:rowOff>0</xdr:rowOff>
    </xdr:from>
    <xdr:ext cx="643125" cy="36830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C1C5FA28-4D1C-420D-93FD-59A19231689E}"/>
                </a:ext>
              </a:extLst>
            </xdr:cNvPr>
            <xdr:cNvSpPr txBox="1"/>
          </xdr:nvSpPr>
          <xdr:spPr>
            <a:xfrm>
              <a:off x="11563350" y="180975"/>
              <a:ext cx="643125" cy="368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d>
                              <m:dPr>
                                <m:ctrlPr>
                                  <a:rPr lang="en-US" sz="1100" i="1">
                                    <a:latin typeface="Cambria Math" panose="02040503050406030204" pitchFamily="18" charset="0"/>
                                  </a:rPr>
                                </m:ctrlPr>
                              </m:dPr>
                              <m:e>
                                <m:sSub>
                                  <m:sSubPr>
                                    <m:ctrlPr>
                                      <a:rPr lang="en-US" sz="1100" i="1">
                                        <a:latin typeface="Cambria Math" panose="02040503050406030204" pitchFamily="18" charset="0"/>
                                      </a:rPr>
                                    </m:ctrlPr>
                                  </m:sSubPr>
                                  <m:e>
                                    <m:r>
                                      <a:rPr lang="en-US" sz="1100" b="0" i="1">
                                        <a:latin typeface="Cambria Math" panose="02040503050406030204" pitchFamily="18" charset="0"/>
                                      </a:rPr>
                                      <m:t>𝑂</m:t>
                                    </m:r>
                                  </m:e>
                                  <m:sub>
                                    <m:r>
                                      <a:rPr lang="en-US" sz="1100" i="1">
                                        <a:latin typeface="Cambria Math" panose="02040503050406030204" pitchFamily="18" charset="0"/>
                                      </a:rPr>
                                      <m:t>𝑖</m:t>
                                    </m:r>
                                  </m:sub>
                                </m:sSub>
                                <m:r>
                                  <a:rPr lang="en-US" sz="1100" i="0">
                                    <a:latin typeface="Cambria Math" panose="02040503050406030204" pitchFamily="18" charset="0"/>
                                  </a:rPr>
                                  <m:t>−</m:t>
                                </m:r>
                                <m:sSub>
                                  <m:sSubPr>
                                    <m:ctrlPr>
                                      <a:rPr lang="en-US" sz="1100" i="1">
                                        <a:latin typeface="Cambria Math" panose="02040503050406030204" pitchFamily="18" charset="0"/>
                                      </a:rPr>
                                    </m:ctrlPr>
                                  </m:sSubPr>
                                  <m:e>
                                    <m:r>
                                      <a:rPr lang="en-US" sz="1100" i="1">
                                        <a:latin typeface="Cambria Math" panose="02040503050406030204" pitchFamily="18" charset="0"/>
                                      </a:rPr>
                                      <m:t>𝐸</m:t>
                                    </m:r>
                                  </m:e>
                                  <m:sub>
                                    <m:r>
                                      <a:rPr lang="en-US" sz="1100" i="1">
                                        <a:latin typeface="Cambria Math" panose="02040503050406030204" pitchFamily="18" charset="0"/>
                                      </a:rPr>
                                      <m:t>𝑖</m:t>
                                    </m:r>
                                  </m:sub>
                                </m:sSub>
                              </m:e>
                            </m:d>
                          </m:e>
                          <m:sup>
                            <m:r>
                              <a:rPr lang="en-US" sz="1100" i="0">
                                <a:latin typeface="Cambria Math" panose="02040503050406030204" pitchFamily="18" charset="0"/>
                              </a:rPr>
                              <m:t>2</m:t>
                            </m:r>
                          </m:sup>
                        </m:sSup>
                      </m:num>
                      <m:den>
                        <m:sSub>
                          <m:sSubPr>
                            <m:ctrlPr>
                              <a:rPr lang="en-US" sz="1100" i="1">
                                <a:latin typeface="Cambria Math" panose="02040503050406030204" pitchFamily="18" charset="0"/>
                              </a:rPr>
                            </m:ctrlPr>
                          </m:sSubPr>
                          <m:e>
                            <m:r>
                              <a:rPr lang="en-US" sz="1100" i="1">
                                <a:latin typeface="Cambria Math" panose="02040503050406030204" pitchFamily="18" charset="0"/>
                              </a:rPr>
                              <m:t>𝐸</m:t>
                            </m:r>
                          </m:e>
                          <m:sub>
                            <m:r>
                              <a:rPr lang="en-US" sz="1100" i="1">
                                <a:latin typeface="Cambria Math" panose="02040503050406030204" pitchFamily="18" charset="0"/>
                              </a:rPr>
                              <m:t>𝑖</m:t>
                            </m:r>
                          </m:sub>
                        </m:sSub>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C1C5FA28-4D1C-420D-93FD-59A19231689E}"/>
                </a:ext>
              </a:extLst>
            </xdr:cNvPr>
            <xdr:cNvSpPr txBox="1"/>
          </xdr:nvSpPr>
          <xdr:spPr>
            <a:xfrm>
              <a:off x="11563350" y="180975"/>
              <a:ext cx="643125" cy="368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𝑂_</a:t>
              </a:r>
              <a:r>
                <a:rPr lang="en-US" sz="1100" i="0">
                  <a:latin typeface="Cambria Math" panose="02040503050406030204" pitchFamily="18" charset="0"/>
                </a:rPr>
                <a:t>𝑖−𝐸_𝑖 )^2/𝐸_𝑖 </a:t>
              </a:r>
              <a:endParaRPr lang="en-US" sz="1100"/>
            </a:p>
          </xdr:txBody>
        </xdr:sp>
      </mc:Fallback>
    </mc:AlternateContent>
    <xdr:clientData/>
  </xdr:oneCellAnchor>
  <xdr:oneCellAnchor>
    <xdr:from>
      <xdr:col>3</xdr:col>
      <xdr:colOff>333375</xdr:colOff>
      <xdr:row>8</xdr:row>
      <xdr:rowOff>176211</xdr:rowOff>
    </xdr:from>
    <xdr:ext cx="1085850" cy="187808"/>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B0A4411-F03D-4B04-A4D7-BB28B5EFE113}"/>
                </a:ext>
              </a:extLst>
            </xdr:cNvPr>
            <xdr:cNvSpPr txBox="1"/>
          </xdr:nvSpPr>
          <xdr:spPr>
            <a:xfrm>
              <a:off x="4076700" y="1633536"/>
              <a:ext cx="1085850" cy="187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i="1">
                            <a:latin typeface="Cambria Math" panose="02040503050406030204" pitchFamily="18" charset="0"/>
                          </a:rPr>
                        </m:ctrlPr>
                      </m:sSubSupPr>
                      <m:e>
                        <m:r>
                          <a:rPr lang="en-US" sz="1100" i="1">
                            <a:latin typeface="Cambria Math" panose="02040503050406030204" pitchFamily="18" charset="0"/>
                          </a:rPr>
                          <m:t>𝑥</m:t>
                        </m:r>
                      </m:e>
                      <m:sub>
                        <m:r>
                          <a:rPr lang="en-US" sz="1100" i="0">
                            <a:latin typeface="Cambria Math" panose="02040503050406030204" pitchFamily="18" charset="0"/>
                          </a:rPr>
                          <m:t>0.05</m:t>
                        </m:r>
                        <m:r>
                          <a:rPr lang="en-US" sz="1100" b="0" i="0">
                            <a:latin typeface="Cambria Math" panose="02040503050406030204" pitchFamily="18" charset="0"/>
                          </a:rPr>
                          <m:t>,</m:t>
                        </m:r>
                        <m:r>
                          <a:rPr lang="en-US" sz="1100" i="0">
                            <a:latin typeface="Cambria Math" panose="02040503050406030204" pitchFamily="18" charset="0"/>
                          </a:rPr>
                          <m:t>9</m:t>
                        </m:r>
                      </m:sub>
                      <m:sup>
                        <m:r>
                          <a:rPr lang="en-US" sz="1100" i="0">
                            <a:latin typeface="Cambria Math" panose="02040503050406030204" pitchFamily="18" charset="0"/>
                          </a:rPr>
                          <m:t>2</m:t>
                        </m:r>
                      </m:sup>
                    </m:sSubSup>
                  </m:oMath>
                </m:oMathPara>
              </a14:m>
              <a:endParaRPr lang="en-US" sz="1100"/>
            </a:p>
          </xdr:txBody>
        </xdr:sp>
      </mc:Choice>
      <mc:Fallback xmlns="">
        <xdr:sp macro="" textlink="">
          <xdr:nvSpPr>
            <xdr:cNvPr id="4" name="TextBox 3">
              <a:extLst>
                <a:ext uri="{FF2B5EF4-FFF2-40B4-BE49-F238E27FC236}">
                  <a16:creationId xmlns:a16="http://schemas.microsoft.com/office/drawing/2014/main" id="{3B0A4411-F03D-4B04-A4D7-BB28B5EFE113}"/>
                </a:ext>
              </a:extLst>
            </xdr:cNvPr>
            <xdr:cNvSpPr txBox="1"/>
          </xdr:nvSpPr>
          <xdr:spPr>
            <a:xfrm>
              <a:off x="4076700" y="1633536"/>
              <a:ext cx="1085850" cy="187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𝑥_0.05</a:t>
              </a:r>
              <a:r>
                <a:rPr lang="en-US" sz="1100" b="0" i="0">
                  <a:latin typeface="Cambria Math" panose="02040503050406030204" pitchFamily="18" charset="0"/>
                </a:rPr>
                <a:t>,</a:t>
              </a:r>
              <a:r>
                <a:rPr lang="en-US" sz="1100" i="0">
                  <a:latin typeface="Cambria Math" panose="02040503050406030204" pitchFamily="18" charset="0"/>
                </a:rPr>
                <a:t>9^2</a:t>
              </a:r>
              <a:endParaRPr lang="en-US" sz="1100"/>
            </a:p>
          </xdr:txBody>
        </xdr:sp>
      </mc:Fallback>
    </mc:AlternateContent>
    <xdr:clientData/>
  </xdr:oneCellAnchor>
  <xdr:oneCellAnchor>
    <xdr:from>
      <xdr:col>10</xdr:col>
      <xdr:colOff>57149</xdr:colOff>
      <xdr:row>12</xdr:row>
      <xdr:rowOff>157162</xdr:rowOff>
    </xdr:from>
    <xdr:ext cx="428625" cy="21961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870FF56-F407-4D4A-A5F4-396F4ED94207}"/>
                </a:ext>
              </a:extLst>
            </xdr:cNvPr>
            <xdr:cNvSpPr txBox="1"/>
          </xdr:nvSpPr>
          <xdr:spPr>
            <a:xfrm>
              <a:off x="11020424" y="2347912"/>
              <a:ext cx="428625" cy="219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400" i="1">
                            <a:latin typeface="Cambria Math" panose="02040503050406030204" pitchFamily="18" charset="0"/>
                          </a:rPr>
                        </m:ctrlPr>
                      </m:sSubSupPr>
                      <m:e>
                        <m:r>
                          <a:rPr lang="en-US" sz="1400" i="1">
                            <a:latin typeface="Cambria Math" panose="02040503050406030204" pitchFamily="18" charset="0"/>
                          </a:rPr>
                          <m:t>𝑥</m:t>
                        </m:r>
                      </m:e>
                      <m:sub>
                        <m:r>
                          <a:rPr lang="en-US" sz="1400" i="0">
                            <a:latin typeface="Cambria Math" panose="02040503050406030204" pitchFamily="18" charset="0"/>
                          </a:rPr>
                          <m:t>0</m:t>
                        </m:r>
                      </m:sub>
                      <m:sup>
                        <m:r>
                          <a:rPr lang="en-US" sz="1400" i="0">
                            <a:latin typeface="Cambria Math" panose="02040503050406030204" pitchFamily="18" charset="0"/>
                          </a:rPr>
                          <m:t>2</m:t>
                        </m:r>
                      </m:sup>
                    </m:sSubSup>
                  </m:oMath>
                </m:oMathPara>
              </a14:m>
              <a:endParaRPr lang="en-US" sz="1100">
                <a:latin typeface="Century" panose="02040604050505020304" pitchFamily="18" charset="0"/>
              </a:endParaRPr>
            </a:p>
          </xdr:txBody>
        </xdr:sp>
      </mc:Choice>
      <mc:Fallback xmlns="">
        <xdr:sp macro="" textlink="">
          <xdr:nvSpPr>
            <xdr:cNvPr id="5" name="TextBox 4">
              <a:extLst>
                <a:ext uri="{FF2B5EF4-FFF2-40B4-BE49-F238E27FC236}">
                  <a16:creationId xmlns:a16="http://schemas.microsoft.com/office/drawing/2014/main" id="{7870FF56-F407-4D4A-A5F4-396F4ED94207}"/>
                </a:ext>
              </a:extLst>
            </xdr:cNvPr>
            <xdr:cNvSpPr txBox="1"/>
          </xdr:nvSpPr>
          <xdr:spPr>
            <a:xfrm>
              <a:off x="11020424" y="2347912"/>
              <a:ext cx="428625" cy="219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i="0">
                  <a:latin typeface="Cambria Math" panose="02040503050406030204" pitchFamily="18" charset="0"/>
                </a:rPr>
                <a:t>𝑥_0^2</a:t>
              </a:r>
              <a:endParaRPr lang="en-US" sz="1100">
                <a:latin typeface="Century" panose="02040604050505020304" pitchFamily="18" charset="0"/>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10</xdr:col>
      <xdr:colOff>600075</xdr:colOff>
      <xdr:row>1</xdr:row>
      <xdr:rowOff>0</xdr:rowOff>
    </xdr:from>
    <xdr:ext cx="643125" cy="36830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C6DD679-8D85-46F3-AF65-9EC95E7DF79E}"/>
                </a:ext>
              </a:extLst>
            </xdr:cNvPr>
            <xdr:cNvSpPr txBox="1"/>
          </xdr:nvSpPr>
          <xdr:spPr>
            <a:xfrm>
              <a:off x="11372850" y="180975"/>
              <a:ext cx="643125" cy="368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d>
                              <m:dPr>
                                <m:ctrlPr>
                                  <a:rPr lang="en-US" sz="1100" i="1">
                                    <a:latin typeface="Cambria Math" panose="02040503050406030204" pitchFamily="18" charset="0"/>
                                  </a:rPr>
                                </m:ctrlPr>
                              </m:dPr>
                              <m:e>
                                <m:sSub>
                                  <m:sSubPr>
                                    <m:ctrlPr>
                                      <a:rPr lang="en-US" sz="1100" i="1">
                                        <a:latin typeface="Cambria Math" panose="02040503050406030204" pitchFamily="18" charset="0"/>
                                      </a:rPr>
                                    </m:ctrlPr>
                                  </m:sSubPr>
                                  <m:e>
                                    <m:r>
                                      <a:rPr lang="en-US" sz="1100" b="0" i="1">
                                        <a:latin typeface="Cambria Math" panose="02040503050406030204" pitchFamily="18" charset="0"/>
                                      </a:rPr>
                                      <m:t>𝑂</m:t>
                                    </m:r>
                                  </m:e>
                                  <m:sub>
                                    <m:r>
                                      <a:rPr lang="en-US" sz="1100" i="1">
                                        <a:latin typeface="Cambria Math" panose="02040503050406030204" pitchFamily="18" charset="0"/>
                                      </a:rPr>
                                      <m:t>𝑖</m:t>
                                    </m:r>
                                  </m:sub>
                                </m:sSub>
                                <m:r>
                                  <a:rPr lang="en-US" sz="1100" i="0">
                                    <a:latin typeface="Cambria Math" panose="02040503050406030204" pitchFamily="18" charset="0"/>
                                  </a:rPr>
                                  <m:t>−</m:t>
                                </m:r>
                                <m:sSub>
                                  <m:sSubPr>
                                    <m:ctrlPr>
                                      <a:rPr lang="en-US" sz="1100" i="1">
                                        <a:latin typeface="Cambria Math" panose="02040503050406030204" pitchFamily="18" charset="0"/>
                                      </a:rPr>
                                    </m:ctrlPr>
                                  </m:sSubPr>
                                  <m:e>
                                    <m:r>
                                      <a:rPr lang="en-US" sz="1100" i="1">
                                        <a:latin typeface="Cambria Math" panose="02040503050406030204" pitchFamily="18" charset="0"/>
                                      </a:rPr>
                                      <m:t>𝐸</m:t>
                                    </m:r>
                                  </m:e>
                                  <m:sub>
                                    <m:r>
                                      <a:rPr lang="en-US" sz="1100" i="1">
                                        <a:latin typeface="Cambria Math" panose="02040503050406030204" pitchFamily="18" charset="0"/>
                                      </a:rPr>
                                      <m:t>𝑖</m:t>
                                    </m:r>
                                  </m:sub>
                                </m:sSub>
                              </m:e>
                            </m:d>
                          </m:e>
                          <m:sup>
                            <m:r>
                              <a:rPr lang="en-US" sz="1100" i="0">
                                <a:latin typeface="Cambria Math" panose="02040503050406030204" pitchFamily="18" charset="0"/>
                              </a:rPr>
                              <m:t>2</m:t>
                            </m:r>
                          </m:sup>
                        </m:sSup>
                      </m:num>
                      <m:den>
                        <m:sSub>
                          <m:sSubPr>
                            <m:ctrlPr>
                              <a:rPr lang="en-US" sz="1100" i="1">
                                <a:latin typeface="Cambria Math" panose="02040503050406030204" pitchFamily="18" charset="0"/>
                              </a:rPr>
                            </m:ctrlPr>
                          </m:sSubPr>
                          <m:e>
                            <m:r>
                              <a:rPr lang="en-US" sz="1100" i="1">
                                <a:latin typeface="Cambria Math" panose="02040503050406030204" pitchFamily="18" charset="0"/>
                              </a:rPr>
                              <m:t>𝐸</m:t>
                            </m:r>
                          </m:e>
                          <m:sub>
                            <m:r>
                              <a:rPr lang="en-US" sz="1100" i="1">
                                <a:latin typeface="Cambria Math" panose="02040503050406030204" pitchFamily="18" charset="0"/>
                              </a:rPr>
                              <m:t>𝑖</m:t>
                            </m:r>
                          </m:sub>
                        </m:sSub>
                      </m:den>
                    </m:f>
                  </m:oMath>
                </m:oMathPara>
              </a14:m>
              <a:endParaRPr lang="en-US" sz="1100"/>
            </a:p>
          </xdr:txBody>
        </xdr:sp>
      </mc:Choice>
      <mc:Fallback xmlns="">
        <xdr:sp macro="" textlink="">
          <xdr:nvSpPr>
            <xdr:cNvPr id="5" name="TextBox 4">
              <a:extLst>
                <a:ext uri="{FF2B5EF4-FFF2-40B4-BE49-F238E27FC236}">
                  <a16:creationId xmlns:a16="http://schemas.microsoft.com/office/drawing/2014/main" id="{5C6DD679-8D85-46F3-AF65-9EC95E7DF79E}"/>
                </a:ext>
              </a:extLst>
            </xdr:cNvPr>
            <xdr:cNvSpPr txBox="1"/>
          </xdr:nvSpPr>
          <xdr:spPr>
            <a:xfrm>
              <a:off x="11372850" y="180975"/>
              <a:ext cx="643125" cy="368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𝑂_</a:t>
              </a:r>
              <a:r>
                <a:rPr lang="en-US" sz="1100" i="0">
                  <a:latin typeface="Cambria Math" panose="02040503050406030204" pitchFamily="18" charset="0"/>
                </a:rPr>
                <a:t>𝑖−𝐸_𝑖 )^2/𝐸_𝑖 </a:t>
              </a:r>
              <a:endParaRPr lang="en-US" sz="1100"/>
            </a:p>
          </xdr:txBody>
        </xdr:sp>
      </mc:Fallback>
    </mc:AlternateContent>
    <xdr:clientData/>
  </xdr:oneCellAnchor>
  <xdr:oneCellAnchor>
    <xdr:from>
      <xdr:col>3</xdr:col>
      <xdr:colOff>333375</xdr:colOff>
      <xdr:row>8</xdr:row>
      <xdr:rowOff>176211</xdr:rowOff>
    </xdr:from>
    <xdr:ext cx="1085850" cy="18780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798F559-A01C-4928-9349-A552A69CAD75}"/>
                </a:ext>
              </a:extLst>
            </xdr:cNvPr>
            <xdr:cNvSpPr txBox="1"/>
          </xdr:nvSpPr>
          <xdr:spPr>
            <a:xfrm>
              <a:off x="5038725" y="1643061"/>
              <a:ext cx="1085850" cy="187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i="1">
                            <a:latin typeface="Cambria Math" panose="02040503050406030204" pitchFamily="18" charset="0"/>
                          </a:rPr>
                        </m:ctrlPr>
                      </m:sSubSupPr>
                      <m:e>
                        <m:r>
                          <a:rPr lang="en-US" sz="1100" i="1">
                            <a:latin typeface="Cambria Math" panose="02040503050406030204" pitchFamily="18" charset="0"/>
                          </a:rPr>
                          <m:t>𝑥</m:t>
                        </m:r>
                      </m:e>
                      <m:sub>
                        <m:r>
                          <a:rPr lang="en-US" sz="1100" i="0">
                            <a:latin typeface="Cambria Math" panose="02040503050406030204" pitchFamily="18" charset="0"/>
                          </a:rPr>
                          <m:t>0.05</m:t>
                        </m:r>
                        <m:r>
                          <a:rPr lang="en-US" sz="1100" b="0" i="0">
                            <a:latin typeface="Cambria Math" panose="02040503050406030204" pitchFamily="18" charset="0"/>
                          </a:rPr>
                          <m:t>,</m:t>
                        </m:r>
                        <m:r>
                          <a:rPr lang="en-US" sz="1100" i="0">
                            <a:latin typeface="Cambria Math" panose="02040503050406030204" pitchFamily="18" charset="0"/>
                          </a:rPr>
                          <m:t>9</m:t>
                        </m:r>
                      </m:sub>
                      <m:sup>
                        <m:r>
                          <a:rPr lang="en-US" sz="1100" i="0">
                            <a:latin typeface="Cambria Math" panose="02040503050406030204" pitchFamily="18" charset="0"/>
                          </a:rPr>
                          <m:t>2</m:t>
                        </m:r>
                      </m:sup>
                    </m:sSubSup>
                  </m:oMath>
                </m:oMathPara>
              </a14:m>
              <a:endParaRPr lang="en-US" sz="1100"/>
            </a:p>
          </xdr:txBody>
        </xdr:sp>
      </mc:Choice>
      <mc:Fallback xmlns="">
        <xdr:sp macro="" textlink="">
          <xdr:nvSpPr>
            <xdr:cNvPr id="6" name="TextBox 5">
              <a:extLst>
                <a:ext uri="{FF2B5EF4-FFF2-40B4-BE49-F238E27FC236}">
                  <a16:creationId xmlns:a16="http://schemas.microsoft.com/office/drawing/2014/main" id="{C798F559-A01C-4928-9349-A552A69CAD75}"/>
                </a:ext>
              </a:extLst>
            </xdr:cNvPr>
            <xdr:cNvSpPr txBox="1"/>
          </xdr:nvSpPr>
          <xdr:spPr>
            <a:xfrm>
              <a:off x="5038725" y="1643061"/>
              <a:ext cx="1085850" cy="187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𝑥_0.05</a:t>
              </a:r>
              <a:r>
                <a:rPr lang="en-US" sz="1100" b="0" i="0">
                  <a:latin typeface="Cambria Math" panose="02040503050406030204" pitchFamily="18" charset="0"/>
                </a:rPr>
                <a:t>,</a:t>
              </a:r>
              <a:r>
                <a:rPr lang="en-US" sz="1100" i="0">
                  <a:latin typeface="Cambria Math" panose="02040503050406030204" pitchFamily="18" charset="0"/>
                </a:rPr>
                <a:t>9^2</a:t>
              </a:r>
              <a:endParaRPr lang="en-US" sz="1100"/>
            </a:p>
          </xdr:txBody>
        </xdr:sp>
      </mc:Fallback>
    </mc:AlternateContent>
    <xdr:clientData/>
  </xdr:oneCellAnchor>
  <xdr:oneCellAnchor>
    <xdr:from>
      <xdr:col>10</xdr:col>
      <xdr:colOff>57149</xdr:colOff>
      <xdr:row>12</xdr:row>
      <xdr:rowOff>157162</xdr:rowOff>
    </xdr:from>
    <xdr:ext cx="428625" cy="21961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B146D158-0078-44B1-A4D2-B0653FB1E5DB}"/>
                </a:ext>
              </a:extLst>
            </xdr:cNvPr>
            <xdr:cNvSpPr txBox="1"/>
          </xdr:nvSpPr>
          <xdr:spPr>
            <a:xfrm>
              <a:off x="10829924" y="2347912"/>
              <a:ext cx="428625" cy="219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400" i="1">
                            <a:latin typeface="Cambria Math" panose="02040503050406030204" pitchFamily="18" charset="0"/>
                          </a:rPr>
                        </m:ctrlPr>
                      </m:sSubSupPr>
                      <m:e>
                        <m:r>
                          <a:rPr lang="en-US" sz="1400" i="1">
                            <a:latin typeface="Cambria Math" panose="02040503050406030204" pitchFamily="18" charset="0"/>
                          </a:rPr>
                          <m:t>𝑥</m:t>
                        </m:r>
                      </m:e>
                      <m:sub>
                        <m:r>
                          <a:rPr lang="en-US" sz="1400" i="0">
                            <a:latin typeface="Cambria Math" panose="02040503050406030204" pitchFamily="18" charset="0"/>
                          </a:rPr>
                          <m:t>0</m:t>
                        </m:r>
                      </m:sub>
                      <m:sup>
                        <m:r>
                          <a:rPr lang="en-US" sz="1400" i="0">
                            <a:latin typeface="Cambria Math" panose="02040503050406030204" pitchFamily="18" charset="0"/>
                          </a:rPr>
                          <m:t>2</m:t>
                        </m:r>
                      </m:sup>
                    </m:sSubSup>
                  </m:oMath>
                </m:oMathPara>
              </a14:m>
              <a:endParaRPr lang="en-US" sz="1100">
                <a:latin typeface="Century" panose="02040604050505020304" pitchFamily="18" charset="0"/>
              </a:endParaRPr>
            </a:p>
          </xdr:txBody>
        </xdr:sp>
      </mc:Choice>
      <mc:Fallback xmlns="">
        <xdr:sp macro="" textlink="">
          <xdr:nvSpPr>
            <xdr:cNvPr id="7" name="TextBox 6">
              <a:extLst>
                <a:ext uri="{FF2B5EF4-FFF2-40B4-BE49-F238E27FC236}">
                  <a16:creationId xmlns:a16="http://schemas.microsoft.com/office/drawing/2014/main" id="{B146D158-0078-44B1-A4D2-B0653FB1E5DB}"/>
                </a:ext>
              </a:extLst>
            </xdr:cNvPr>
            <xdr:cNvSpPr txBox="1"/>
          </xdr:nvSpPr>
          <xdr:spPr>
            <a:xfrm>
              <a:off x="10829924" y="2347912"/>
              <a:ext cx="428625" cy="219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i="0">
                  <a:latin typeface="Cambria Math" panose="02040503050406030204" pitchFamily="18" charset="0"/>
                </a:rPr>
                <a:t>𝑥_0^2</a:t>
              </a:r>
              <a:endParaRPr lang="en-US" sz="1100">
                <a:latin typeface="Century" panose="02040604050505020304" pitchFamily="18" charset="0"/>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3</xdr:col>
      <xdr:colOff>190499</xdr:colOff>
      <xdr:row>1</xdr:row>
      <xdr:rowOff>180975</xdr:rowOff>
    </xdr:from>
    <xdr:to>
      <xdr:col>13</xdr:col>
      <xdr:colOff>47625</xdr:colOff>
      <xdr:row>20</xdr:row>
      <xdr:rowOff>66675</xdr:rowOff>
    </xdr:to>
    <xdr:graphicFrame macro="">
      <xdr:nvGraphicFramePr>
        <xdr:cNvPr id="2" name="Chart 1">
          <a:extLst>
            <a:ext uri="{FF2B5EF4-FFF2-40B4-BE49-F238E27FC236}">
              <a16:creationId xmlns:a16="http://schemas.microsoft.com/office/drawing/2014/main" id="{6E28E1B7-89AF-4F86-90D5-1B62B106B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1152525</xdr:colOff>
      <xdr:row>0</xdr:row>
      <xdr:rowOff>66673</xdr:rowOff>
    </xdr:from>
    <xdr:to>
      <xdr:col>11</xdr:col>
      <xdr:colOff>47625</xdr:colOff>
      <xdr:row>26</xdr:row>
      <xdr:rowOff>161924</xdr:rowOff>
    </xdr:to>
    <xdr:graphicFrame macro="">
      <xdr:nvGraphicFramePr>
        <xdr:cNvPr id="3" name="Chart 2">
          <a:extLst>
            <a:ext uri="{FF2B5EF4-FFF2-40B4-BE49-F238E27FC236}">
              <a16:creationId xmlns:a16="http://schemas.microsoft.com/office/drawing/2014/main" id="{8CB1ADF7-A168-478D-819A-74B3BBD5A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781049</xdr:colOff>
      <xdr:row>3</xdr:row>
      <xdr:rowOff>66674</xdr:rowOff>
    </xdr:from>
    <xdr:to>
      <xdr:col>10</xdr:col>
      <xdr:colOff>371474</xdr:colOff>
      <xdr:row>19</xdr:row>
      <xdr:rowOff>95249</xdr:rowOff>
    </xdr:to>
    <xdr:graphicFrame macro="">
      <xdr:nvGraphicFramePr>
        <xdr:cNvPr id="3" name="Chart 2">
          <a:extLst>
            <a:ext uri="{FF2B5EF4-FFF2-40B4-BE49-F238E27FC236}">
              <a16:creationId xmlns:a16="http://schemas.microsoft.com/office/drawing/2014/main" id="{AA5FC763-CCDB-4191-A5B5-4215E140B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200025</xdr:colOff>
      <xdr:row>2</xdr:row>
      <xdr:rowOff>19050</xdr:rowOff>
    </xdr:from>
    <xdr:to>
      <xdr:col>9</xdr:col>
      <xdr:colOff>323850</xdr:colOff>
      <xdr:row>18</xdr:row>
      <xdr:rowOff>95250</xdr:rowOff>
    </xdr:to>
    <xdr:graphicFrame macro="">
      <xdr:nvGraphicFramePr>
        <xdr:cNvPr id="2" name="Chart 1">
          <a:extLst>
            <a:ext uri="{FF2B5EF4-FFF2-40B4-BE49-F238E27FC236}">
              <a16:creationId xmlns:a16="http://schemas.microsoft.com/office/drawing/2014/main" id="{39375371-1647-4C2C-98BD-190EC5F4F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504825</xdr:colOff>
      <xdr:row>2</xdr:row>
      <xdr:rowOff>66674</xdr:rowOff>
    </xdr:from>
    <xdr:to>
      <xdr:col>19</xdr:col>
      <xdr:colOff>447675</xdr:colOff>
      <xdr:row>24</xdr:row>
      <xdr:rowOff>76199</xdr:rowOff>
    </xdr:to>
    <xdr:graphicFrame macro="">
      <xdr:nvGraphicFramePr>
        <xdr:cNvPr id="3" name="Chart 2">
          <a:extLst>
            <a:ext uri="{FF2B5EF4-FFF2-40B4-BE49-F238E27FC236}">
              <a16:creationId xmlns:a16="http://schemas.microsoft.com/office/drawing/2014/main" id="{E46B67B3-B013-48D5-B7B2-998C73CD0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57151</xdr:colOff>
      <xdr:row>0</xdr:row>
      <xdr:rowOff>95251</xdr:rowOff>
    </xdr:from>
    <xdr:to>
      <xdr:col>6</xdr:col>
      <xdr:colOff>238125</xdr:colOff>
      <xdr:row>12</xdr:row>
      <xdr:rowOff>1</xdr:rowOff>
    </xdr:to>
    <xdr:graphicFrame macro="">
      <xdr:nvGraphicFramePr>
        <xdr:cNvPr id="2" name="Chart 1">
          <a:extLst>
            <a:ext uri="{FF2B5EF4-FFF2-40B4-BE49-F238E27FC236}">
              <a16:creationId xmlns:a16="http://schemas.microsoft.com/office/drawing/2014/main" id="{85C716CF-0E30-454A-96CD-BB7192662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352425</xdr:colOff>
      <xdr:row>0</xdr:row>
      <xdr:rowOff>114300</xdr:rowOff>
    </xdr:from>
    <xdr:to>
      <xdr:col>20</xdr:col>
      <xdr:colOff>304799</xdr:colOff>
      <xdr:row>26</xdr:row>
      <xdr:rowOff>171450</xdr:rowOff>
    </xdr:to>
    <xdr:graphicFrame macro="">
      <xdr:nvGraphicFramePr>
        <xdr:cNvPr id="3" name="Chart 2">
          <a:extLst>
            <a:ext uri="{FF2B5EF4-FFF2-40B4-BE49-F238E27FC236}">
              <a16:creationId xmlns:a16="http://schemas.microsoft.com/office/drawing/2014/main" id="{CA6AD671-AC09-436E-96EF-84D4711CC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409574</xdr:colOff>
      <xdr:row>0</xdr:row>
      <xdr:rowOff>104774</xdr:rowOff>
    </xdr:from>
    <xdr:to>
      <xdr:col>13</xdr:col>
      <xdr:colOff>266700</xdr:colOff>
      <xdr:row>11</xdr:row>
      <xdr:rowOff>180975</xdr:rowOff>
    </xdr:to>
    <xdr:graphicFrame macro="">
      <xdr:nvGraphicFramePr>
        <xdr:cNvPr id="6" name="Chart 5">
          <a:extLst>
            <a:ext uri="{FF2B5EF4-FFF2-40B4-BE49-F238E27FC236}">
              <a16:creationId xmlns:a16="http://schemas.microsoft.com/office/drawing/2014/main" id="{78CCF959-71BD-4BD9-B73D-4780EC186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85726</xdr:colOff>
      <xdr:row>12</xdr:row>
      <xdr:rowOff>38100</xdr:rowOff>
    </xdr:from>
    <xdr:to>
      <xdr:col>9</xdr:col>
      <xdr:colOff>123826</xdr:colOff>
      <xdr:row>26</xdr:row>
      <xdr:rowOff>180975</xdr:rowOff>
    </xdr:to>
    <xdr:graphicFrame macro="">
      <xdr:nvGraphicFramePr>
        <xdr:cNvPr id="7" name="Chart 6">
          <a:extLst>
            <a:ext uri="{FF2B5EF4-FFF2-40B4-BE49-F238E27FC236}">
              <a16:creationId xmlns:a16="http://schemas.microsoft.com/office/drawing/2014/main" id="{85F13DCA-38D9-4C96-9CCE-3E079E431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171451</xdr:colOff>
      <xdr:row>12</xdr:row>
      <xdr:rowOff>76200</xdr:rowOff>
    </xdr:from>
    <xdr:to>
      <xdr:col>13</xdr:col>
      <xdr:colOff>266700</xdr:colOff>
      <xdr:row>26</xdr:row>
      <xdr:rowOff>180975</xdr:rowOff>
    </xdr:to>
    <xdr:graphicFrame macro="">
      <xdr:nvGraphicFramePr>
        <xdr:cNvPr id="8" name="Chart 7">
          <a:extLst>
            <a:ext uri="{FF2B5EF4-FFF2-40B4-BE49-F238E27FC236}">
              <a16:creationId xmlns:a16="http://schemas.microsoft.com/office/drawing/2014/main" id="{D6E55ECE-3EB3-4B31-A2EC-47373079A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12</xdr:row>
      <xdr:rowOff>47626</xdr:rowOff>
    </xdr:from>
    <xdr:to>
      <xdr:col>3</xdr:col>
      <xdr:colOff>28575</xdr:colOff>
      <xdr:row>18</xdr:row>
      <xdr:rowOff>28576</xdr:rowOff>
    </xdr:to>
    <mc:AlternateContent xmlns:mc="http://schemas.openxmlformats.org/markup-compatibility/2006" xmlns:a14="http://schemas.microsoft.com/office/drawing/2010/main">
      <mc:Choice Requires="a14">
        <xdr:graphicFrame macro="">
          <xdr:nvGraphicFramePr>
            <xdr:cNvPr id="9" name="Demand">
              <a:extLst>
                <a:ext uri="{FF2B5EF4-FFF2-40B4-BE49-F238E27FC236}">
                  <a16:creationId xmlns:a16="http://schemas.microsoft.com/office/drawing/2014/main" id="{E1CDBDD9-1A03-4C5C-8119-A4365CBE6B01}"/>
                </a:ext>
              </a:extLst>
            </xdr:cNvPr>
            <xdr:cNvGraphicFramePr/>
          </xdr:nvGraphicFramePr>
          <xdr:xfrm>
            <a:off x="0" y="0"/>
            <a:ext cx="0" cy="0"/>
          </xdr:xfrm>
          <a:graphic>
            <a:graphicData uri="http://schemas.microsoft.com/office/drawing/2010/slicer">
              <sle:slicer xmlns:sle="http://schemas.microsoft.com/office/drawing/2010/slicer" name="Demand"/>
            </a:graphicData>
          </a:graphic>
        </xdr:graphicFrame>
      </mc:Choice>
      <mc:Fallback xmlns="">
        <xdr:sp macro="" textlink="">
          <xdr:nvSpPr>
            <xdr:cNvPr id="0" name=""/>
            <xdr:cNvSpPr>
              <a:spLocks noTextEdit="1"/>
            </xdr:cNvSpPr>
          </xdr:nvSpPr>
          <xdr:spPr>
            <a:xfrm>
              <a:off x="28575" y="233362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180975</xdr:rowOff>
    </xdr:from>
    <xdr:to>
      <xdr:col>3</xdr:col>
      <xdr:colOff>19050</xdr:colOff>
      <xdr:row>22</xdr:row>
      <xdr:rowOff>76200</xdr:rowOff>
    </xdr:to>
    <mc:AlternateContent xmlns:mc="http://schemas.openxmlformats.org/markup-compatibility/2006" xmlns:a14="http://schemas.microsoft.com/office/drawing/2010/main">
      <mc:Choice Requires="a14">
        <xdr:graphicFrame macro="">
          <xdr:nvGraphicFramePr>
            <xdr:cNvPr id="10" name="Day within Cycle">
              <a:extLst>
                <a:ext uri="{FF2B5EF4-FFF2-40B4-BE49-F238E27FC236}">
                  <a16:creationId xmlns:a16="http://schemas.microsoft.com/office/drawing/2014/main" id="{A66E9CC0-ABF5-4572-BDFB-DF532AF9CE1E}"/>
                </a:ext>
              </a:extLst>
            </xdr:cNvPr>
            <xdr:cNvGraphicFramePr/>
          </xdr:nvGraphicFramePr>
          <xdr:xfrm>
            <a:off x="0" y="0"/>
            <a:ext cx="0" cy="0"/>
          </xdr:xfrm>
          <a:graphic>
            <a:graphicData uri="http://schemas.microsoft.com/office/drawing/2010/slicer">
              <sle:slicer xmlns:sle="http://schemas.microsoft.com/office/drawing/2010/slicer" name="Day within Cycle"/>
            </a:graphicData>
          </a:graphic>
        </xdr:graphicFrame>
      </mc:Choice>
      <mc:Fallback xmlns="">
        <xdr:sp macro="" textlink="">
          <xdr:nvSpPr>
            <xdr:cNvPr id="0" name=""/>
            <xdr:cNvSpPr>
              <a:spLocks noTextEdit="1"/>
            </xdr:cNvSpPr>
          </xdr:nvSpPr>
          <xdr:spPr>
            <a:xfrm>
              <a:off x="19050" y="3419475"/>
              <a:ext cx="182880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22</xdr:row>
      <xdr:rowOff>47626</xdr:rowOff>
    </xdr:from>
    <xdr:to>
      <xdr:col>3</xdr:col>
      <xdr:colOff>19050</xdr:colOff>
      <xdr:row>27</xdr:row>
      <xdr:rowOff>47625</xdr:rowOff>
    </xdr:to>
    <mc:AlternateContent xmlns:mc="http://schemas.openxmlformats.org/markup-compatibility/2006" xmlns:a14="http://schemas.microsoft.com/office/drawing/2010/main">
      <mc:Choice Requires="a14">
        <xdr:graphicFrame macro="">
          <xdr:nvGraphicFramePr>
            <xdr:cNvPr id="12" name="Shortage Quantity">
              <a:extLst>
                <a:ext uri="{FF2B5EF4-FFF2-40B4-BE49-F238E27FC236}">
                  <a16:creationId xmlns:a16="http://schemas.microsoft.com/office/drawing/2014/main" id="{66809656-17E7-4D35-ADB3-638D0F6705A7}"/>
                </a:ext>
              </a:extLst>
            </xdr:cNvPr>
            <xdr:cNvGraphicFramePr/>
          </xdr:nvGraphicFramePr>
          <xdr:xfrm>
            <a:off x="0" y="0"/>
            <a:ext cx="0" cy="0"/>
          </xdr:xfrm>
          <a:graphic>
            <a:graphicData uri="http://schemas.microsoft.com/office/drawing/2010/slicer">
              <sle:slicer xmlns:sle="http://schemas.microsoft.com/office/drawing/2010/slicer" name="Shortage Quantity"/>
            </a:graphicData>
          </a:graphic>
        </xdr:graphicFrame>
      </mc:Choice>
      <mc:Fallback xmlns="">
        <xdr:sp macro="" textlink="">
          <xdr:nvSpPr>
            <xdr:cNvPr id="0" name=""/>
            <xdr:cNvSpPr>
              <a:spLocks noTextEdit="1"/>
            </xdr:cNvSpPr>
          </xdr:nvSpPr>
          <xdr:spPr>
            <a:xfrm>
              <a:off x="19050" y="4238626"/>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al H. Hungund K." refreshedDate="43722.46466203704" backgroundQuery="1" createdVersion="6" refreshedVersion="6" minRefreshableVersion="3" recordCount="0" supportSubquery="1" supportAdvancedDrill="1" xr:uid="{C9419D79-0C20-4169-9C98-63C5F62C8CC9}">
  <cacheSource type="external" connectionId="1"/>
  <cacheFields count="5">
    <cacheField name="[Table1].[Order Quantity].[Order Quantity]" caption="Order Quantity" numFmtId="0" hierarchy="8" level="1">
      <sharedItems containsSemiMixedTypes="0" containsString="0" containsNumber="1" containsInteger="1" minValue="6" maxValue="11" count="4">
        <n v="6"/>
        <n v="7"/>
        <n v="8"/>
        <n v="11"/>
      </sharedItems>
      <extLst>
        <ext xmlns:x15="http://schemas.microsoft.com/office/spreadsheetml/2010/11/main" uri="{4F2E5C28-24EA-4eb8-9CBF-B6C8F9C3D259}">
          <x15:cachedUniqueNames>
            <x15:cachedUniqueName index="0" name="[Table1].[Order Quantity].&amp;[6]"/>
            <x15:cachedUniqueName index="1" name="[Table1].[Order Quantity].&amp;[7]"/>
            <x15:cachedUniqueName index="2" name="[Table1].[Order Quantity].&amp;[8]"/>
            <x15:cachedUniqueName index="3" name="[Table1].[Order Quantity].&amp;[11]"/>
          </x15:cachedUniqueNames>
        </ext>
      </extLst>
    </cacheField>
    <cacheField name="[Table1].[Shortage Quantity].[Shortage Quantity]" caption="Shortage Quantity" numFmtId="0" hierarchy="7" level="1">
      <sharedItems containsSemiMixedTypes="0" containsString="0" containsNumber="1" containsInteger="1" minValue="0" maxValue="2" count="3">
        <n v="0"/>
        <n v="1"/>
        <n v="2"/>
      </sharedItems>
      <extLst>
        <ext xmlns:x15="http://schemas.microsoft.com/office/spreadsheetml/2010/11/main" uri="{4F2E5C28-24EA-4eb8-9CBF-B6C8F9C3D259}">
          <x15:cachedUniqueNames>
            <x15:cachedUniqueName index="0" name="[Table1].[Shortage Quantity].&amp;[0]"/>
            <x15:cachedUniqueName index="1" name="[Table1].[Shortage Quantity].&amp;[1]"/>
            <x15:cachedUniqueName index="2" name="[Table1].[Shortage Quantity].&amp;[2]"/>
          </x15:cachedUniqueNames>
        </ext>
      </extLst>
    </cacheField>
    <cacheField name="[Measures].[Count of Demand]" caption="Count of Demand" numFmtId="0" hierarchy="19" level="32767"/>
    <cacheField name="[Table1].[Demand].[Demand]" caption="Demand" numFmtId="0" hierarchy="5" level="1">
      <sharedItems containsSemiMixedTypes="0" containsNonDate="0" containsString="0"/>
    </cacheField>
    <cacheField name="[Table1].[Day within Cycle].[Day within Cycle]" caption="Day within Cycle" numFmtId="0" hierarchy="2" level="1">
      <sharedItems containsSemiMixedTypes="0" containsNonDate="0" containsString="0"/>
    </cacheField>
  </cacheFields>
  <cacheHierarchies count="22">
    <cacheHierarchy uniqueName="[Table1].[Day]" caption="Day" attribute="1" defaultMemberUniqueName="[Table1].[Day].[All]" allUniqueName="[Table1].[Day].[All]" dimensionUniqueName="[Table1]" displayFolder="" count="0" memberValueDatatype="130" unbalanced="0"/>
    <cacheHierarchy uniqueName="[Table1].[Cycle]" caption="Cycle" attribute="1" defaultMemberUniqueName="[Table1].[Cycle].[All]" allUniqueName="[Table1].[Cycle].[All]" dimensionUniqueName="[Table1]" displayFolder="" count="0" memberValueDatatype="130" unbalanced="0"/>
    <cacheHierarchy uniqueName="[Table1].[Day within Cycle]" caption="Day within Cycle" attribute="1" defaultMemberUniqueName="[Table1].[Day within Cycle].[All]" allUniqueName="[Table1].[Day within Cycle].[All]" dimensionUniqueName="[Table1]" displayFolder="" count="2" memberValueDatatype="20" unbalanced="0">
      <fieldsUsage count="2">
        <fieldUsage x="-1"/>
        <fieldUsage x="4"/>
      </fieldsUsage>
    </cacheHierarchy>
    <cacheHierarchy uniqueName="[Table1].[Beginning Inventory]" caption="Beginning Inventory" attribute="1" defaultMemberUniqueName="[Table1].[Beginning Inventory].[All]" allUniqueName="[Table1].[Beginning Inventory].[All]" dimensionUniqueName="[Table1]" displayFolder="" count="0" memberValueDatatype="130" unbalanced="0"/>
    <cacheHierarchy uniqueName="[Table1].[Random Number]" caption="Random Number" attribute="1" defaultMemberUniqueName="[Table1].[Random Number].[All]" allUniqueName="[Table1].[Random Number].[All]" dimensionUniqueName="[Table1]" displayFolder="" count="0" memberValueDatatype="130" unbalanced="0"/>
    <cacheHierarchy uniqueName="[Table1].[Demand]" caption="Demand" attribute="1" defaultMemberUniqueName="[Table1].[Demand].[All]" allUniqueName="[Table1].[Demand].[All]" dimensionUniqueName="[Table1]" displayFolder="" count="2" memberValueDatatype="130" unbalanced="0">
      <fieldsUsage count="2">
        <fieldUsage x="-1"/>
        <fieldUsage x="3"/>
      </fieldsUsage>
    </cacheHierarchy>
    <cacheHierarchy uniqueName="[Table1].[Ending Inventory]" caption="Ending Inventory" attribute="1" defaultMemberUniqueName="[Table1].[Ending Inventory].[All]" allUniqueName="[Table1].[Ending Inventory].[All]" dimensionUniqueName="[Table1]" displayFolder="" count="0" memberValueDatatype="20" unbalanced="0"/>
    <cacheHierarchy uniqueName="[Table1].[Shortage Quantity]" caption="Shortage Quantity" attribute="1" defaultMemberUniqueName="[Table1].[Shortage Quantity].[All]" allUniqueName="[Table1].[Shortage Quantity].[All]" dimensionUniqueName="[Table1]" displayFolder="" count="2" memberValueDatatype="20" unbalanced="0">
      <fieldsUsage count="2">
        <fieldUsage x="-1"/>
        <fieldUsage x="1"/>
      </fieldsUsage>
    </cacheHierarchy>
    <cacheHierarchy uniqueName="[Table1].[Order Quantity]" caption="Order Quantity" attribute="1" defaultMemberUniqueName="[Table1].[Order Quantity].[All]" allUniqueName="[Table1].[Order Quantity].[All]" dimensionUniqueName="[Table1]" displayFolder="" count="2" memberValueDatatype="20" unbalanced="0">
      <fieldsUsage count="2">
        <fieldUsage x="-1"/>
        <fieldUsage x="0"/>
      </fieldsUsage>
    </cacheHierarchy>
    <cacheHierarchy uniqueName="[Table1].[Lead Time]" caption="Lead Time" attribute="1" defaultMemberUniqueName="[Table1].[Lead Time].[All]" allUniqueName="[Table1].[Lead Time].[All]" dimensionUniqueName="[Table1]" displayFolder="" count="0" memberValueDatatype="130" unbalanced="0"/>
    <cacheHierarchy uniqueName="[Table1].[Day until Arrive]" caption="Day until Arrive" attribute="1" defaultMemberUniqueName="[Table1].[Day until Arrive].[All]" allUniqueName="[Table1].[Day until Arriv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ding Inventory]" caption="Sum of Ending Inventory" measure="1" displayFolder="" measureGroup="Table1" count="0" hidden="1">
      <extLst>
        <ext xmlns:x15="http://schemas.microsoft.com/office/spreadsheetml/2010/11/main" uri="{B97F6D7D-B522-45F9-BDA1-12C45D357490}">
          <x15:cacheHierarchy aggregatedColumn="6"/>
        </ext>
      </extLst>
    </cacheHierarchy>
    <cacheHierarchy uniqueName="[Measures].[Sum of Shortage Quantity]" caption="Sum of Shortage Quantity" measure="1" displayFolder="" measureGroup="Table1" count="0" hidden="1">
      <extLst>
        <ext xmlns:x15="http://schemas.microsoft.com/office/spreadsheetml/2010/11/main" uri="{B97F6D7D-B522-45F9-BDA1-12C45D357490}">
          <x15:cacheHierarchy aggregatedColumn="7"/>
        </ext>
      </extLst>
    </cacheHierarchy>
    <cacheHierarchy uniqueName="[Measures].[Sum of Day until Arrive]" caption="Sum of Day until Arrive" measure="1" displayFolder="" measureGroup="Table1" count="0" hidden="1">
      <extLst>
        <ext xmlns:x15="http://schemas.microsoft.com/office/spreadsheetml/2010/11/main" uri="{B97F6D7D-B522-45F9-BDA1-12C45D357490}">
          <x15:cacheHierarchy aggregatedColumn="10"/>
        </ext>
      </extLst>
    </cacheHierarchy>
    <cacheHierarchy uniqueName="[Measures].[Count of Lead Time]" caption="Count of Lead Time" measure="1" displayFolder="" measureGroup="Table1" count="0" hidden="1">
      <extLst>
        <ext xmlns:x15="http://schemas.microsoft.com/office/spreadsheetml/2010/11/main" uri="{B97F6D7D-B522-45F9-BDA1-12C45D357490}">
          <x15:cacheHierarchy aggregatedColumn="9"/>
        </ext>
      </extLst>
    </cacheHierarchy>
    <cacheHierarchy uniqueName="[Measures].[Sum of Day within Cycle]" caption="Sum of Day within Cycle" measure="1" displayFolder="" measureGroup="Table1" count="0" hidden="1">
      <extLst>
        <ext xmlns:x15="http://schemas.microsoft.com/office/spreadsheetml/2010/11/main" uri="{B97F6D7D-B522-45F9-BDA1-12C45D357490}">
          <x15:cacheHierarchy aggregatedColumn="2"/>
        </ext>
      </extLst>
    </cacheHierarchy>
    <cacheHierarchy uniqueName="[Measures].[Sum of Order Quantity]" caption="Sum of Order Quantity" measure="1" displayFolder="" measureGroup="Table1" count="0" hidden="1">
      <extLst>
        <ext xmlns:x15="http://schemas.microsoft.com/office/spreadsheetml/2010/11/main" uri="{B97F6D7D-B522-45F9-BDA1-12C45D357490}">
          <x15:cacheHierarchy aggregatedColumn="8"/>
        </ext>
      </extLst>
    </cacheHierarchy>
    <cacheHierarchy uniqueName="[Measures].[Count of Demand]" caption="Count of Demand"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Beginning Inventory]" caption="Count of Beginning Inventory" measure="1" displayFolder="" measureGroup="Table1" count="0" hidden="1">
      <extLst>
        <ext xmlns:x15="http://schemas.microsoft.com/office/spreadsheetml/2010/11/main" uri="{B97F6D7D-B522-45F9-BDA1-12C45D357490}">
          <x15:cacheHierarchy aggregatedColumn="3"/>
        </ext>
      </extLst>
    </cacheHierarchy>
    <cacheHierarchy uniqueName="[Measures].[Count of Day]" caption="Count of Da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al H. Hungund K." refreshedDate="43722.464665509258" backgroundQuery="1" createdVersion="6" refreshedVersion="6" minRefreshableVersion="3" recordCount="0" supportSubquery="1" supportAdvancedDrill="1" xr:uid="{6CFB648B-0B78-4A77-B90F-D9BC5FB75A96}">
  <cacheSource type="external" connectionId="1"/>
  <cacheFields count="4">
    <cacheField name="[Measures].[Count of Day]" caption="Count of Day" numFmtId="0" hierarchy="21" level="32767"/>
    <cacheField name="[Measures].[Sum of Shortage Quantity]" caption="Sum of Shortage Quantity" numFmtId="0" hierarchy="14" level="32767"/>
    <cacheField name="[Table1].[Demand].[Demand]" caption="Demand" numFmtId="0" hierarchy="5" level="1">
      <sharedItems count="6">
        <s v="#N/A"/>
        <s v="0"/>
        <s v="1"/>
        <s v="2"/>
        <s v="3"/>
        <s v="4"/>
      </sharedItems>
    </cacheField>
    <cacheField name="[Table1].[Order Quantity].[Order Quantity]" caption="Order Quantity" numFmtId="0" hierarchy="8" level="1">
      <sharedItems containsSemiMixedTypes="0" containsString="0" containsNumber="1" containsInteger="1" minValue="6" maxValue="11" count="4">
        <n v="6"/>
        <n v="7"/>
        <n v="8"/>
        <n v="11"/>
      </sharedItems>
      <extLst>
        <ext xmlns:x15="http://schemas.microsoft.com/office/spreadsheetml/2010/11/main" uri="{4F2E5C28-24EA-4eb8-9CBF-B6C8F9C3D259}">
          <x15:cachedUniqueNames>
            <x15:cachedUniqueName index="0" name="[Table1].[Order Quantity].&amp;[6]"/>
            <x15:cachedUniqueName index="1" name="[Table1].[Order Quantity].&amp;[7]"/>
            <x15:cachedUniqueName index="2" name="[Table1].[Order Quantity].&amp;[8]"/>
            <x15:cachedUniqueName index="3" name="[Table1].[Order Quantity].&amp;[11]"/>
          </x15:cachedUniqueNames>
        </ext>
      </extLst>
    </cacheField>
  </cacheFields>
  <cacheHierarchies count="22">
    <cacheHierarchy uniqueName="[Table1].[Day]" caption="Day" attribute="1" defaultMemberUniqueName="[Table1].[Day].[All]" allUniqueName="[Table1].[Day].[All]" dimensionUniqueName="[Table1]" displayFolder="" count="0" memberValueDatatype="130" unbalanced="0"/>
    <cacheHierarchy uniqueName="[Table1].[Cycle]" caption="Cycle" attribute="1" defaultMemberUniqueName="[Table1].[Cycle].[All]" allUniqueName="[Table1].[Cycle].[All]" dimensionUniqueName="[Table1]" displayFolder="" count="0" memberValueDatatype="130" unbalanced="0"/>
    <cacheHierarchy uniqueName="[Table1].[Day within Cycle]" caption="Day within Cycle" attribute="1" defaultMemberUniqueName="[Table1].[Day within Cycle].[All]" allUniqueName="[Table1].[Day within Cycle].[All]" dimensionUniqueName="[Table1]" displayFolder="" count="0" memberValueDatatype="20" unbalanced="0"/>
    <cacheHierarchy uniqueName="[Table1].[Beginning Inventory]" caption="Beginning Inventory" attribute="1" defaultMemberUniqueName="[Table1].[Beginning Inventory].[All]" allUniqueName="[Table1].[Beginning Inventory].[All]" dimensionUniqueName="[Table1]" displayFolder="" count="0" memberValueDatatype="130" unbalanced="0"/>
    <cacheHierarchy uniqueName="[Table1].[Random Number]" caption="Random Number" attribute="1" defaultMemberUniqueName="[Table1].[Random Number].[All]" allUniqueName="[Table1].[Random Number].[All]" dimensionUniqueName="[Table1]" displayFolder="" count="0" memberValueDatatype="130" unbalanced="0"/>
    <cacheHierarchy uniqueName="[Table1].[Demand]" caption="Demand" attribute="1" defaultMemberUniqueName="[Table1].[Demand].[All]" allUniqueName="[Table1].[Demand].[All]" dimensionUniqueName="[Table1]" displayFolder="" count="2" memberValueDatatype="130" unbalanced="0">
      <fieldsUsage count="2">
        <fieldUsage x="-1"/>
        <fieldUsage x="2"/>
      </fieldsUsage>
    </cacheHierarchy>
    <cacheHierarchy uniqueName="[Table1].[Ending Inventory]" caption="Ending Inventory" attribute="1" defaultMemberUniqueName="[Table1].[Ending Inventory].[All]" allUniqueName="[Table1].[Ending Inventory].[All]" dimensionUniqueName="[Table1]" displayFolder="" count="0" memberValueDatatype="20" unbalanced="0"/>
    <cacheHierarchy uniqueName="[Table1].[Shortage Quantity]" caption="Shortage Quantity" attribute="1" defaultMemberUniqueName="[Table1].[Shortage Quantity].[All]" allUniqueName="[Table1].[Shortage Quantity].[All]" dimensionUniqueName="[Table1]" displayFolder="" count="0" memberValueDatatype="20" unbalanced="0"/>
    <cacheHierarchy uniqueName="[Table1].[Order Quantity]" caption="Order Quantity" attribute="1" defaultMemberUniqueName="[Table1].[Order Quantity].[All]" allUniqueName="[Table1].[Order Quantity].[All]" dimensionUniqueName="[Table1]" displayFolder="" count="2" memberValueDatatype="20" unbalanced="0">
      <fieldsUsage count="2">
        <fieldUsage x="-1"/>
        <fieldUsage x="3"/>
      </fieldsUsage>
    </cacheHierarchy>
    <cacheHierarchy uniqueName="[Table1].[Lead Time]" caption="Lead Time" attribute="1" defaultMemberUniqueName="[Table1].[Lead Time].[All]" allUniqueName="[Table1].[Lead Time].[All]" dimensionUniqueName="[Table1]" displayFolder="" count="0" memberValueDatatype="130" unbalanced="0"/>
    <cacheHierarchy uniqueName="[Table1].[Day until Arrive]" caption="Day until Arrive" attribute="1" defaultMemberUniqueName="[Table1].[Day until Arrive].[All]" allUniqueName="[Table1].[Day until Arriv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ding Inventory]" caption="Sum of Ending Inventory" measure="1" displayFolder="" measureGroup="Table1" count="0" hidden="1">
      <extLst>
        <ext xmlns:x15="http://schemas.microsoft.com/office/spreadsheetml/2010/11/main" uri="{B97F6D7D-B522-45F9-BDA1-12C45D357490}">
          <x15:cacheHierarchy aggregatedColumn="6"/>
        </ext>
      </extLst>
    </cacheHierarchy>
    <cacheHierarchy uniqueName="[Measures].[Sum of Shortage Quantity]" caption="Sum of Shortage Quantity"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ay until Arrive]" caption="Sum of Day until Arrive" measure="1" displayFolder="" measureGroup="Table1" count="0" hidden="1">
      <extLst>
        <ext xmlns:x15="http://schemas.microsoft.com/office/spreadsheetml/2010/11/main" uri="{B97F6D7D-B522-45F9-BDA1-12C45D357490}">
          <x15:cacheHierarchy aggregatedColumn="10"/>
        </ext>
      </extLst>
    </cacheHierarchy>
    <cacheHierarchy uniqueName="[Measures].[Count of Lead Time]" caption="Count of Lead Time" measure="1" displayFolder="" measureGroup="Table1" count="0" hidden="1">
      <extLst>
        <ext xmlns:x15="http://schemas.microsoft.com/office/spreadsheetml/2010/11/main" uri="{B97F6D7D-B522-45F9-BDA1-12C45D357490}">
          <x15:cacheHierarchy aggregatedColumn="9"/>
        </ext>
      </extLst>
    </cacheHierarchy>
    <cacheHierarchy uniqueName="[Measures].[Sum of Day within Cycle]" caption="Sum of Day within Cycle" measure="1" displayFolder="" measureGroup="Table1" count="0" hidden="1">
      <extLst>
        <ext xmlns:x15="http://schemas.microsoft.com/office/spreadsheetml/2010/11/main" uri="{B97F6D7D-B522-45F9-BDA1-12C45D357490}">
          <x15:cacheHierarchy aggregatedColumn="2"/>
        </ext>
      </extLst>
    </cacheHierarchy>
    <cacheHierarchy uniqueName="[Measures].[Sum of Order Quantity]" caption="Sum of Order Quantity" measure="1" displayFolder="" measureGroup="Table1" count="0" hidden="1">
      <extLst>
        <ext xmlns:x15="http://schemas.microsoft.com/office/spreadsheetml/2010/11/main" uri="{B97F6D7D-B522-45F9-BDA1-12C45D357490}">
          <x15:cacheHierarchy aggregatedColumn="8"/>
        </ext>
      </extLst>
    </cacheHierarchy>
    <cacheHierarchy uniqueName="[Measures].[Count of Demand]" caption="Count of Demand" measure="1" displayFolder="" measureGroup="Table1" count="0" hidden="1">
      <extLst>
        <ext xmlns:x15="http://schemas.microsoft.com/office/spreadsheetml/2010/11/main" uri="{B97F6D7D-B522-45F9-BDA1-12C45D357490}">
          <x15:cacheHierarchy aggregatedColumn="5"/>
        </ext>
      </extLst>
    </cacheHierarchy>
    <cacheHierarchy uniqueName="[Measures].[Count of Beginning Inventory]" caption="Count of Beginning Inventory" measure="1" displayFolder="" measureGroup="Table1" count="0" hidden="1">
      <extLst>
        <ext xmlns:x15="http://schemas.microsoft.com/office/spreadsheetml/2010/11/main" uri="{B97F6D7D-B522-45F9-BDA1-12C45D357490}">
          <x15:cacheHierarchy aggregatedColumn="3"/>
        </ext>
      </extLst>
    </cacheHierarchy>
    <cacheHierarchy uniqueName="[Measures].[Count of Day]" caption="Count of Day"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al H. Hungund K." refreshedDate="43722.464666666667" backgroundQuery="1" createdVersion="6" refreshedVersion="6" minRefreshableVersion="3" recordCount="0" supportSubquery="1" supportAdvancedDrill="1" xr:uid="{CE424C75-468C-4D4F-ACB0-C90E9EC6BA57}">
  <cacheSource type="external" connectionId="1"/>
  <cacheFields count="3">
    <cacheField name="[Table1].[Day within Cycle].[Day within Cycle]" caption="Day within Cycle" numFmtId="0" hierarchy="2"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Day within Cycle].&amp;[1]"/>
            <x15:cachedUniqueName index="1" name="[Table1].[Day within Cycle].&amp;[2]"/>
            <x15:cachedUniqueName index="2" name="[Table1].[Day within Cycle].&amp;[3]"/>
            <x15:cachedUniqueName index="3" name="[Table1].[Day within Cycle].&amp;[4]"/>
            <x15:cachedUniqueName index="4" name="[Table1].[Day within Cycle].&amp;[5]"/>
          </x15:cachedUniqueNames>
        </ext>
      </extLst>
    </cacheField>
    <cacheField name="[Table1].[Demand].[Demand]" caption="Demand" numFmtId="0" hierarchy="5" level="1">
      <sharedItems count="6">
        <s v="0"/>
        <s v="2"/>
        <s v="3"/>
        <s v="4"/>
        <s v="1"/>
        <s v="#N/A"/>
      </sharedItems>
    </cacheField>
    <cacheField name="[Measures].[Count of Beginning Inventory]" caption="Count of Beginning Inventory" numFmtId="0" hierarchy="20" level="32767"/>
  </cacheFields>
  <cacheHierarchies count="22">
    <cacheHierarchy uniqueName="[Table1].[Day]" caption="Day" attribute="1" defaultMemberUniqueName="[Table1].[Day].[All]" allUniqueName="[Table1].[Day].[All]" dimensionUniqueName="[Table1]" displayFolder="" count="0" memberValueDatatype="130" unbalanced="0"/>
    <cacheHierarchy uniqueName="[Table1].[Cycle]" caption="Cycle" attribute="1" defaultMemberUniqueName="[Table1].[Cycle].[All]" allUniqueName="[Table1].[Cycle].[All]" dimensionUniqueName="[Table1]" displayFolder="" count="0" memberValueDatatype="130" unbalanced="0"/>
    <cacheHierarchy uniqueName="[Table1].[Day within Cycle]" caption="Day within Cycle" attribute="1" defaultMemberUniqueName="[Table1].[Day within Cycle].[All]" allUniqueName="[Table1].[Day within Cycle].[All]" dimensionUniqueName="[Table1]" displayFolder="" count="2" memberValueDatatype="20" unbalanced="0">
      <fieldsUsage count="2">
        <fieldUsage x="-1"/>
        <fieldUsage x="0"/>
      </fieldsUsage>
    </cacheHierarchy>
    <cacheHierarchy uniqueName="[Table1].[Beginning Inventory]" caption="Beginning Inventory" attribute="1" defaultMemberUniqueName="[Table1].[Beginning Inventory].[All]" allUniqueName="[Table1].[Beginning Inventory].[All]" dimensionUniqueName="[Table1]" displayFolder="" count="0" memberValueDatatype="130" unbalanced="0"/>
    <cacheHierarchy uniqueName="[Table1].[Random Number]" caption="Random Number" attribute="1" defaultMemberUniqueName="[Table1].[Random Number].[All]" allUniqueName="[Table1].[Random Number].[All]" dimensionUniqueName="[Table1]" displayFolder="" count="0" memberValueDatatype="130" unbalanced="0"/>
    <cacheHierarchy uniqueName="[Table1].[Demand]" caption="Demand" attribute="1" defaultMemberUniqueName="[Table1].[Demand].[All]" allUniqueName="[Table1].[Demand].[All]" dimensionUniqueName="[Table1]" displayFolder="" count="2" memberValueDatatype="130" unbalanced="0">
      <fieldsUsage count="2">
        <fieldUsage x="-1"/>
        <fieldUsage x="1"/>
      </fieldsUsage>
    </cacheHierarchy>
    <cacheHierarchy uniqueName="[Table1].[Ending Inventory]" caption="Ending Inventory" attribute="1" defaultMemberUniqueName="[Table1].[Ending Inventory].[All]" allUniqueName="[Table1].[Ending Inventory].[All]" dimensionUniqueName="[Table1]" displayFolder="" count="0" memberValueDatatype="20" unbalanced="0"/>
    <cacheHierarchy uniqueName="[Table1].[Shortage Quantity]" caption="Shortage Quantity" attribute="1" defaultMemberUniqueName="[Table1].[Shortage Quantity].[All]" allUniqueName="[Table1].[Shortage Quantity].[All]" dimensionUniqueName="[Table1]" displayFolder="" count="0" memberValueDatatype="20" unbalanced="0"/>
    <cacheHierarchy uniqueName="[Table1].[Order Quantity]" caption="Order Quantity" attribute="1" defaultMemberUniqueName="[Table1].[Order Quantity].[All]" allUniqueName="[Table1].[Order Quantity].[All]" dimensionUniqueName="[Table1]" displayFolder="" count="0" memberValueDatatype="20" unbalanced="0"/>
    <cacheHierarchy uniqueName="[Table1].[Lead Time]" caption="Lead Time" attribute="1" defaultMemberUniqueName="[Table1].[Lead Time].[All]" allUniqueName="[Table1].[Lead Time].[All]" dimensionUniqueName="[Table1]" displayFolder="" count="0" memberValueDatatype="130" unbalanced="0"/>
    <cacheHierarchy uniqueName="[Table1].[Day until Arrive]" caption="Day until Arrive" attribute="1" defaultMemberUniqueName="[Table1].[Day until Arrive].[All]" allUniqueName="[Table1].[Day until Arriv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ding Inventory]" caption="Sum of Ending Inventory" measure="1" displayFolder="" measureGroup="Table1" count="0" hidden="1">
      <extLst>
        <ext xmlns:x15="http://schemas.microsoft.com/office/spreadsheetml/2010/11/main" uri="{B97F6D7D-B522-45F9-BDA1-12C45D357490}">
          <x15:cacheHierarchy aggregatedColumn="6"/>
        </ext>
      </extLst>
    </cacheHierarchy>
    <cacheHierarchy uniqueName="[Measures].[Sum of Shortage Quantity]" caption="Sum of Shortage Quantity" measure="1" displayFolder="" measureGroup="Table1" count="0" hidden="1">
      <extLst>
        <ext xmlns:x15="http://schemas.microsoft.com/office/spreadsheetml/2010/11/main" uri="{B97F6D7D-B522-45F9-BDA1-12C45D357490}">
          <x15:cacheHierarchy aggregatedColumn="7"/>
        </ext>
      </extLst>
    </cacheHierarchy>
    <cacheHierarchy uniqueName="[Measures].[Sum of Day until Arrive]" caption="Sum of Day until Arrive" measure="1" displayFolder="" measureGroup="Table1" count="0" hidden="1">
      <extLst>
        <ext xmlns:x15="http://schemas.microsoft.com/office/spreadsheetml/2010/11/main" uri="{B97F6D7D-B522-45F9-BDA1-12C45D357490}">
          <x15:cacheHierarchy aggregatedColumn="10"/>
        </ext>
      </extLst>
    </cacheHierarchy>
    <cacheHierarchy uniqueName="[Measures].[Count of Lead Time]" caption="Count of Lead Time" measure="1" displayFolder="" measureGroup="Table1" count="0" hidden="1">
      <extLst>
        <ext xmlns:x15="http://schemas.microsoft.com/office/spreadsheetml/2010/11/main" uri="{B97F6D7D-B522-45F9-BDA1-12C45D357490}">
          <x15:cacheHierarchy aggregatedColumn="9"/>
        </ext>
      </extLst>
    </cacheHierarchy>
    <cacheHierarchy uniqueName="[Measures].[Sum of Day within Cycle]" caption="Sum of Day within Cycle" measure="1" displayFolder="" measureGroup="Table1" count="0" hidden="1">
      <extLst>
        <ext xmlns:x15="http://schemas.microsoft.com/office/spreadsheetml/2010/11/main" uri="{B97F6D7D-B522-45F9-BDA1-12C45D357490}">
          <x15:cacheHierarchy aggregatedColumn="2"/>
        </ext>
      </extLst>
    </cacheHierarchy>
    <cacheHierarchy uniqueName="[Measures].[Sum of Order Quantity]" caption="Sum of Order Quantity" measure="1" displayFolder="" measureGroup="Table1" count="0" hidden="1">
      <extLst>
        <ext xmlns:x15="http://schemas.microsoft.com/office/spreadsheetml/2010/11/main" uri="{B97F6D7D-B522-45F9-BDA1-12C45D357490}">
          <x15:cacheHierarchy aggregatedColumn="8"/>
        </ext>
      </extLst>
    </cacheHierarchy>
    <cacheHierarchy uniqueName="[Measures].[Count of Demand]" caption="Count of Demand" measure="1" displayFolder="" measureGroup="Table1" count="0" hidden="1">
      <extLst>
        <ext xmlns:x15="http://schemas.microsoft.com/office/spreadsheetml/2010/11/main" uri="{B97F6D7D-B522-45F9-BDA1-12C45D357490}">
          <x15:cacheHierarchy aggregatedColumn="5"/>
        </ext>
      </extLst>
    </cacheHierarchy>
    <cacheHierarchy uniqueName="[Measures].[Count of Beginning Inventory]" caption="Count of Beginning Inventory"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Day]" caption="Count of Da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al H. Hungund K." refreshedDate="43722.464669907407" backgroundQuery="1" createdVersion="6" refreshedVersion="6" minRefreshableVersion="3" recordCount="0" supportSubquery="1" supportAdvancedDrill="1" xr:uid="{A33F14AF-FA10-4A4C-94B8-F3A159D1E3DC}">
  <cacheSource type="external" connectionId="1"/>
  <cacheFields count="4">
    <cacheField name="[Table1].[Day within Cycle].[Day within Cycle]" caption="Day within Cycle" numFmtId="0" hierarchy="2"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Day within Cycle].&amp;[1]"/>
            <x15:cachedUniqueName index="1" name="[Table1].[Day within Cycle].&amp;[2]"/>
            <x15:cachedUniqueName index="2" name="[Table1].[Day within Cycle].&amp;[3]"/>
            <x15:cachedUniqueName index="3" name="[Table1].[Day within Cycle].&amp;[4]"/>
            <x15:cachedUniqueName index="4" name="[Table1].[Day within Cycle].&amp;[5]"/>
          </x15:cachedUniqueNames>
        </ext>
      </extLst>
    </cacheField>
    <cacheField name="[Measures].[Sum of Ending Inventory]" caption="Sum of Ending Inventory" numFmtId="0" hierarchy="13" level="32767"/>
    <cacheField name="[Measures].[Sum of Shortage Quantity]" caption="Sum of Shortage Quantity" numFmtId="0" hierarchy="14" level="32767"/>
    <cacheField name="[Measures].[Sum of Order Quantity]" caption="Sum of Order Quantity" numFmtId="0" hierarchy="18" level="32767"/>
  </cacheFields>
  <cacheHierarchies count="22">
    <cacheHierarchy uniqueName="[Table1].[Day]" caption="Day" attribute="1" defaultMemberUniqueName="[Table1].[Day].[All]" allUniqueName="[Table1].[Day].[All]" dimensionUniqueName="[Table1]" displayFolder="" count="0" memberValueDatatype="130" unbalanced="0"/>
    <cacheHierarchy uniqueName="[Table1].[Cycle]" caption="Cycle" attribute="1" defaultMemberUniqueName="[Table1].[Cycle].[All]" allUniqueName="[Table1].[Cycle].[All]" dimensionUniqueName="[Table1]" displayFolder="" count="0" memberValueDatatype="130" unbalanced="0"/>
    <cacheHierarchy uniqueName="[Table1].[Day within Cycle]" caption="Day within Cycle" attribute="1" defaultMemberUniqueName="[Table1].[Day within Cycle].[All]" allUniqueName="[Table1].[Day within Cycle].[All]" dimensionUniqueName="[Table1]" displayFolder="" count="2" memberValueDatatype="20" unbalanced="0">
      <fieldsUsage count="2">
        <fieldUsage x="-1"/>
        <fieldUsage x="0"/>
      </fieldsUsage>
    </cacheHierarchy>
    <cacheHierarchy uniqueName="[Table1].[Beginning Inventory]" caption="Beginning Inventory" attribute="1" defaultMemberUniqueName="[Table1].[Beginning Inventory].[All]" allUniqueName="[Table1].[Beginning Inventory].[All]" dimensionUniqueName="[Table1]" displayFolder="" count="0" memberValueDatatype="130" unbalanced="0"/>
    <cacheHierarchy uniqueName="[Table1].[Random Number]" caption="Random Number" attribute="1" defaultMemberUniqueName="[Table1].[Random Number].[All]" allUniqueName="[Table1].[Random Number].[All]" dimensionUniqueName="[Table1]" displayFolder="" count="0" memberValueDatatype="130" unbalanced="0"/>
    <cacheHierarchy uniqueName="[Table1].[Demand]" caption="Demand" attribute="1" defaultMemberUniqueName="[Table1].[Demand].[All]" allUniqueName="[Table1].[Demand].[All]" dimensionUniqueName="[Table1]" displayFolder="" count="0" memberValueDatatype="130" unbalanced="0"/>
    <cacheHierarchy uniqueName="[Table1].[Ending Inventory]" caption="Ending Inventory" attribute="1" defaultMemberUniqueName="[Table1].[Ending Inventory].[All]" allUniqueName="[Table1].[Ending Inventory].[All]" dimensionUniqueName="[Table1]" displayFolder="" count="0" memberValueDatatype="20" unbalanced="0"/>
    <cacheHierarchy uniqueName="[Table1].[Shortage Quantity]" caption="Shortage Quantity" attribute="1" defaultMemberUniqueName="[Table1].[Shortage Quantity].[All]" allUniqueName="[Table1].[Shortage Quantity].[All]" dimensionUniqueName="[Table1]" displayFolder="" count="0" memberValueDatatype="20" unbalanced="0"/>
    <cacheHierarchy uniqueName="[Table1].[Order Quantity]" caption="Order Quantity" attribute="1" defaultMemberUniqueName="[Table1].[Order Quantity].[All]" allUniqueName="[Table1].[Order Quantity].[All]" dimensionUniqueName="[Table1]" displayFolder="" count="0" memberValueDatatype="20" unbalanced="0"/>
    <cacheHierarchy uniqueName="[Table1].[Lead Time]" caption="Lead Time" attribute="1" defaultMemberUniqueName="[Table1].[Lead Time].[All]" allUniqueName="[Table1].[Lead Time].[All]" dimensionUniqueName="[Table1]" displayFolder="" count="0" memberValueDatatype="130" unbalanced="0"/>
    <cacheHierarchy uniqueName="[Table1].[Day until Arrive]" caption="Day until Arrive" attribute="1" defaultMemberUniqueName="[Table1].[Day until Arrive].[All]" allUniqueName="[Table1].[Day until Arriv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ding Inventory]" caption="Sum of Ending Inventor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Shortage Quantity]" caption="Sum of Shortage Quantity"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Day until Arrive]" caption="Sum of Day until Arrive" measure="1" displayFolder="" measureGroup="Table1" count="0" hidden="1">
      <extLst>
        <ext xmlns:x15="http://schemas.microsoft.com/office/spreadsheetml/2010/11/main" uri="{B97F6D7D-B522-45F9-BDA1-12C45D357490}">
          <x15:cacheHierarchy aggregatedColumn="10"/>
        </ext>
      </extLst>
    </cacheHierarchy>
    <cacheHierarchy uniqueName="[Measures].[Count of Lead Time]" caption="Count of Lead Time" measure="1" displayFolder="" measureGroup="Table1" count="0" hidden="1">
      <extLst>
        <ext xmlns:x15="http://schemas.microsoft.com/office/spreadsheetml/2010/11/main" uri="{B97F6D7D-B522-45F9-BDA1-12C45D357490}">
          <x15:cacheHierarchy aggregatedColumn="9"/>
        </ext>
      </extLst>
    </cacheHierarchy>
    <cacheHierarchy uniqueName="[Measures].[Sum of Day within Cycle]" caption="Sum of Day within Cycle" measure="1" displayFolder="" measureGroup="Table1" count="0" hidden="1">
      <extLst>
        <ext xmlns:x15="http://schemas.microsoft.com/office/spreadsheetml/2010/11/main" uri="{B97F6D7D-B522-45F9-BDA1-12C45D357490}">
          <x15:cacheHierarchy aggregatedColumn="2"/>
        </ext>
      </extLst>
    </cacheHierarchy>
    <cacheHierarchy uniqueName="[Measures].[Sum of Order Quantity]" caption="Sum of Order Quantity"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Demand]" caption="Count of Demand" measure="1" displayFolder="" measureGroup="Table1" count="0" hidden="1">
      <extLst>
        <ext xmlns:x15="http://schemas.microsoft.com/office/spreadsheetml/2010/11/main" uri="{B97F6D7D-B522-45F9-BDA1-12C45D357490}">
          <x15:cacheHierarchy aggregatedColumn="5"/>
        </ext>
      </extLst>
    </cacheHierarchy>
    <cacheHierarchy uniqueName="[Measures].[Count of Beginning Inventory]" caption="Count of Beginning Inventory" measure="1" displayFolder="" measureGroup="Table1" count="0" hidden="1">
      <extLst>
        <ext xmlns:x15="http://schemas.microsoft.com/office/spreadsheetml/2010/11/main" uri="{B97F6D7D-B522-45F9-BDA1-12C45D357490}">
          <x15:cacheHierarchy aggregatedColumn="3"/>
        </ext>
      </extLst>
    </cacheHierarchy>
    <cacheHierarchy uniqueName="[Measures].[Count of Day]" caption="Count of Day"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lal H. Hungund K." refreshedDate="43722.464670370369" createdVersion="6" refreshedVersion="6" minRefreshableVersion="3" recordCount="101" xr:uid="{BA68353F-B3B6-432F-996A-4EC7A9729362}">
  <cacheSource type="worksheet">
    <worksheetSource name="Table1"/>
  </cacheSource>
  <cacheFields count="11">
    <cacheField name="Day" numFmtId="0">
      <sharedItems containsMixedTypes="1" containsNumber="1" containsInteger="1" minValue="1" maxValue="100"/>
    </cacheField>
    <cacheField name="Cycle" numFmtId="0">
      <sharedItems containsBlank="1"/>
    </cacheField>
    <cacheField name="Day within Cycle" numFmtId="0">
      <sharedItems containsSemiMixedTypes="0" containsString="0" containsNumber="1" containsInteger="1" minValue="1" maxValue="5"/>
    </cacheField>
    <cacheField name="Beginning Inventory" numFmtId="0">
      <sharedItems containsMixedTypes="1" containsNumber="1" containsInteger="1" minValue="0" maxValue="11"/>
    </cacheField>
    <cacheField name="Random Number" numFmtId="0">
      <sharedItems containsMixedTypes="1" containsNumber="1" minValue="2.0492502593167816" maxValue="99.529659056257159"/>
    </cacheField>
    <cacheField name="Demand" numFmtId="0">
      <sharedItems containsMixedTypes="1" containsNumber="1" containsInteger="1" minValue="0" maxValue="4" count="6">
        <e v="#N/A"/>
        <n v="1"/>
        <n v="4"/>
        <n v="2"/>
        <n v="3"/>
        <n v="0"/>
      </sharedItems>
    </cacheField>
    <cacheField name="Ending Inventory" numFmtId="0">
      <sharedItems containsSemiMixedTypes="0" containsString="0" containsNumber="1" containsInteger="1" minValue="0" maxValue="9"/>
    </cacheField>
    <cacheField name="Shortage Quantity" numFmtId="0">
      <sharedItems containsSemiMixedTypes="0" containsString="0" containsNumber="1" containsInteger="1" minValue="0" maxValue="7"/>
    </cacheField>
    <cacheField name="Order Quantity" numFmtId="0">
      <sharedItems containsSemiMixedTypes="0" containsString="0" containsNumber="1" containsInteger="1" minValue="7" maxValue="11"/>
    </cacheField>
    <cacheField name="Lead Time" numFmtId="0">
      <sharedItems containsMixedTypes="1" containsNumber="1" minValue="0" maxValue="99.855933703780508"/>
    </cacheField>
    <cacheField name="Day until Arrive" numFmtId="0">
      <sharedItems containsSemiMixedTypes="0" containsString="0" containsNumber="1" containsInteger="1" minValue="-3" maxValue="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lal H. Hungund K." refreshedDate="43722.464658101853" backgroundQuery="1" createdVersion="3" refreshedVersion="6" minRefreshableVersion="3" recordCount="0" supportSubquery="1" supportAdvancedDrill="1" xr:uid="{7CD02023-D982-43C1-BD55-6EF38CE6861C}">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Day]" caption="Day" attribute="1" defaultMemberUniqueName="[Table1].[Day].[All]" allUniqueName="[Table1].[Day].[All]" dimensionUniqueName="[Table1]" displayFolder="" count="0" memberValueDatatype="130" unbalanced="0"/>
    <cacheHierarchy uniqueName="[Table1].[Cycle]" caption="Cycle" attribute="1" defaultMemberUniqueName="[Table1].[Cycle].[All]" allUniqueName="[Table1].[Cycle].[All]" dimensionUniqueName="[Table1]" displayFolder="" count="0" memberValueDatatype="130" unbalanced="0"/>
    <cacheHierarchy uniqueName="[Table1].[Day within Cycle]" caption="Day within Cycle" attribute="1" defaultMemberUniqueName="[Table1].[Day within Cycle].[All]" allUniqueName="[Table1].[Day within Cycle].[All]" dimensionUniqueName="[Table1]" displayFolder="" count="2" memberValueDatatype="20" unbalanced="0"/>
    <cacheHierarchy uniqueName="[Table1].[Beginning Inventory]" caption="Beginning Inventory" attribute="1" defaultMemberUniqueName="[Table1].[Beginning Inventory].[All]" allUniqueName="[Table1].[Beginning Inventory].[All]" dimensionUniqueName="[Table1]" displayFolder="" count="0" memberValueDatatype="130" unbalanced="0"/>
    <cacheHierarchy uniqueName="[Table1].[Random Number]" caption="Random Number" attribute="1" defaultMemberUniqueName="[Table1].[Random Number].[All]" allUniqueName="[Table1].[Random Number].[All]" dimensionUniqueName="[Table1]" displayFolder="" count="0" memberValueDatatype="130" unbalanced="0"/>
    <cacheHierarchy uniqueName="[Table1].[Demand]" caption="Demand" attribute="1" defaultMemberUniqueName="[Table1].[Demand].[All]" allUniqueName="[Table1].[Demand].[All]" dimensionUniqueName="[Table1]" displayFolder="" count="2" memberValueDatatype="130" unbalanced="0"/>
    <cacheHierarchy uniqueName="[Table1].[Ending Inventory]" caption="Ending Inventory" attribute="1" defaultMemberUniqueName="[Table1].[Ending Inventory].[All]" allUniqueName="[Table1].[Ending Inventory].[All]" dimensionUniqueName="[Table1]" displayFolder="" count="0" memberValueDatatype="20" unbalanced="0"/>
    <cacheHierarchy uniqueName="[Table1].[Shortage Quantity]" caption="Shortage Quantity" attribute="1" defaultMemberUniqueName="[Table1].[Shortage Quantity].[All]" allUniqueName="[Table1].[Shortage Quantity].[All]" dimensionUniqueName="[Table1]" displayFolder="" count="2" memberValueDatatype="20" unbalanced="0"/>
    <cacheHierarchy uniqueName="[Table1].[Order Quantity]" caption="Order Quantity" attribute="1" defaultMemberUniqueName="[Table1].[Order Quantity].[All]" allUniqueName="[Table1].[Order Quantity].[All]" dimensionUniqueName="[Table1]" displayFolder="" count="0" memberValueDatatype="20" unbalanced="0"/>
    <cacheHierarchy uniqueName="[Table1].[Lead Time]" caption="Lead Time" attribute="1" defaultMemberUniqueName="[Table1].[Lead Time].[All]" allUniqueName="[Table1].[Lead Time].[All]" dimensionUniqueName="[Table1]" displayFolder="" count="0" memberValueDatatype="130" unbalanced="0"/>
    <cacheHierarchy uniqueName="[Table1].[Day until Arrive]" caption="Day until Arrive" attribute="1" defaultMemberUniqueName="[Table1].[Day until Arrive].[All]" allUniqueName="[Table1].[Day until Arrive].[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ding Inventory]" caption="Sum of Ending Inventory" measure="1" displayFolder="" measureGroup="Table1" count="0" hidden="1">
      <extLst>
        <ext xmlns:x15="http://schemas.microsoft.com/office/spreadsheetml/2010/11/main" uri="{B97F6D7D-B522-45F9-BDA1-12C45D357490}">
          <x15:cacheHierarchy aggregatedColumn="6"/>
        </ext>
      </extLst>
    </cacheHierarchy>
    <cacheHierarchy uniqueName="[Measures].[Sum of Shortage Quantity]" caption="Sum of Shortage Quantity" measure="1" displayFolder="" measureGroup="Table1" count="0" hidden="1">
      <extLst>
        <ext xmlns:x15="http://schemas.microsoft.com/office/spreadsheetml/2010/11/main" uri="{B97F6D7D-B522-45F9-BDA1-12C45D357490}">
          <x15:cacheHierarchy aggregatedColumn="7"/>
        </ext>
      </extLst>
    </cacheHierarchy>
    <cacheHierarchy uniqueName="[Measures].[Sum of Day until Arrive]" caption="Sum of Day until Arrive" measure="1" displayFolder="" measureGroup="Table1" count="0" hidden="1">
      <extLst>
        <ext xmlns:x15="http://schemas.microsoft.com/office/spreadsheetml/2010/11/main" uri="{B97F6D7D-B522-45F9-BDA1-12C45D357490}">
          <x15:cacheHierarchy aggregatedColumn="10"/>
        </ext>
      </extLst>
    </cacheHierarchy>
    <cacheHierarchy uniqueName="[Measures].[Count of Lead Time]" caption="Count of Lead Time" measure="1" displayFolder="" measureGroup="Table1" count="0" hidden="1">
      <extLst>
        <ext xmlns:x15="http://schemas.microsoft.com/office/spreadsheetml/2010/11/main" uri="{B97F6D7D-B522-45F9-BDA1-12C45D357490}">
          <x15:cacheHierarchy aggregatedColumn="9"/>
        </ext>
      </extLst>
    </cacheHierarchy>
    <cacheHierarchy uniqueName="[Measures].[Sum of Day within Cycle]" caption="Sum of Day within Cycle" measure="1" displayFolder="" measureGroup="Table1" count="0" hidden="1">
      <extLst>
        <ext xmlns:x15="http://schemas.microsoft.com/office/spreadsheetml/2010/11/main" uri="{B97F6D7D-B522-45F9-BDA1-12C45D357490}">
          <x15:cacheHierarchy aggregatedColumn="2"/>
        </ext>
      </extLst>
    </cacheHierarchy>
    <cacheHierarchy uniqueName="[Measures].[Sum of Order Quantity]" caption="Sum of Order Quantity" measure="1" displayFolder="" measureGroup="Table1" count="0" hidden="1">
      <extLst>
        <ext xmlns:x15="http://schemas.microsoft.com/office/spreadsheetml/2010/11/main" uri="{B97F6D7D-B522-45F9-BDA1-12C45D357490}">
          <x15:cacheHierarchy aggregatedColumn="8"/>
        </ext>
      </extLst>
    </cacheHierarchy>
    <cacheHierarchy uniqueName="[Measures].[Count of Demand]" caption="Count of Demand" measure="1" displayFolder="" measureGroup="Table1" count="0" hidden="1">
      <extLst>
        <ext xmlns:x15="http://schemas.microsoft.com/office/spreadsheetml/2010/11/main" uri="{B97F6D7D-B522-45F9-BDA1-12C45D357490}">
          <x15:cacheHierarchy aggregatedColumn="5"/>
        </ext>
      </extLst>
    </cacheHierarchy>
    <cacheHierarchy uniqueName="[Measures].[Count of Beginning Inventory]" caption="Count of Beginning Inventory" measure="1" displayFolder="" measureGroup="Table1" count="0" hidden="1">
      <extLst>
        <ext xmlns:x15="http://schemas.microsoft.com/office/spreadsheetml/2010/11/main" uri="{B97F6D7D-B522-45F9-BDA1-12C45D357490}">
          <x15:cacheHierarchy aggregatedColumn="3"/>
        </ext>
      </extLst>
    </cacheHierarchy>
    <cacheHierarchy uniqueName="[Measures].[Count of Day]" caption="Count of Day"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1239434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e v="#N/A"/>
    <e v="#N/A"/>
    <n v="5"/>
    <e v="#N/A"/>
    <e v="#N/A"/>
    <x v="0"/>
    <n v="3"/>
    <n v="0"/>
    <n v="8"/>
    <e v="#N/A"/>
    <n v="2"/>
  </r>
  <r>
    <n v="1"/>
    <m/>
    <n v="1"/>
    <n v="3"/>
    <n v="20.89517758975834"/>
    <x v="1"/>
    <n v="2"/>
    <n v="0"/>
    <n v="8"/>
    <s v=""/>
    <n v="1"/>
  </r>
  <r>
    <n v="2"/>
    <m/>
    <n v="2"/>
    <n v="2"/>
    <n v="15.149620637275774"/>
    <x v="1"/>
    <n v="1"/>
    <n v="0"/>
    <n v="8"/>
    <s v=""/>
    <n v="0"/>
  </r>
  <r>
    <n v="3"/>
    <m/>
    <n v="3"/>
    <n v="9"/>
    <n v="25.780094318289748"/>
    <x v="1"/>
    <n v="8"/>
    <n v="0"/>
    <n v="8"/>
    <s v=""/>
    <n v="-1"/>
  </r>
  <r>
    <n v="4"/>
    <m/>
    <n v="4"/>
    <n v="8"/>
    <n v="97.137612877512552"/>
    <x v="2"/>
    <n v="4"/>
    <n v="0"/>
    <n v="8"/>
    <s v=""/>
    <n v="-2"/>
  </r>
  <r>
    <n v="5"/>
    <m/>
    <n v="5"/>
    <n v="4"/>
    <n v="51.461864815287342"/>
    <x v="3"/>
    <n v="2"/>
    <n v="0"/>
    <n v="9"/>
    <n v="35.367827610345678"/>
    <n v="1"/>
  </r>
  <r>
    <n v="6"/>
    <m/>
    <n v="1"/>
    <n v="2"/>
    <n v="75.797958268840574"/>
    <x v="4"/>
    <n v="0"/>
    <n v="1"/>
    <n v="9"/>
    <s v=""/>
    <n v="0"/>
  </r>
  <r>
    <n v="7"/>
    <m/>
    <n v="2"/>
    <n v="9"/>
    <n v="8.664637021537235"/>
    <x v="5"/>
    <n v="8"/>
    <n v="0"/>
    <n v="9"/>
    <s v=""/>
    <n v="-1"/>
  </r>
  <r>
    <n v="8"/>
    <m/>
    <n v="3"/>
    <n v="8"/>
    <n v="44.762158976463972"/>
    <x v="3"/>
    <n v="6"/>
    <n v="0"/>
    <n v="9"/>
    <s v=""/>
    <n v="-2"/>
  </r>
  <r>
    <n v="9"/>
    <m/>
    <n v="4"/>
    <n v="6"/>
    <n v="24.242548268470433"/>
    <x v="1"/>
    <n v="5"/>
    <n v="0"/>
    <n v="9"/>
    <s v=""/>
    <n v="-3"/>
  </r>
  <r>
    <n v="10"/>
    <m/>
    <n v="5"/>
    <n v="5"/>
    <n v="40.035013593108239"/>
    <x v="3"/>
    <n v="3"/>
    <n v="0"/>
    <n v="8"/>
    <n v="99.855933703780508"/>
    <n v="3"/>
  </r>
  <r>
    <n v="11"/>
    <m/>
    <n v="1"/>
    <n v="3"/>
    <n v="2.9626764741467415"/>
    <x v="5"/>
    <n v="3"/>
    <n v="0"/>
    <n v="8"/>
    <s v=""/>
    <n v="2"/>
  </r>
  <r>
    <n v="12"/>
    <m/>
    <n v="2"/>
    <n v="3"/>
    <n v="6.8894049573250076"/>
    <x v="5"/>
    <n v="3"/>
    <n v="0"/>
    <n v="8"/>
    <s v=""/>
    <n v="1"/>
  </r>
  <r>
    <n v="13"/>
    <m/>
    <n v="3"/>
    <n v="3"/>
    <n v="97.265936413554428"/>
    <x v="2"/>
    <n v="0"/>
    <n v="1"/>
    <n v="8"/>
    <s v=""/>
    <n v="0"/>
  </r>
  <r>
    <n v="14"/>
    <m/>
    <n v="4"/>
    <n v="8"/>
    <n v="95.267312411292153"/>
    <x v="2"/>
    <n v="3"/>
    <n v="0"/>
    <n v="8"/>
    <s v=""/>
    <n v="-1"/>
  </r>
  <r>
    <n v="15"/>
    <m/>
    <n v="5"/>
    <n v="3"/>
    <n v="97.001372482077642"/>
    <x v="2"/>
    <n v="0"/>
    <n v="1"/>
    <n v="11"/>
    <n v="61.869633482204101"/>
    <n v="2"/>
  </r>
  <r>
    <n v="16"/>
    <m/>
    <n v="1"/>
    <n v="0"/>
    <n v="78.519141465346507"/>
    <x v="4"/>
    <n v="0"/>
    <n v="4"/>
    <n v="11"/>
    <s v=""/>
    <n v="1"/>
  </r>
  <r>
    <n v="17"/>
    <m/>
    <n v="2"/>
    <n v="0"/>
    <n v="50.486504462688927"/>
    <x v="3"/>
    <n v="0"/>
    <n v="6"/>
    <n v="11"/>
    <s v=""/>
    <n v="0"/>
  </r>
  <r>
    <n v="18"/>
    <m/>
    <n v="3"/>
    <n v="11"/>
    <n v="47.358476578452738"/>
    <x v="3"/>
    <n v="3"/>
    <n v="0"/>
    <n v="11"/>
    <s v=""/>
    <n v="-1"/>
  </r>
  <r>
    <n v="19"/>
    <m/>
    <n v="4"/>
    <n v="3"/>
    <n v="68.103909732081419"/>
    <x v="3"/>
    <n v="1"/>
    <n v="0"/>
    <n v="11"/>
    <s v=""/>
    <n v="-2"/>
  </r>
  <r>
    <n v="20"/>
    <m/>
    <n v="5"/>
    <n v="1"/>
    <n v="28.348367024465627"/>
    <x v="1"/>
    <n v="0"/>
    <n v="0"/>
    <n v="11"/>
    <n v="62.931397577766234"/>
    <n v="2"/>
  </r>
  <r>
    <n v="21"/>
    <m/>
    <n v="1"/>
    <n v="0"/>
    <n v="85.455865136471104"/>
    <x v="4"/>
    <n v="0"/>
    <n v="3"/>
    <n v="11"/>
    <s v=""/>
    <n v="1"/>
  </r>
  <r>
    <n v="22"/>
    <m/>
    <n v="2"/>
    <n v="0"/>
    <n v="10.649587062989685"/>
    <x v="1"/>
    <n v="0"/>
    <n v="4"/>
    <n v="11"/>
    <s v=""/>
    <n v="0"/>
  </r>
  <r>
    <n v="23"/>
    <m/>
    <n v="3"/>
    <n v="11"/>
    <n v="86.967582713997302"/>
    <x v="4"/>
    <n v="4"/>
    <n v="0"/>
    <n v="11"/>
    <s v=""/>
    <n v="-1"/>
  </r>
  <r>
    <n v="24"/>
    <m/>
    <n v="4"/>
    <n v="4"/>
    <n v="38.511157771635531"/>
    <x v="3"/>
    <n v="2"/>
    <n v="0"/>
    <n v="11"/>
    <s v=""/>
    <n v="-2"/>
  </r>
  <r>
    <n v="25"/>
    <m/>
    <n v="5"/>
    <n v="2"/>
    <n v="12.935149204792451"/>
    <x v="1"/>
    <n v="1"/>
    <n v="0"/>
    <n v="10"/>
    <n v="56.794110349892598"/>
    <n v="1"/>
  </r>
  <r>
    <n v="26"/>
    <m/>
    <n v="1"/>
    <n v="1"/>
    <n v="20.807064976339372"/>
    <x v="1"/>
    <n v="0"/>
    <n v="0"/>
    <n v="10"/>
    <s v=""/>
    <n v="0"/>
  </r>
  <r>
    <n v="27"/>
    <m/>
    <n v="2"/>
    <n v="10"/>
    <n v="24.989897086548719"/>
    <x v="1"/>
    <n v="9"/>
    <n v="0"/>
    <n v="10"/>
    <s v=""/>
    <n v="-1"/>
  </r>
  <r>
    <n v="28"/>
    <m/>
    <n v="3"/>
    <n v="9"/>
    <n v="35.963255138569124"/>
    <x v="3"/>
    <n v="7"/>
    <n v="0"/>
    <n v="10"/>
    <s v=""/>
    <n v="-2"/>
  </r>
  <r>
    <n v="29"/>
    <m/>
    <n v="4"/>
    <n v="7"/>
    <n v="44.205764150076654"/>
    <x v="3"/>
    <n v="5"/>
    <n v="0"/>
    <n v="10"/>
    <s v=""/>
    <n v="-3"/>
  </r>
  <r>
    <n v="30"/>
    <m/>
    <n v="5"/>
    <n v="5"/>
    <n v="73.231115258703795"/>
    <x v="4"/>
    <n v="2"/>
    <n v="0"/>
    <n v="9"/>
    <n v="12.862617822720745"/>
    <n v="1"/>
  </r>
  <r>
    <n v="31"/>
    <m/>
    <n v="1"/>
    <n v="2"/>
    <n v="35.239077350190229"/>
    <x v="3"/>
    <n v="0"/>
    <n v="0"/>
    <n v="9"/>
    <s v=""/>
    <n v="0"/>
  </r>
  <r>
    <n v="32"/>
    <m/>
    <n v="2"/>
    <n v="9"/>
    <n v="31.572582981175369"/>
    <x v="1"/>
    <n v="8"/>
    <n v="0"/>
    <n v="9"/>
    <s v=""/>
    <n v="-1"/>
  </r>
  <r>
    <n v="33"/>
    <m/>
    <n v="3"/>
    <n v="8"/>
    <n v="71.785714842004339"/>
    <x v="4"/>
    <n v="5"/>
    <n v="0"/>
    <n v="9"/>
    <s v=""/>
    <n v="-2"/>
  </r>
  <r>
    <n v="34"/>
    <m/>
    <n v="4"/>
    <n v="5"/>
    <n v="37.567790052403438"/>
    <x v="3"/>
    <n v="3"/>
    <n v="0"/>
    <n v="9"/>
    <s v=""/>
    <n v="-3"/>
  </r>
  <r>
    <n v="35"/>
    <m/>
    <n v="5"/>
    <n v="3"/>
    <n v="97.587871782850129"/>
    <x v="2"/>
    <n v="0"/>
    <n v="1"/>
    <n v="11"/>
    <n v="4.3984575228491192"/>
    <n v="1"/>
  </r>
  <r>
    <n v="36"/>
    <m/>
    <n v="1"/>
    <n v="0"/>
    <n v="51.265872474372365"/>
    <x v="3"/>
    <n v="0"/>
    <n v="3"/>
    <n v="11"/>
    <s v=""/>
    <n v="0"/>
  </r>
  <r>
    <n v="37"/>
    <m/>
    <n v="2"/>
    <n v="11"/>
    <n v="30.21580306533621"/>
    <x v="1"/>
    <n v="7"/>
    <n v="0"/>
    <n v="11"/>
    <s v=""/>
    <n v="-1"/>
  </r>
  <r>
    <n v="38"/>
    <m/>
    <n v="3"/>
    <n v="7"/>
    <n v="60.11366914590991"/>
    <x v="3"/>
    <n v="5"/>
    <n v="0"/>
    <n v="11"/>
    <s v=""/>
    <n v="-2"/>
  </r>
  <r>
    <n v="39"/>
    <m/>
    <n v="4"/>
    <n v="5"/>
    <n v="75.257390780043139"/>
    <x v="4"/>
    <n v="2"/>
    <n v="0"/>
    <n v="11"/>
    <s v=""/>
    <n v="-3"/>
  </r>
  <r>
    <n v="40"/>
    <m/>
    <n v="5"/>
    <n v="2"/>
    <n v="48.879761489924903"/>
    <x v="3"/>
    <n v="0"/>
    <n v="0"/>
    <n v="11"/>
    <n v="18.96993630496624"/>
    <n v="1"/>
  </r>
  <r>
    <n v="41"/>
    <m/>
    <n v="1"/>
    <n v="0"/>
    <n v="41.58552824705999"/>
    <x v="3"/>
    <n v="0"/>
    <n v="2"/>
    <n v="11"/>
    <s v=""/>
    <n v="0"/>
  </r>
  <r>
    <n v="42"/>
    <m/>
    <n v="2"/>
    <n v="11"/>
    <n v="82.144536992046994"/>
    <x v="4"/>
    <n v="6"/>
    <n v="0"/>
    <n v="11"/>
    <s v=""/>
    <n v="-1"/>
  </r>
  <r>
    <n v="43"/>
    <m/>
    <n v="3"/>
    <n v="6"/>
    <n v="22.145966435226917"/>
    <x v="1"/>
    <n v="5"/>
    <n v="0"/>
    <n v="11"/>
    <s v=""/>
    <n v="-2"/>
  </r>
  <r>
    <n v="44"/>
    <m/>
    <n v="4"/>
    <n v="5"/>
    <n v="51.360156757930561"/>
    <x v="3"/>
    <n v="3"/>
    <n v="0"/>
    <n v="11"/>
    <s v=""/>
    <n v="-3"/>
  </r>
  <r>
    <n v="45"/>
    <m/>
    <n v="5"/>
    <n v="3"/>
    <n v="42.997346893238543"/>
    <x v="3"/>
    <n v="1"/>
    <n v="0"/>
    <n v="10"/>
    <n v="36.903038715924865"/>
    <n v="1"/>
  </r>
  <r>
    <n v="46"/>
    <m/>
    <n v="1"/>
    <n v="1"/>
    <n v="74.989516366419736"/>
    <x v="4"/>
    <n v="0"/>
    <n v="2"/>
    <n v="10"/>
    <s v=""/>
    <n v="0"/>
  </r>
  <r>
    <n v="47"/>
    <m/>
    <n v="2"/>
    <n v="10"/>
    <n v="44.733186636036947"/>
    <x v="3"/>
    <n v="6"/>
    <n v="0"/>
    <n v="10"/>
    <s v=""/>
    <n v="-1"/>
  </r>
  <r>
    <n v="48"/>
    <m/>
    <n v="3"/>
    <n v="6"/>
    <n v="30.94614867909501"/>
    <x v="1"/>
    <n v="5"/>
    <n v="0"/>
    <n v="10"/>
    <s v=""/>
    <n v="-2"/>
  </r>
  <r>
    <n v="49"/>
    <m/>
    <n v="4"/>
    <n v="5"/>
    <n v="50.061067701877867"/>
    <x v="3"/>
    <n v="3"/>
    <n v="0"/>
    <n v="10"/>
    <s v=""/>
    <n v="-3"/>
  </r>
  <r>
    <n v="50"/>
    <m/>
    <n v="5"/>
    <n v="3"/>
    <n v="49.229368441924493"/>
    <x v="3"/>
    <n v="1"/>
    <n v="0"/>
    <n v="10"/>
    <n v="73.578872297641396"/>
    <n v="2"/>
  </r>
  <r>
    <n v="51"/>
    <m/>
    <n v="1"/>
    <n v="1"/>
    <n v="50.399316694413606"/>
    <x v="3"/>
    <n v="0"/>
    <n v="1"/>
    <n v="10"/>
    <s v=""/>
    <n v="1"/>
  </r>
  <r>
    <n v="52"/>
    <m/>
    <n v="2"/>
    <n v="0"/>
    <n v="82.476640294658296"/>
    <x v="4"/>
    <n v="0"/>
    <n v="4"/>
    <n v="10"/>
    <s v=""/>
    <n v="0"/>
  </r>
  <r>
    <n v="53"/>
    <m/>
    <n v="3"/>
    <n v="10"/>
    <n v="7.6703242294680951"/>
    <x v="5"/>
    <n v="6"/>
    <n v="0"/>
    <n v="10"/>
    <s v=""/>
    <n v="-1"/>
  </r>
  <r>
    <n v="54"/>
    <m/>
    <n v="4"/>
    <n v="6"/>
    <n v="18.146699661002963"/>
    <x v="1"/>
    <n v="5"/>
    <n v="0"/>
    <n v="10"/>
    <s v=""/>
    <n v="-2"/>
  </r>
  <r>
    <n v="55"/>
    <m/>
    <n v="5"/>
    <n v="5"/>
    <n v="31.801491776194489"/>
    <x v="1"/>
    <n v="4"/>
    <n v="0"/>
    <n v="7"/>
    <n v="0"/>
    <n v="1"/>
  </r>
  <r>
    <n v="56"/>
    <m/>
    <n v="1"/>
    <n v="4"/>
    <n v="63.38295058087526"/>
    <x v="3"/>
    <n v="2"/>
    <n v="0"/>
    <n v="7"/>
    <s v=""/>
    <n v="0"/>
  </r>
  <r>
    <n v="57"/>
    <m/>
    <n v="2"/>
    <n v="9"/>
    <n v="38.369508847925736"/>
    <x v="3"/>
    <n v="7"/>
    <n v="0"/>
    <n v="7"/>
    <s v=""/>
    <n v="-1"/>
  </r>
  <r>
    <n v="58"/>
    <m/>
    <n v="3"/>
    <n v="7"/>
    <n v="81.752504036318655"/>
    <x v="4"/>
    <n v="4"/>
    <n v="0"/>
    <n v="7"/>
    <s v=""/>
    <n v="-2"/>
  </r>
  <r>
    <n v="59"/>
    <m/>
    <n v="4"/>
    <n v="4"/>
    <n v="95.807419170984005"/>
    <x v="2"/>
    <n v="0"/>
    <n v="0"/>
    <n v="7"/>
    <s v=""/>
    <n v="-3"/>
  </r>
  <r>
    <n v="60"/>
    <m/>
    <n v="5"/>
    <n v="0"/>
    <n v="51.885770349537474"/>
    <x v="3"/>
    <n v="0"/>
    <n v="2"/>
    <n v="11"/>
    <n v="0"/>
    <n v="1"/>
  </r>
  <r>
    <n v="61"/>
    <m/>
    <n v="1"/>
    <n v="0"/>
    <n v="81.299963097764945"/>
    <x v="4"/>
    <n v="0"/>
    <n v="5"/>
    <n v="11"/>
    <s v=""/>
    <n v="0"/>
  </r>
  <r>
    <n v="62"/>
    <m/>
    <n v="2"/>
    <n v="11"/>
    <n v="74.763921077243154"/>
    <x v="4"/>
    <n v="3"/>
    <n v="0"/>
    <n v="11"/>
    <s v=""/>
    <n v="-1"/>
  </r>
  <r>
    <n v="63"/>
    <m/>
    <n v="3"/>
    <n v="3"/>
    <n v="90.319647146724108"/>
    <x v="4"/>
    <n v="0"/>
    <n v="0"/>
    <n v="11"/>
    <s v=""/>
    <n v="-2"/>
  </r>
  <r>
    <n v="64"/>
    <m/>
    <n v="4"/>
    <n v="0"/>
    <n v="21.447968668978678"/>
    <x v="1"/>
    <n v="0"/>
    <n v="1"/>
    <n v="11"/>
    <s v=""/>
    <n v="-3"/>
  </r>
  <r>
    <n v="65"/>
    <m/>
    <n v="5"/>
    <n v="0"/>
    <n v="60.389582887317552"/>
    <x v="3"/>
    <n v="0"/>
    <n v="3"/>
    <n v="11"/>
    <n v="0"/>
    <n v="1"/>
  </r>
  <r>
    <n v="66"/>
    <m/>
    <n v="1"/>
    <n v="0"/>
    <n v="83.614086865784927"/>
    <x v="4"/>
    <n v="0"/>
    <n v="6"/>
    <n v="11"/>
    <s v=""/>
    <n v="0"/>
  </r>
  <r>
    <n v="67"/>
    <m/>
    <n v="2"/>
    <n v="11"/>
    <n v="84.22328704623709"/>
    <x v="4"/>
    <n v="2"/>
    <n v="0"/>
    <n v="11"/>
    <s v=""/>
    <n v="-1"/>
  </r>
  <r>
    <n v="68"/>
    <m/>
    <n v="3"/>
    <n v="2"/>
    <n v="36.588352154792346"/>
    <x v="3"/>
    <n v="0"/>
    <n v="0"/>
    <n v="11"/>
    <s v=""/>
    <n v="-2"/>
  </r>
  <r>
    <n v="69"/>
    <m/>
    <n v="4"/>
    <n v="0"/>
    <n v="60.083810090361759"/>
    <x v="3"/>
    <n v="0"/>
    <n v="2"/>
    <n v="11"/>
    <s v=""/>
    <n v="-3"/>
  </r>
  <r>
    <n v="70"/>
    <m/>
    <n v="5"/>
    <n v="0"/>
    <n v="27.727349075165321"/>
    <x v="1"/>
    <n v="0"/>
    <n v="3"/>
    <n v="11"/>
    <n v="0"/>
    <n v="1"/>
  </r>
  <r>
    <n v="71"/>
    <m/>
    <n v="1"/>
    <n v="0"/>
    <n v="39.239960742665239"/>
    <x v="3"/>
    <n v="0"/>
    <n v="5"/>
    <n v="11"/>
    <s v=""/>
    <n v="0"/>
  </r>
  <r>
    <n v="72"/>
    <m/>
    <n v="2"/>
    <n v="11"/>
    <n v="45.562810063131579"/>
    <x v="3"/>
    <n v="4"/>
    <n v="0"/>
    <n v="11"/>
    <s v=""/>
    <n v="-1"/>
  </r>
  <r>
    <n v="73"/>
    <m/>
    <n v="3"/>
    <n v="4"/>
    <n v="2.0492502593167816"/>
    <x v="5"/>
    <n v="4"/>
    <n v="0"/>
    <n v="11"/>
    <s v=""/>
    <n v="-2"/>
  </r>
  <r>
    <n v="74"/>
    <m/>
    <n v="4"/>
    <n v="4"/>
    <n v="20.544889163717738"/>
    <x v="1"/>
    <n v="3"/>
    <n v="0"/>
    <n v="11"/>
    <s v=""/>
    <n v="-3"/>
  </r>
  <r>
    <n v="75"/>
    <m/>
    <n v="5"/>
    <n v="3"/>
    <n v="71.389111039237122"/>
    <x v="4"/>
    <n v="0"/>
    <n v="0"/>
    <n v="11"/>
    <n v="0"/>
    <n v="1"/>
  </r>
  <r>
    <n v="76"/>
    <m/>
    <n v="1"/>
    <n v="0"/>
    <n v="51.212929236569515"/>
    <x v="3"/>
    <n v="0"/>
    <n v="2"/>
    <n v="11"/>
    <s v=""/>
    <n v="0"/>
  </r>
  <r>
    <n v="77"/>
    <m/>
    <n v="2"/>
    <n v="11"/>
    <n v="33.643470736346636"/>
    <x v="1"/>
    <n v="8"/>
    <n v="0"/>
    <n v="11"/>
    <s v=""/>
    <n v="-1"/>
  </r>
  <r>
    <n v="78"/>
    <m/>
    <n v="3"/>
    <n v="8"/>
    <n v="58.425496177480277"/>
    <x v="3"/>
    <n v="6"/>
    <n v="0"/>
    <n v="11"/>
    <s v=""/>
    <n v="-2"/>
  </r>
  <r>
    <n v="79"/>
    <m/>
    <n v="4"/>
    <n v="6"/>
    <n v="32.005391683566721"/>
    <x v="1"/>
    <n v="5"/>
    <n v="0"/>
    <n v="11"/>
    <s v=""/>
    <n v="-3"/>
  </r>
  <r>
    <n v="80"/>
    <m/>
    <n v="5"/>
    <n v="5"/>
    <n v="84.790171444901191"/>
    <x v="4"/>
    <n v="2"/>
    <n v="0"/>
    <n v="9"/>
    <n v="0"/>
    <n v="1"/>
  </r>
  <r>
    <n v="81"/>
    <m/>
    <n v="1"/>
    <n v="2"/>
    <n v="6.2574258196921306"/>
    <x v="5"/>
    <n v="2"/>
    <n v="0"/>
    <n v="9"/>
    <s v=""/>
    <n v="0"/>
  </r>
  <r>
    <n v="82"/>
    <m/>
    <n v="2"/>
    <n v="11"/>
    <n v="80.418858294089773"/>
    <x v="4"/>
    <n v="8"/>
    <n v="0"/>
    <n v="9"/>
    <s v=""/>
    <n v="-1"/>
  </r>
  <r>
    <n v="83"/>
    <m/>
    <n v="3"/>
    <n v="8"/>
    <n v="46.303362707986885"/>
    <x v="3"/>
    <n v="6"/>
    <n v="0"/>
    <n v="9"/>
    <s v=""/>
    <n v="-2"/>
  </r>
  <r>
    <n v="84"/>
    <m/>
    <n v="4"/>
    <n v="6"/>
    <n v="74.187110539635057"/>
    <x v="4"/>
    <n v="3"/>
    <n v="0"/>
    <n v="9"/>
    <s v=""/>
    <n v="-3"/>
  </r>
  <r>
    <n v="85"/>
    <m/>
    <n v="5"/>
    <n v="3"/>
    <n v="52.115153271272554"/>
    <x v="3"/>
    <n v="1"/>
    <n v="0"/>
    <n v="10"/>
    <n v="0"/>
    <n v="1"/>
  </r>
  <r>
    <n v="86"/>
    <m/>
    <n v="1"/>
    <n v="1"/>
    <n v="36.014054449110809"/>
    <x v="3"/>
    <n v="0"/>
    <n v="1"/>
    <n v="10"/>
    <s v=""/>
    <n v="0"/>
  </r>
  <r>
    <n v="87"/>
    <m/>
    <n v="2"/>
    <n v="10"/>
    <n v="15.652896098401003"/>
    <x v="1"/>
    <n v="8"/>
    <n v="0"/>
    <n v="10"/>
    <s v=""/>
    <n v="-1"/>
  </r>
  <r>
    <n v="88"/>
    <m/>
    <n v="3"/>
    <n v="8"/>
    <n v="54.205755227626994"/>
    <x v="3"/>
    <n v="6"/>
    <n v="0"/>
    <n v="10"/>
    <s v=""/>
    <n v="-2"/>
  </r>
  <r>
    <n v="89"/>
    <m/>
    <n v="4"/>
    <n v="6"/>
    <n v="9.5079901733847052"/>
    <x v="5"/>
    <n v="6"/>
    <n v="0"/>
    <n v="10"/>
    <s v=""/>
    <n v="-3"/>
  </r>
  <r>
    <n v="90"/>
    <m/>
    <n v="5"/>
    <n v="6"/>
    <n v="58.650232922692503"/>
    <x v="3"/>
    <n v="4"/>
    <n v="0"/>
    <n v="7"/>
    <n v="0"/>
    <n v="1"/>
  </r>
  <r>
    <n v="91"/>
    <m/>
    <n v="1"/>
    <n v="4"/>
    <n v="88.411099617863272"/>
    <x v="4"/>
    <n v="1"/>
    <n v="0"/>
    <n v="7"/>
    <s v=""/>
    <n v="0"/>
  </r>
  <r>
    <n v="92"/>
    <m/>
    <n v="2"/>
    <n v="8"/>
    <n v="77.544936372867994"/>
    <x v="4"/>
    <n v="5"/>
    <n v="0"/>
    <n v="7"/>
    <s v=""/>
    <n v="-1"/>
  </r>
  <r>
    <n v="93"/>
    <m/>
    <n v="3"/>
    <n v="5"/>
    <n v="97.415182346400641"/>
    <x v="2"/>
    <n v="1"/>
    <n v="0"/>
    <n v="7"/>
    <s v=""/>
    <n v="-2"/>
  </r>
  <r>
    <n v="94"/>
    <m/>
    <n v="4"/>
    <n v="1"/>
    <n v="56.245468521970551"/>
    <x v="3"/>
    <n v="0"/>
    <n v="1"/>
    <n v="7"/>
    <s v=""/>
    <n v="-3"/>
  </r>
  <r>
    <n v="95"/>
    <m/>
    <n v="5"/>
    <n v="0"/>
    <n v="94.330364213987878"/>
    <x v="2"/>
    <n v="0"/>
    <n v="5"/>
    <n v="11"/>
    <n v="0"/>
    <n v="1"/>
  </r>
  <r>
    <n v="96"/>
    <m/>
    <n v="1"/>
    <n v="0"/>
    <n v="45.350869409599447"/>
    <x v="3"/>
    <n v="0"/>
    <n v="7"/>
    <n v="11"/>
    <s v=""/>
    <n v="0"/>
  </r>
  <r>
    <n v="97"/>
    <m/>
    <n v="2"/>
    <n v="11"/>
    <n v="29.141208922575355"/>
    <x v="1"/>
    <n v="3"/>
    <n v="0"/>
    <n v="11"/>
    <s v=""/>
    <n v="-1"/>
  </r>
  <r>
    <n v="98"/>
    <m/>
    <n v="3"/>
    <n v="3"/>
    <n v="99.529659056257159"/>
    <x v="2"/>
    <n v="0"/>
    <n v="1"/>
    <n v="11"/>
    <s v=""/>
    <n v="-2"/>
  </r>
  <r>
    <n v="99"/>
    <m/>
    <n v="4"/>
    <n v="0"/>
    <n v="41.446655770811837"/>
    <x v="3"/>
    <n v="0"/>
    <n v="3"/>
    <n v="11"/>
    <s v=""/>
    <n v="-3"/>
  </r>
  <r>
    <n v="100"/>
    <m/>
    <n v="5"/>
    <n v="0"/>
    <n v="21.486876476521555"/>
    <x v="1"/>
    <n v="0"/>
    <n v="4"/>
    <n v="1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31709D-513B-4C4D-B023-FDEFD220A42E}" name="PivotTable3" cacheId="6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pivotFields count="11">
    <pivotField showAll="0"/>
    <pivotField showAll="0"/>
    <pivotField showAll="0"/>
    <pivotField showAll="0"/>
    <pivotField showAll="0"/>
    <pivotField axis="axisRow" showAll="0">
      <items count="7">
        <item x="5"/>
        <item x="1"/>
        <item x="3"/>
        <item x="4"/>
        <item x="2"/>
        <item x="0"/>
        <item t="default"/>
      </items>
    </pivotField>
    <pivotField dataField="1" showAll="0"/>
    <pivotField dataField="1"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Ending Inventory" fld="6" baseField="0" baseItem="0"/>
    <dataField name="Sum of Shortage Quantity"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09419-E993-4E24-A0A1-8E6CC14FDAB9}" name="PivotTable4" cacheId="66"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A3:B26"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Fields count="2">
    <field x="0"/>
    <field x="-2"/>
  </rowFields>
  <rowItems count="23">
    <i>
      <x/>
    </i>
    <i r="1">
      <x/>
    </i>
    <i r="1" i="1">
      <x v="1"/>
    </i>
    <i r="1" i="2">
      <x v="2"/>
    </i>
    <i>
      <x v="1"/>
    </i>
    <i r="1">
      <x/>
    </i>
    <i r="1" i="1">
      <x v="1"/>
    </i>
    <i r="1" i="2">
      <x v="2"/>
    </i>
    <i>
      <x v="2"/>
    </i>
    <i r="1">
      <x/>
    </i>
    <i r="1" i="1">
      <x v="1"/>
    </i>
    <i r="1" i="2">
      <x v="2"/>
    </i>
    <i>
      <x v="3"/>
    </i>
    <i r="1">
      <x/>
    </i>
    <i r="1" i="1">
      <x v="1"/>
    </i>
    <i r="1" i="2">
      <x v="2"/>
    </i>
    <i>
      <x v="4"/>
    </i>
    <i r="1">
      <x/>
    </i>
    <i r="1" i="1">
      <x v="1"/>
    </i>
    <i r="1" i="2">
      <x v="2"/>
    </i>
    <i t="grand">
      <x/>
    </i>
    <i t="grand" i="1">
      <x/>
    </i>
    <i t="grand" i="2">
      <x/>
    </i>
  </rowItems>
  <colItems count="1">
    <i/>
  </colItems>
  <dataFields count="3">
    <dataField name="Sum of Ending Inventory" fld="1" baseField="0" baseItem="0"/>
    <dataField name="Sum of Shortage Quantity" fld="2" baseField="0" baseItem="0"/>
    <dataField name="Sum of Order Quantity" fld="3"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_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070BA5-4039-4157-B19D-8011C855A9C4}" name="PivotTable4" cacheId="57"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5">
  <location ref="A3:B13" firstHeaderRow="1"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0">
    <i>
      <x/>
    </i>
    <i r="1">
      <x/>
    </i>
    <i r="1">
      <x v="1"/>
    </i>
    <i r="1">
      <x v="2"/>
    </i>
    <i r="1">
      <x v="3"/>
    </i>
    <i>
      <x v="1"/>
    </i>
    <i r="1">
      <x v="3"/>
    </i>
    <i>
      <x v="2"/>
    </i>
    <i r="1">
      <x v="3"/>
    </i>
    <i t="grand">
      <x/>
    </i>
  </rowItems>
  <colItems count="1">
    <i/>
  </colItems>
  <dataFields count="1">
    <dataField name="Count of Demand" fld="2" subtotal="count" baseField="1" baseItem="0"/>
  </dataFields>
  <chartFormats count="2">
    <chartFormat chart="12"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_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46B9B-7500-4650-91E9-FF3EA4D91E24}" name="PivotTable4" cacheId="63"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8">
  <location ref="A3:B33"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30">
    <i>
      <x/>
    </i>
    <i r="1">
      <x/>
    </i>
    <i r="1">
      <x v="1"/>
    </i>
    <i r="1">
      <x v="2"/>
    </i>
    <i r="1">
      <x v="3"/>
    </i>
    <i>
      <x v="1"/>
    </i>
    <i r="1">
      <x/>
    </i>
    <i r="1">
      <x v="4"/>
    </i>
    <i r="1">
      <x v="1"/>
    </i>
    <i r="1">
      <x v="2"/>
    </i>
    <i r="1">
      <x v="3"/>
    </i>
    <i>
      <x v="2"/>
    </i>
    <i r="1">
      <x/>
    </i>
    <i r="1">
      <x v="4"/>
    </i>
    <i r="1">
      <x v="1"/>
    </i>
    <i r="1">
      <x v="2"/>
    </i>
    <i r="1">
      <x v="3"/>
    </i>
    <i>
      <x v="3"/>
    </i>
    <i r="1">
      <x/>
    </i>
    <i r="1">
      <x v="4"/>
    </i>
    <i r="1">
      <x v="1"/>
    </i>
    <i r="1">
      <x v="2"/>
    </i>
    <i r="1">
      <x v="3"/>
    </i>
    <i>
      <x v="4"/>
    </i>
    <i r="1">
      <x v="5"/>
    </i>
    <i r="1">
      <x v="4"/>
    </i>
    <i r="1">
      <x v="1"/>
    </i>
    <i r="1">
      <x v="2"/>
    </i>
    <i r="1">
      <x v="3"/>
    </i>
    <i t="grand">
      <x/>
    </i>
  </rowItems>
  <colItems count="1">
    <i/>
  </colItems>
  <dataFields count="1">
    <dataField name="Count of Beginning Inventory" fld="2" subtotal="count" baseField="0" baseItem="0"/>
  </dataFields>
  <chartFormats count="2">
    <chartFormat chart="15" format="7"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_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27D241-7A9A-4ACA-B4A8-71865DCF965E}" name="PivotTable4" cacheId="60" dataOnRows="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2">
  <location ref="A3:F20" firstHeaderRow="1" firstDataRow="2"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4">
        <item x="0"/>
        <item x="1"/>
        <item x="2"/>
        <item x="3"/>
      </items>
    </pivotField>
  </pivotFields>
  <rowFields count="2">
    <field x="-2"/>
    <field x="2"/>
  </rowFields>
  <rowItems count="16">
    <i>
      <x/>
    </i>
    <i r="1">
      <x/>
    </i>
    <i r="1">
      <x v="1"/>
    </i>
    <i r="1">
      <x v="2"/>
    </i>
    <i r="1">
      <x v="3"/>
    </i>
    <i r="1">
      <x v="4"/>
    </i>
    <i r="1">
      <x v="5"/>
    </i>
    <i i="1">
      <x v="1"/>
    </i>
    <i r="1" i="1">
      <x/>
    </i>
    <i r="1" i="1">
      <x v="1"/>
    </i>
    <i r="1" i="1">
      <x v="2"/>
    </i>
    <i r="1" i="1">
      <x v="3"/>
    </i>
    <i r="1" i="1">
      <x v="4"/>
    </i>
    <i r="1" i="1">
      <x v="5"/>
    </i>
    <i t="grand">
      <x/>
    </i>
    <i t="grand" i="1">
      <x v="1"/>
    </i>
  </rowItems>
  <colFields count="1">
    <field x="3"/>
  </colFields>
  <colItems count="5">
    <i>
      <x/>
    </i>
    <i>
      <x v="1"/>
    </i>
    <i>
      <x v="2"/>
    </i>
    <i>
      <x v="3"/>
    </i>
    <i t="grand">
      <x/>
    </i>
  </colItems>
  <dataFields count="2">
    <dataField name="Count of Day" fld="0" subtotal="count" baseField="0" baseItem="0"/>
    <dataField name="Sum of Shortage Quantity" fld="1" baseField="0" baseItem="0"/>
  </dataFields>
  <chartFormats count="80">
    <chartFormat chart="19" format="1" series="1">
      <pivotArea type="data" outline="0" fieldPosition="0">
        <references count="2">
          <reference field="4294967294" count="1" selected="0">
            <x v="0"/>
          </reference>
          <reference field="3" count="1" selected="0">
            <x v="2"/>
          </reference>
        </references>
      </pivotArea>
    </chartFormat>
    <chartFormat chart="19" format="4" series="1">
      <pivotArea type="data" outline="0" fieldPosition="0">
        <references count="2">
          <reference field="4294967294" count="1" selected="0">
            <x v="0"/>
          </reference>
          <reference field="3" count="1" selected="0">
            <x v="3"/>
          </reference>
        </references>
      </pivotArea>
    </chartFormat>
    <chartFormat chart="20" format="18" series="1">
      <pivotArea type="data" outline="0" fieldPosition="0">
        <references count="2">
          <reference field="4294967294" count="1" selected="0">
            <x v="0"/>
          </reference>
          <reference field="3" count="1" selected="0">
            <x v="2"/>
          </reference>
        </references>
      </pivotArea>
    </chartFormat>
    <chartFormat chart="20" format="19">
      <pivotArea type="data" outline="0" fieldPosition="0">
        <references count="3">
          <reference field="4294967294" count="1" selected="0">
            <x v="0"/>
          </reference>
          <reference field="2" count="1" selected="0">
            <x v="0"/>
          </reference>
          <reference field="3" count="1" selected="0">
            <x v="2"/>
          </reference>
        </references>
      </pivotArea>
    </chartFormat>
    <chartFormat chart="20" format="20">
      <pivotArea type="data" outline="0" fieldPosition="0">
        <references count="3">
          <reference field="4294967294" count="1" selected="0">
            <x v="0"/>
          </reference>
          <reference field="2" count="1" selected="0">
            <x v="1"/>
          </reference>
          <reference field="3" count="1" selected="0">
            <x v="2"/>
          </reference>
        </references>
      </pivotArea>
    </chartFormat>
    <chartFormat chart="20" format="21">
      <pivotArea type="data" outline="0" fieldPosition="0">
        <references count="3">
          <reference field="4294967294" count="1" selected="0">
            <x v="0"/>
          </reference>
          <reference field="2" count="1" selected="0">
            <x v="2"/>
          </reference>
          <reference field="3" count="1" selected="0">
            <x v="2"/>
          </reference>
        </references>
      </pivotArea>
    </chartFormat>
    <chartFormat chart="20" format="22">
      <pivotArea type="data" outline="0" fieldPosition="0">
        <references count="3">
          <reference field="4294967294" count="1" selected="0">
            <x v="0"/>
          </reference>
          <reference field="2" count="1" selected="0">
            <x v="3"/>
          </reference>
          <reference field="3" count="1" selected="0">
            <x v="2"/>
          </reference>
        </references>
      </pivotArea>
    </chartFormat>
    <chartFormat chart="20" format="23">
      <pivotArea type="data" outline="0" fieldPosition="0">
        <references count="3">
          <reference field="4294967294" count="1" selected="0">
            <x v="0"/>
          </reference>
          <reference field="2" count="1" selected="0">
            <x v="4"/>
          </reference>
          <reference field="3" count="1" selected="0">
            <x v="2"/>
          </reference>
        </references>
      </pivotArea>
    </chartFormat>
    <chartFormat chart="20" format="24">
      <pivotArea type="data" outline="0" fieldPosition="0">
        <references count="3">
          <reference field="4294967294" count="1" selected="0">
            <x v="0"/>
          </reference>
          <reference field="2" count="1" selected="0">
            <x v="5"/>
          </reference>
          <reference field="3" count="1" selected="0">
            <x v="2"/>
          </reference>
        </references>
      </pivotArea>
    </chartFormat>
    <chartFormat chart="20" format="25">
      <pivotArea type="data" outline="0" fieldPosition="0">
        <references count="3">
          <reference field="4294967294" count="1" selected="0">
            <x v="1"/>
          </reference>
          <reference field="2" count="1" selected="0">
            <x v="0"/>
          </reference>
          <reference field="3" count="1" selected="0">
            <x v="2"/>
          </reference>
        </references>
      </pivotArea>
    </chartFormat>
    <chartFormat chart="20" format="26">
      <pivotArea type="data" outline="0" fieldPosition="0">
        <references count="3">
          <reference field="4294967294" count="1" selected="0">
            <x v="1"/>
          </reference>
          <reference field="2" count="1" selected="0">
            <x v="1"/>
          </reference>
          <reference field="3" count="1" selected="0">
            <x v="2"/>
          </reference>
        </references>
      </pivotArea>
    </chartFormat>
    <chartFormat chart="20" format="27">
      <pivotArea type="data" outline="0" fieldPosition="0">
        <references count="3">
          <reference field="4294967294" count="1" selected="0">
            <x v="1"/>
          </reference>
          <reference field="2" count="1" selected="0">
            <x v="2"/>
          </reference>
          <reference field="3" count="1" selected="0">
            <x v="2"/>
          </reference>
        </references>
      </pivotArea>
    </chartFormat>
    <chartFormat chart="20" format="28">
      <pivotArea type="data" outline="0" fieldPosition="0">
        <references count="3">
          <reference field="4294967294" count="1" selected="0">
            <x v="1"/>
          </reference>
          <reference field="2" count="1" selected="0">
            <x v="3"/>
          </reference>
          <reference field="3" count="1" selected="0">
            <x v="2"/>
          </reference>
        </references>
      </pivotArea>
    </chartFormat>
    <chartFormat chart="20" format="29">
      <pivotArea type="data" outline="0" fieldPosition="0">
        <references count="3">
          <reference field="4294967294" count="1" selected="0">
            <x v="1"/>
          </reference>
          <reference field="2" count="1" selected="0">
            <x v="4"/>
          </reference>
          <reference field="3" count="1" selected="0">
            <x v="2"/>
          </reference>
        </references>
      </pivotArea>
    </chartFormat>
    <chartFormat chart="20" format="30">
      <pivotArea type="data" outline="0" fieldPosition="0">
        <references count="3">
          <reference field="4294967294" count="1" selected="0">
            <x v="1"/>
          </reference>
          <reference field="2" count="1" selected="0">
            <x v="5"/>
          </reference>
          <reference field="3" count="1" selected="0">
            <x v="2"/>
          </reference>
        </references>
      </pivotArea>
    </chartFormat>
    <chartFormat chart="20" format="57" series="1">
      <pivotArea type="data" outline="0" fieldPosition="0">
        <references count="2">
          <reference field="4294967294" count="1" selected="0">
            <x v="0"/>
          </reference>
          <reference field="3" count="1" selected="0">
            <x v="3"/>
          </reference>
        </references>
      </pivotArea>
    </chartFormat>
    <chartFormat chart="20" format="58">
      <pivotArea type="data" outline="0" fieldPosition="0">
        <references count="3">
          <reference field="4294967294" count="1" selected="0">
            <x v="0"/>
          </reference>
          <reference field="2" count="1" selected="0">
            <x v="0"/>
          </reference>
          <reference field="3" count="1" selected="0">
            <x v="3"/>
          </reference>
        </references>
      </pivotArea>
    </chartFormat>
    <chartFormat chart="20" format="59">
      <pivotArea type="data" outline="0" fieldPosition="0">
        <references count="3">
          <reference field="4294967294" count="1" selected="0">
            <x v="0"/>
          </reference>
          <reference field="2" count="1" selected="0">
            <x v="1"/>
          </reference>
          <reference field="3" count="1" selected="0">
            <x v="3"/>
          </reference>
        </references>
      </pivotArea>
    </chartFormat>
    <chartFormat chart="20" format="60">
      <pivotArea type="data" outline="0" fieldPosition="0">
        <references count="3">
          <reference field="4294967294" count="1" selected="0">
            <x v="0"/>
          </reference>
          <reference field="2" count="1" selected="0">
            <x v="2"/>
          </reference>
          <reference field="3" count="1" selected="0">
            <x v="3"/>
          </reference>
        </references>
      </pivotArea>
    </chartFormat>
    <chartFormat chart="20" format="61">
      <pivotArea type="data" outline="0" fieldPosition="0">
        <references count="3">
          <reference field="4294967294" count="1" selected="0">
            <x v="0"/>
          </reference>
          <reference field="2" count="1" selected="0">
            <x v="3"/>
          </reference>
          <reference field="3" count="1" selected="0">
            <x v="3"/>
          </reference>
        </references>
      </pivotArea>
    </chartFormat>
    <chartFormat chart="20" format="62">
      <pivotArea type="data" outline="0" fieldPosition="0">
        <references count="3">
          <reference field="4294967294" count="1" selected="0">
            <x v="0"/>
          </reference>
          <reference field="2" count="1" selected="0">
            <x v="4"/>
          </reference>
          <reference field="3" count="1" selected="0">
            <x v="3"/>
          </reference>
        </references>
      </pivotArea>
    </chartFormat>
    <chartFormat chart="20" format="63">
      <pivotArea type="data" outline="0" fieldPosition="0">
        <references count="3">
          <reference field="4294967294" count="1" selected="0">
            <x v="0"/>
          </reference>
          <reference field="2" count="1" selected="0">
            <x v="5"/>
          </reference>
          <reference field="3" count="1" selected="0">
            <x v="3"/>
          </reference>
        </references>
      </pivotArea>
    </chartFormat>
    <chartFormat chart="20" format="64">
      <pivotArea type="data" outline="0" fieldPosition="0">
        <references count="3">
          <reference field="4294967294" count="1" selected="0">
            <x v="1"/>
          </reference>
          <reference field="2" count="1" selected="0">
            <x v="0"/>
          </reference>
          <reference field="3" count="1" selected="0">
            <x v="3"/>
          </reference>
        </references>
      </pivotArea>
    </chartFormat>
    <chartFormat chart="20" format="65">
      <pivotArea type="data" outline="0" fieldPosition="0">
        <references count="3">
          <reference field="4294967294" count="1" selected="0">
            <x v="1"/>
          </reference>
          <reference field="2" count="1" selected="0">
            <x v="1"/>
          </reference>
          <reference field="3" count="1" selected="0">
            <x v="3"/>
          </reference>
        </references>
      </pivotArea>
    </chartFormat>
    <chartFormat chart="20" format="66">
      <pivotArea type="data" outline="0" fieldPosition="0">
        <references count="3">
          <reference field="4294967294" count="1" selected="0">
            <x v="1"/>
          </reference>
          <reference field="2" count="1" selected="0">
            <x v="2"/>
          </reference>
          <reference field="3" count="1" selected="0">
            <x v="3"/>
          </reference>
        </references>
      </pivotArea>
    </chartFormat>
    <chartFormat chart="20" format="67">
      <pivotArea type="data" outline="0" fieldPosition="0">
        <references count="3">
          <reference field="4294967294" count="1" selected="0">
            <x v="1"/>
          </reference>
          <reference field="2" count="1" selected="0">
            <x v="3"/>
          </reference>
          <reference field="3" count="1" selected="0">
            <x v="3"/>
          </reference>
        </references>
      </pivotArea>
    </chartFormat>
    <chartFormat chart="20" format="68">
      <pivotArea type="data" outline="0" fieldPosition="0">
        <references count="3">
          <reference field="4294967294" count="1" selected="0">
            <x v="1"/>
          </reference>
          <reference field="2" count="1" selected="0">
            <x v="4"/>
          </reference>
          <reference field="3" count="1" selected="0">
            <x v="3"/>
          </reference>
        </references>
      </pivotArea>
    </chartFormat>
    <chartFormat chart="20" format="69">
      <pivotArea type="data" outline="0" fieldPosition="0">
        <references count="3">
          <reference field="4294967294" count="1" selected="0">
            <x v="1"/>
          </reference>
          <reference field="2" count="1" selected="0">
            <x v="5"/>
          </reference>
          <reference field="3" count="1" selected="0">
            <x v="3"/>
          </reference>
        </references>
      </pivotArea>
    </chartFormat>
    <chartFormat chart="21" format="83" series="1">
      <pivotArea type="data" outline="0" fieldPosition="0">
        <references count="2">
          <reference field="4294967294" count="1" selected="0">
            <x v="0"/>
          </reference>
          <reference field="3" count="1" selected="0">
            <x v="2"/>
          </reference>
        </references>
      </pivotArea>
    </chartFormat>
    <chartFormat chart="21" format="84">
      <pivotArea type="data" outline="0" fieldPosition="0">
        <references count="3">
          <reference field="4294967294" count="1" selected="0">
            <x v="0"/>
          </reference>
          <reference field="2" count="1" selected="0">
            <x v="0"/>
          </reference>
          <reference field="3" count="1" selected="0">
            <x v="2"/>
          </reference>
        </references>
      </pivotArea>
    </chartFormat>
    <chartFormat chart="21" format="85">
      <pivotArea type="data" outline="0" fieldPosition="0">
        <references count="3">
          <reference field="4294967294" count="1" selected="0">
            <x v="0"/>
          </reference>
          <reference field="2" count="1" selected="0">
            <x v="1"/>
          </reference>
          <reference field="3" count="1" selected="0">
            <x v="2"/>
          </reference>
        </references>
      </pivotArea>
    </chartFormat>
    <chartFormat chart="21" format="86">
      <pivotArea type="data" outline="0" fieldPosition="0">
        <references count="3">
          <reference field="4294967294" count="1" selected="0">
            <x v="0"/>
          </reference>
          <reference field="2" count="1" selected="0">
            <x v="2"/>
          </reference>
          <reference field="3" count="1" selected="0">
            <x v="2"/>
          </reference>
        </references>
      </pivotArea>
    </chartFormat>
    <chartFormat chart="21" format="87">
      <pivotArea type="data" outline="0" fieldPosition="0">
        <references count="3">
          <reference field="4294967294" count="1" selected="0">
            <x v="0"/>
          </reference>
          <reference field="2" count="1" selected="0">
            <x v="3"/>
          </reference>
          <reference field="3" count="1" selected="0">
            <x v="2"/>
          </reference>
        </references>
      </pivotArea>
    </chartFormat>
    <chartFormat chart="21" format="88">
      <pivotArea type="data" outline="0" fieldPosition="0">
        <references count="3">
          <reference field="4294967294" count="1" selected="0">
            <x v="0"/>
          </reference>
          <reference field="2" count="1" selected="0">
            <x v="4"/>
          </reference>
          <reference field="3" count="1" selected="0">
            <x v="2"/>
          </reference>
        </references>
      </pivotArea>
    </chartFormat>
    <chartFormat chart="21" format="89">
      <pivotArea type="data" outline="0" fieldPosition="0">
        <references count="3">
          <reference field="4294967294" count="1" selected="0">
            <x v="0"/>
          </reference>
          <reference field="2" count="1" selected="0">
            <x v="5"/>
          </reference>
          <reference field="3" count="1" selected="0">
            <x v="2"/>
          </reference>
        </references>
      </pivotArea>
    </chartFormat>
    <chartFormat chart="21" format="90">
      <pivotArea type="data" outline="0" fieldPosition="0">
        <references count="3">
          <reference field="4294967294" count="1" selected="0">
            <x v="1"/>
          </reference>
          <reference field="2" count="1" selected="0">
            <x v="0"/>
          </reference>
          <reference field="3" count="1" selected="0">
            <x v="2"/>
          </reference>
        </references>
      </pivotArea>
    </chartFormat>
    <chartFormat chart="21" format="91">
      <pivotArea type="data" outline="0" fieldPosition="0">
        <references count="3">
          <reference field="4294967294" count="1" selected="0">
            <x v="1"/>
          </reference>
          <reference field="2" count="1" selected="0">
            <x v="1"/>
          </reference>
          <reference field="3" count="1" selected="0">
            <x v="2"/>
          </reference>
        </references>
      </pivotArea>
    </chartFormat>
    <chartFormat chart="21" format="92">
      <pivotArea type="data" outline="0" fieldPosition="0">
        <references count="3">
          <reference field="4294967294" count="1" selected="0">
            <x v="1"/>
          </reference>
          <reference field="2" count="1" selected="0">
            <x v="2"/>
          </reference>
          <reference field="3" count="1" selected="0">
            <x v="2"/>
          </reference>
        </references>
      </pivotArea>
    </chartFormat>
    <chartFormat chart="21" format="93">
      <pivotArea type="data" outline="0" fieldPosition="0">
        <references count="3">
          <reference field="4294967294" count="1" selected="0">
            <x v="1"/>
          </reference>
          <reference field="2" count="1" selected="0">
            <x v="3"/>
          </reference>
          <reference field="3" count="1" selected="0">
            <x v="2"/>
          </reference>
        </references>
      </pivotArea>
    </chartFormat>
    <chartFormat chart="21" format="94">
      <pivotArea type="data" outline="0" fieldPosition="0">
        <references count="3">
          <reference field="4294967294" count="1" selected="0">
            <x v="1"/>
          </reference>
          <reference field="2" count="1" selected="0">
            <x v="4"/>
          </reference>
          <reference field="3" count="1" selected="0">
            <x v="2"/>
          </reference>
        </references>
      </pivotArea>
    </chartFormat>
    <chartFormat chart="21" format="95">
      <pivotArea type="data" outline="0" fieldPosition="0">
        <references count="3">
          <reference field="4294967294" count="1" selected="0">
            <x v="1"/>
          </reference>
          <reference field="2" count="1" selected="0">
            <x v="5"/>
          </reference>
          <reference field="3" count="1" selected="0">
            <x v="2"/>
          </reference>
        </references>
      </pivotArea>
    </chartFormat>
    <chartFormat chart="21" format="122" series="1">
      <pivotArea type="data" outline="0" fieldPosition="0">
        <references count="2">
          <reference field="4294967294" count="1" selected="0">
            <x v="0"/>
          </reference>
          <reference field="3" count="1" selected="0">
            <x v="3"/>
          </reference>
        </references>
      </pivotArea>
    </chartFormat>
    <chartFormat chart="21" format="123">
      <pivotArea type="data" outline="0" fieldPosition="0">
        <references count="3">
          <reference field="4294967294" count="1" selected="0">
            <x v="0"/>
          </reference>
          <reference field="2" count="1" selected="0">
            <x v="0"/>
          </reference>
          <reference field="3" count="1" selected="0">
            <x v="3"/>
          </reference>
        </references>
      </pivotArea>
    </chartFormat>
    <chartFormat chart="21" format="124">
      <pivotArea type="data" outline="0" fieldPosition="0">
        <references count="3">
          <reference field="4294967294" count="1" selected="0">
            <x v="0"/>
          </reference>
          <reference field="2" count="1" selected="0">
            <x v="1"/>
          </reference>
          <reference field="3" count="1" selected="0">
            <x v="3"/>
          </reference>
        </references>
      </pivotArea>
    </chartFormat>
    <chartFormat chart="21" format="125">
      <pivotArea type="data" outline="0" fieldPosition="0">
        <references count="3">
          <reference field="4294967294" count="1" selected="0">
            <x v="0"/>
          </reference>
          <reference field="2" count="1" selected="0">
            <x v="2"/>
          </reference>
          <reference field="3" count="1" selected="0">
            <x v="3"/>
          </reference>
        </references>
      </pivotArea>
    </chartFormat>
    <chartFormat chart="21" format="126">
      <pivotArea type="data" outline="0" fieldPosition="0">
        <references count="3">
          <reference field="4294967294" count="1" selected="0">
            <x v="0"/>
          </reference>
          <reference field="2" count="1" selected="0">
            <x v="3"/>
          </reference>
          <reference field="3" count="1" selected="0">
            <x v="3"/>
          </reference>
        </references>
      </pivotArea>
    </chartFormat>
    <chartFormat chart="21" format="127">
      <pivotArea type="data" outline="0" fieldPosition="0">
        <references count="3">
          <reference field="4294967294" count="1" selected="0">
            <x v="0"/>
          </reference>
          <reference field="2" count="1" selected="0">
            <x v="4"/>
          </reference>
          <reference field="3" count="1" selected="0">
            <x v="3"/>
          </reference>
        </references>
      </pivotArea>
    </chartFormat>
    <chartFormat chart="21" format="128">
      <pivotArea type="data" outline="0" fieldPosition="0">
        <references count="3">
          <reference field="4294967294" count="1" selected="0">
            <x v="0"/>
          </reference>
          <reference field="2" count="1" selected="0">
            <x v="5"/>
          </reference>
          <reference field="3" count="1" selected="0">
            <x v="3"/>
          </reference>
        </references>
      </pivotArea>
    </chartFormat>
    <chartFormat chart="21" format="129">
      <pivotArea type="data" outline="0" fieldPosition="0">
        <references count="3">
          <reference field="4294967294" count="1" selected="0">
            <x v="1"/>
          </reference>
          <reference field="2" count="1" selected="0">
            <x v="0"/>
          </reference>
          <reference field="3" count="1" selected="0">
            <x v="3"/>
          </reference>
        </references>
      </pivotArea>
    </chartFormat>
    <chartFormat chart="21" format="130">
      <pivotArea type="data" outline="0" fieldPosition="0">
        <references count="3">
          <reference field="4294967294" count="1" selected="0">
            <x v="1"/>
          </reference>
          <reference field="2" count="1" selected="0">
            <x v="1"/>
          </reference>
          <reference field="3" count="1" selected="0">
            <x v="3"/>
          </reference>
        </references>
      </pivotArea>
    </chartFormat>
    <chartFormat chart="21" format="131">
      <pivotArea type="data" outline="0" fieldPosition="0">
        <references count="3">
          <reference field="4294967294" count="1" selected="0">
            <x v="1"/>
          </reference>
          <reference field="2" count="1" selected="0">
            <x v="2"/>
          </reference>
          <reference field="3" count="1" selected="0">
            <x v="3"/>
          </reference>
        </references>
      </pivotArea>
    </chartFormat>
    <chartFormat chart="21" format="132">
      <pivotArea type="data" outline="0" fieldPosition="0">
        <references count="3">
          <reference field="4294967294" count="1" selected="0">
            <x v="1"/>
          </reference>
          <reference field="2" count="1" selected="0">
            <x v="3"/>
          </reference>
          <reference field="3" count="1" selected="0">
            <x v="3"/>
          </reference>
        </references>
      </pivotArea>
    </chartFormat>
    <chartFormat chart="21" format="133">
      <pivotArea type="data" outline="0" fieldPosition="0">
        <references count="3">
          <reference field="4294967294" count="1" selected="0">
            <x v="1"/>
          </reference>
          <reference field="2" count="1" selected="0">
            <x v="4"/>
          </reference>
          <reference field="3" count="1" selected="0">
            <x v="3"/>
          </reference>
        </references>
      </pivotArea>
    </chartFormat>
    <chartFormat chart="21" format="134">
      <pivotArea type="data" outline="0" fieldPosition="0">
        <references count="3">
          <reference field="4294967294" count="1" selected="0">
            <x v="1"/>
          </reference>
          <reference field="2" count="1" selected="0">
            <x v="5"/>
          </reference>
          <reference field="3" count="1" selected="0">
            <x v="3"/>
          </reference>
        </references>
      </pivotArea>
    </chartFormat>
    <chartFormat chart="19" format="23">
      <pivotArea type="data" outline="0" fieldPosition="0">
        <references count="3">
          <reference field="4294967294" count="1" selected="0">
            <x v="0"/>
          </reference>
          <reference field="2" count="1" selected="0">
            <x v="0"/>
          </reference>
          <reference field="3" count="1" selected="0">
            <x v="2"/>
          </reference>
        </references>
      </pivotArea>
    </chartFormat>
    <chartFormat chart="19" format="24">
      <pivotArea type="data" outline="0" fieldPosition="0">
        <references count="3">
          <reference field="4294967294" count="1" selected="0">
            <x v="0"/>
          </reference>
          <reference field="2" count="1" selected="0">
            <x v="1"/>
          </reference>
          <reference field="3" count="1" selected="0">
            <x v="2"/>
          </reference>
        </references>
      </pivotArea>
    </chartFormat>
    <chartFormat chart="19" format="25">
      <pivotArea type="data" outline="0" fieldPosition="0">
        <references count="3">
          <reference field="4294967294" count="1" selected="0">
            <x v="0"/>
          </reference>
          <reference field="2" count="1" selected="0">
            <x v="2"/>
          </reference>
          <reference field="3" count="1" selected="0">
            <x v="2"/>
          </reference>
        </references>
      </pivotArea>
    </chartFormat>
    <chartFormat chart="19" format="26">
      <pivotArea type="data" outline="0" fieldPosition="0">
        <references count="3">
          <reference field="4294967294" count="1" selected="0">
            <x v="0"/>
          </reference>
          <reference field="2" count="1" selected="0">
            <x v="3"/>
          </reference>
          <reference field="3" count="1" selected="0">
            <x v="2"/>
          </reference>
        </references>
      </pivotArea>
    </chartFormat>
    <chartFormat chart="19" format="27">
      <pivotArea type="data" outline="0" fieldPosition="0">
        <references count="3">
          <reference field="4294967294" count="1" selected="0">
            <x v="0"/>
          </reference>
          <reference field="2" count="1" selected="0">
            <x v="4"/>
          </reference>
          <reference field="3" count="1" selected="0">
            <x v="2"/>
          </reference>
        </references>
      </pivotArea>
    </chartFormat>
    <chartFormat chart="19" format="28">
      <pivotArea type="data" outline="0" fieldPosition="0">
        <references count="3">
          <reference field="4294967294" count="1" selected="0">
            <x v="0"/>
          </reference>
          <reference field="2" count="1" selected="0">
            <x v="5"/>
          </reference>
          <reference field="3" count="1" selected="0">
            <x v="2"/>
          </reference>
        </references>
      </pivotArea>
    </chartFormat>
    <chartFormat chart="19" format="29">
      <pivotArea type="data" outline="0" fieldPosition="0">
        <references count="3">
          <reference field="4294967294" count="1" selected="0">
            <x v="1"/>
          </reference>
          <reference field="2" count="1" selected="0">
            <x v="0"/>
          </reference>
          <reference field="3" count="1" selected="0">
            <x v="2"/>
          </reference>
        </references>
      </pivotArea>
    </chartFormat>
    <chartFormat chart="19" format="30">
      <pivotArea type="data" outline="0" fieldPosition="0">
        <references count="3">
          <reference field="4294967294" count="1" selected="0">
            <x v="1"/>
          </reference>
          <reference field="2" count="1" selected="0">
            <x v="1"/>
          </reference>
          <reference field="3" count="1" selected="0">
            <x v="2"/>
          </reference>
        </references>
      </pivotArea>
    </chartFormat>
    <chartFormat chart="19" format="31">
      <pivotArea type="data" outline="0" fieldPosition="0">
        <references count="3">
          <reference field="4294967294" count="1" selected="0">
            <x v="1"/>
          </reference>
          <reference field="2" count="1" selected="0">
            <x v="2"/>
          </reference>
          <reference field="3" count="1" selected="0">
            <x v="2"/>
          </reference>
        </references>
      </pivotArea>
    </chartFormat>
    <chartFormat chart="19" format="32">
      <pivotArea type="data" outline="0" fieldPosition="0">
        <references count="3">
          <reference field="4294967294" count="1" selected="0">
            <x v="1"/>
          </reference>
          <reference field="2" count="1" selected="0">
            <x v="3"/>
          </reference>
          <reference field="3" count="1" selected="0">
            <x v="2"/>
          </reference>
        </references>
      </pivotArea>
    </chartFormat>
    <chartFormat chart="19" format="33">
      <pivotArea type="data" outline="0" fieldPosition="0">
        <references count="3">
          <reference field="4294967294" count="1" selected="0">
            <x v="1"/>
          </reference>
          <reference field="2" count="1" selected="0">
            <x v="4"/>
          </reference>
          <reference field="3" count="1" selected="0">
            <x v="2"/>
          </reference>
        </references>
      </pivotArea>
    </chartFormat>
    <chartFormat chart="19" format="34">
      <pivotArea type="data" outline="0" fieldPosition="0">
        <references count="3">
          <reference field="4294967294" count="1" selected="0">
            <x v="1"/>
          </reference>
          <reference field="2" count="1" selected="0">
            <x v="5"/>
          </reference>
          <reference field="3" count="1" selected="0">
            <x v="2"/>
          </reference>
        </references>
      </pivotArea>
    </chartFormat>
    <chartFormat chart="19" format="59">
      <pivotArea type="data" outline="0" fieldPosition="0">
        <references count="3">
          <reference field="4294967294" count="1" selected="0">
            <x v="0"/>
          </reference>
          <reference field="2" count="1" selected="0">
            <x v="0"/>
          </reference>
          <reference field="3" count="1" selected="0">
            <x v="3"/>
          </reference>
        </references>
      </pivotArea>
    </chartFormat>
    <chartFormat chart="19" format="60">
      <pivotArea type="data" outline="0" fieldPosition="0">
        <references count="3">
          <reference field="4294967294" count="1" selected="0">
            <x v="0"/>
          </reference>
          <reference field="2" count="1" selected="0">
            <x v="1"/>
          </reference>
          <reference field="3" count="1" selected="0">
            <x v="3"/>
          </reference>
        </references>
      </pivotArea>
    </chartFormat>
    <chartFormat chart="19" format="61">
      <pivotArea type="data" outline="0" fieldPosition="0">
        <references count="3">
          <reference field="4294967294" count="1" selected="0">
            <x v="0"/>
          </reference>
          <reference field="2" count="1" selected="0">
            <x v="2"/>
          </reference>
          <reference field="3" count="1" selected="0">
            <x v="3"/>
          </reference>
        </references>
      </pivotArea>
    </chartFormat>
    <chartFormat chart="19" format="62">
      <pivotArea type="data" outline="0" fieldPosition="0">
        <references count="3">
          <reference field="4294967294" count="1" selected="0">
            <x v="0"/>
          </reference>
          <reference field="2" count="1" selected="0">
            <x v="3"/>
          </reference>
          <reference field="3" count="1" selected="0">
            <x v="3"/>
          </reference>
        </references>
      </pivotArea>
    </chartFormat>
    <chartFormat chart="19" format="63">
      <pivotArea type="data" outline="0" fieldPosition="0">
        <references count="3">
          <reference field="4294967294" count="1" selected="0">
            <x v="0"/>
          </reference>
          <reference field="2" count="1" selected="0">
            <x v="4"/>
          </reference>
          <reference field="3" count="1" selected="0">
            <x v="3"/>
          </reference>
        </references>
      </pivotArea>
    </chartFormat>
    <chartFormat chart="19" format="64">
      <pivotArea type="data" outline="0" fieldPosition="0">
        <references count="3">
          <reference field="4294967294" count="1" selected="0">
            <x v="0"/>
          </reference>
          <reference field="2" count="1" selected="0">
            <x v="5"/>
          </reference>
          <reference field="3" count="1" selected="0">
            <x v="3"/>
          </reference>
        </references>
      </pivotArea>
    </chartFormat>
    <chartFormat chart="19" format="65">
      <pivotArea type="data" outline="0" fieldPosition="0">
        <references count="3">
          <reference field="4294967294" count="1" selected="0">
            <x v="1"/>
          </reference>
          <reference field="2" count="1" selected="0">
            <x v="0"/>
          </reference>
          <reference field="3" count="1" selected="0">
            <x v="3"/>
          </reference>
        </references>
      </pivotArea>
    </chartFormat>
    <chartFormat chart="19" format="66">
      <pivotArea type="data" outline="0" fieldPosition="0">
        <references count="3">
          <reference field="4294967294" count="1" selected="0">
            <x v="1"/>
          </reference>
          <reference field="2" count="1" selected="0">
            <x v="1"/>
          </reference>
          <reference field="3" count="1" selected="0">
            <x v="3"/>
          </reference>
        </references>
      </pivotArea>
    </chartFormat>
    <chartFormat chart="19" format="67">
      <pivotArea type="data" outline="0" fieldPosition="0">
        <references count="3">
          <reference field="4294967294" count="1" selected="0">
            <x v="1"/>
          </reference>
          <reference field="2" count="1" selected="0">
            <x v="2"/>
          </reference>
          <reference field="3" count="1" selected="0">
            <x v="3"/>
          </reference>
        </references>
      </pivotArea>
    </chartFormat>
    <chartFormat chart="19" format="68">
      <pivotArea type="data" outline="0" fieldPosition="0">
        <references count="3">
          <reference field="4294967294" count="1" selected="0">
            <x v="1"/>
          </reference>
          <reference field="2" count="1" selected="0">
            <x v="3"/>
          </reference>
          <reference field="3" count="1" selected="0">
            <x v="3"/>
          </reference>
        </references>
      </pivotArea>
    </chartFormat>
    <chartFormat chart="19" format="69">
      <pivotArea type="data" outline="0" fieldPosition="0">
        <references count="3">
          <reference field="4294967294" count="1" selected="0">
            <x v="1"/>
          </reference>
          <reference field="2" count="1" selected="0">
            <x v="4"/>
          </reference>
          <reference field="3" count="1" selected="0">
            <x v="3"/>
          </reference>
        </references>
      </pivotArea>
    </chartFormat>
    <chartFormat chart="19" format="70">
      <pivotArea type="data" outline="0" fieldPosition="0">
        <references count="3">
          <reference field="4294967294" count="1" selected="0">
            <x v="1"/>
          </reference>
          <reference field="2" count="1" selected="0">
            <x v="5"/>
          </reference>
          <reference field="3" count="1" selected="0">
            <x v="3"/>
          </reference>
        </references>
      </pivotArea>
    </chartFormat>
    <chartFormat chart="21" format="195" series="1">
      <pivotArea type="data" outline="0" fieldPosition="0">
        <references count="2">
          <reference field="4294967294" count="1" selected="0">
            <x v="0"/>
          </reference>
          <reference field="3" count="1" selected="0">
            <x v="1"/>
          </reference>
        </references>
      </pivotArea>
    </chartFormat>
    <chartFormat chart="21" format="196" series="1">
      <pivotArea type="data" outline="0" fieldPosition="0">
        <references count="2">
          <reference field="4294967294" count="1" selected="0">
            <x v="0"/>
          </reference>
          <reference field="3"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_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and" xr10:uid="{B9A21364-2214-43D3-A2C7-B0F160470ECA}" sourceName="[Table1].[Demand]">
  <pivotTables>
    <pivotTable tabId="15" name="PivotTable4"/>
  </pivotTables>
  <data>
    <olap pivotCacheId="1012394341">
      <levels count="2">
        <level uniqueName="[Table1].[Demand].[(All)]" sourceCaption="(All)" count="0"/>
        <level uniqueName="[Table1].[Demand].[Demand]" sourceCaption="Demand" count="6">
          <ranges>
            <range startItem="0">
              <i n="[Table1].[Demand].&amp;[#N/A]" c="#N/A"/>
              <i n="[Table1].[Demand].&amp;[0]" c="0"/>
              <i n="[Table1].[Demand].&amp;[1]" c="1"/>
              <i n="[Table1].[Demand].&amp;[2]" c="2"/>
              <i n="[Table1].[Demand].&amp;[4]" c="4"/>
              <i n="[Table1].[Demand].&amp;[3]" c="3" nd="1"/>
            </range>
          </ranges>
        </level>
      </levels>
      <selections count="1">
        <selection n="[Table1].[Dem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within_Cycle" xr10:uid="{363DCD3F-8ABB-4EA9-8BD6-C5E41EAB4137}" sourceName="[Table1].[Day within Cycle]">
  <pivotTables>
    <pivotTable tabId="15" name="PivotTable4"/>
  </pivotTables>
  <data>
    <olap pivotCacheId="1012394341">
      <levels count="2">
        <level uniqueName="[Table1].[Day within Cycle].[(All)]" sourceCaption="(All)" count="0"/>
        <level uniqueName="[Table1].[Day within Cycle].[Day within Cycle]" sourceCaption="Day within Cycle" count="5">
          <ranges>
            <range startItem="0">
              <i n="[Table1].[Day within Cycle].&amp;[1]" c="1"/>
              <i n="[Table1].[Day within Cycle].&amp;[2]" c="2"/>
              <i n="[Table1].[Day within Cycle].&amp;[3]" c="3"/>
              <i n="[Table1].[Day within Cycle].&amp;[4]" c="4"/>
              <i n="[Table1].[Day within Cycle].&amp;[5]" c="5"/>
            </range>
          </ranges>
        </level>
      </levels>
      <selections count="1">
        <selection n="[Table1].[Day within Cyc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rtage_Quantity" xr10:uid="{13A42BD6-87F8-40A0-B874-8A07E4A1230D}" sourceName="[Table1].[Shortage Quantity]">
  <pivotTables>
    <pivotTable tabId="15" name="PivotTable4"/>
  </pivotTables>
  <data>
    <olap pivotCacheId="1012394341">
      <levels count="2">
        <level uniqueName="[Table1].[Shortage Quantity].[(All)]" sourceCaption="(All)" count="0"/>
        <level uniqueName="[Table1].[Shortage Quantity].[Shortage Quantity]" sourceCaption="Shortage Quantity" count="69">
          <ranges>
            <range startItem="0">
              <i n="[Table1].[Shortage Quantity].&amp;[0]" c="0"/>
              <i n="[Table1].[Shortage Quantity].&amp;[1]" c="1"/>
              <i n="[Table1].[Shortage Quantity].&amp;[2]" c="2"/>
              <i n="[Table1].[Shortage Quantity].&amp;[3]" c="3"/>
              <i n="[Table1].[Shortage Quantity].&amp;[5]" c="5"/>
              <i n="[Table1].[Shortage Quantity].&amp;[6]" c="6"/>
              <i n="[Table1].[Shortage Quantity].&amp;[7]" c="7"/>
              <i n="[Table1].[Shortage Quantity].&amp;[9]" c="9"/>
              <i n="[Table1].[Shortage Quantity].&amp;[11]" c="11"/>
              <i n="[Table1].[Shortage Quantity].&amp;[12]" c="12"/>
              <i n="[Table1].[Shortage Quantity].&amp;[16]" c="16"/>
              <i n="[Table1].[Shortage Quantity].&amp;[18]" c="18"/>
              <i n="[Table1].[Shortage Quantity].&amp;[19]" c="19"/>
              <i n="[Table1].[Shortage Quantity].&amp;[30]" c="30"/>
              <i n="[Table1].[Shortage Quantity].&amp;[31]" c="31"/>
              <i n="[Table1].[Shortage Quantity].&amp;[32]" c="32"/>
              <i n="[Table1].[Shortage Quantity].&amp;[34]" c="34"/>
              <i n="[Table1].[Shortage Quantity].&amp;[37]" c="37"/>
              <i n="[Table1].[Shortage Quantity].&amp;[40]" c="40"/>
              <i n="[Table1].[Shortage Quantity].&amp;[64]" c="64"/>
              <i n="[Table1].[Shortage Quantity].&amp;[66]" c="66"/>
              <i n="[Table1].[Shortage Quantity].&amp;[68]" c="68"/>
              <i n="[Table1].[Shortage Quantity].&amp;[70]" c="70"/>
              <i n="[Table1].[Shortage Quantity].&amp;[74]" c="74"/>
              <i n="[Table1].[Shortage Quantity].&amp;[129]" c="129"/>
              <i n="[Table1].[Shortage Quantity].&amp;[133]" c="133"/>
              <i n="[Table1].[Shortage Quantity].&amp;[136]" c="136"/>
              <i n="[Table1].[Shortage Quantity].&amp;[138]" c="138"/>
              <i n="[Table1].[Shortage Quantity].&amp;[256]" c="256"/>
              <i n="[Table1].[Shortage Quantity].&amp;[258]" c="258"/>
              <i n="[Table1].[Shortage Quantity].&amp;[261]" c="261"/>
              <i n="[Table1].[Shortage Quantity].&amp;[264]" c="264"/>
              <i n="[Table1].[Shortage Quantity].&amp;[267]" c="267"/>
              <i n="[Table1].[Shortage Quantity].&amp;[509]" c="509"/>
              <i n="[Table1].[Shortage Quantity].&amp;[515]" c="515"/>
              <i n="[Table1].[Shortage Quantity].&amp;[516]" c="516"/>
              <i n="[Table1].[Shortage Quantity].&amp;[517]" c="517"/>
              <i n="[Table1].[Shortage Quantity].&amp;[519]" c="519"/>
              <i n="[Table1].[Shortage Quantity].&amp;[1021]" c="1021"/>
              <i n="[Table1].[Shortage Quantity].&amp;[1022]" c="1022"/>
              <i n="[Table1].[Shortage Quantity].&amp;[1025]" c="1025"/>
              <i n="[Table1].[Shortage Quantity].&amp;[1028]" c="1028"/>
              <i n="[Table1].[Shortage Quantity].&amp;[1030]" c="1030"/>
              <i n="[Table1].[Shortage Quantity].&amp;[2042]" c="2042"/>
              <i n="[Table1].[Shortage Quantity].&amp;[2043]" c="2043"/>
              <i n="[Table1].[Shortage Quantity].&amp;[2045]" c="2045"/>
              <i n="[Table1].[Shortage Quantity].&amp;[2048]" c="2048"/>
              <i n="[Table1].[Shortage Quantity].&amp;[2050]" c="2050"/>
              <i n="[Table1].[Shortage Quantity].&amp;[4085]" c="4085"/>
              <i n="[Table1].[Shortage Quantity].&amp;[4086]" c="4086"/>
              <i n="[Table1].[Shortage Quantity].&amp;[4087]" c="4087"/>
              <i n="[Table1].[Shortage Quantity].&amp;[4091]" c="4091"/>
              <i n="[Table1].[Shortage Quantity].&amp;[4093]" c="4093"/>
              <i n="[Table1].[Shortage Quantity].&amp;[8176]" c="8176"/>
              <i n="[Table1].[Shortage Quantity].&amp;[8178]" c="8178"/>
              <i n="[Table1].[Shortage Quantity].&amp;[8180]" c="8180"/>
              <i n="[Table1].[Shortage Quantity].&amp;[16349]" c="16349"/>
              <i n="[Table1].[Shortage Quantity].&amp;[16351]" c="16351"/>
              <i n="[Table1].[Shortage Quantity].&amp;[16353]" c="16353"/>
              <i n="[Table1].[Shortage Quantity].&amp;[16354]" c="16354"/>
              <i n="[Table1].[Shortage Quantity].&amp;[16355]" c="16355"/>
              <i n="[Table1].[Shortage Quantity].&amp;[16358]" c="16358"/>
              <i n="[Table1].[Shortage Quantity].&amp;[32700]" c="32700"/>
              <i n="[Table1].[Shortage Quantity].&amp;[32702]" c="32702"/>
              <i n="[Table1].[Shortage Quantity].&amp;[32704]" c="32704"/>
              <i n="[Table1].[Shortage Quantity].&amp;[65397]" c="65397"/>
              <i n="[Table1].[Shortage Quantity].&amp;[65398]" c="65398"/>
              <i n="[Table1].[Shortage Quantity].&amp;[65400]" c="65400"/>
              <i n="[Table1].[Shortage Quantity].&amp;[65402]" c="65402"/>
            </range>
          </ranges>
        </level>
      </levels>
      <selections count="3">
        <selection n="[Table1].[Shortage Quantity].&amp;[0]"/>
        <selection n="[Table1].[Shortage Quantity].&amp;[1]"/>
        <selection n="[Table1].[Shortage Quantity].&amp;[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and" xr10:uid="{1D33BE27-AA40-4D5A-949C-28C2FCE4A0B1}" cache="Slicer_Demand" caption="Demand" level="1" rowHeight="241300"/>
  <slicer name="Day within Cycle" xr10:uid="{D780B826-CCE8-473F-A34F-84E6F8B34932}" cache="Slicer_Day_within_Cycle" caption="Day within Cycle" level="1" rowHeight="241300"/>
  <slicer name="Shortage Quantity" xr10:uid="{196236BF-BC39-4EF7-86AC-8BDE34593AE2}" cache="Slicer_Shortage_Quantity" caption="Shortage Quantit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64A8A4-71D1-4FFD-9E59-EBB057F3DEE8}" name="Table1" displayName="Table1" ref="B2:L103" totalsRowShown="0" headerRowDxfId="15" dataDxfId="13" headerRowBorderDxfId="14" tableBorderDxfId="12" totalsRowBorderDxfId="11">
  <autoFilter ref="B2:L103" xr:uid="{8DCF5BA5-1EED-4BCA-AE5D-18C45ABE3879}"/>
  <tableColumns count="11">
    <tableColumn id="1" xr3:uid="{ED393623-69E6-4C7C-856D-2670BE07769A}" name="Day" dataDxfId="10"/>
    <tableColumn id="2" xr3:uid="{20DB082C-BA5D-48FF-BEB6-97067591A00F}" name="Cycle" dataDxfId="9"/>
    <tableColumn id="3" xr3:uid="{4A40239A-3BD1-4FF5-A7D4-66D29A976F15}" name="Day within Cycle" dataDxfId="8">
      <calculatedColumnFormula>MOD(D2,'Probability Distribution Data'!$M$9)+1</calculatedColumnFormula>
    </tableColumn>
    <tableColumn id="4" xr3:uid="{29307C4A-50D4-48C5-8D85-40CAC616FC37}" name="Beginning Inventory" dataDxfId="7">
      <calculatedColumnFormula>IF(L2=0,H2+J2,H2)</calculatedColumnFormula>
    </tableColumn>
    <tableColumn id="5" xr3:uid="{F85127A0-9BF1-4307-AB88-CD6752F49B4D}" name="Random Number" dataDxfId="6">
      <calculatedColumnFormula>'Random Number (1)'!A1*100</calculatedColumnFormula>
    </tableColumn>
    <tableColumn id="6" xr3:uid="{8EFF075F-68FD-49AC-8BFF-84E21379A7E7}" name="Demand" dataDxfId="5">
      <calculatedColumnFormula>VLOOKUP(F3/100,'Probability Distribution Data'!$D$9:$E$14,2,TRUE)</calculatedColumnFormula>
    </tableColumn>
    <tableColumn id="7" xr3:uid="{75716CA5-C4E5-4E66-8228-86B61B8A1CE2}" name="Ending Inventory" dataDxfId="4">
      <calculatedColumnFormula>IF(I2&gt;0,IF(E3-G3&lt;0,0,E3-G3-I2),IF(E3-G3&lt;0,0,E3-G3))</calculatedColumnFormula>
    </tableColumn>
    <tableColumn id="8" xr3:uid="{9511D1E7-BDB5-4CF1-8D81-BB2F3E2FC7E0}" name="Shortage Quantity" dataDxfId="3">
      <calculatedColumnFormula>IF(H3&gt;0,0,I2+G3-E3)</calculatedColumnFormula>
    </tableColumn>
    <tableColumn id="9" xr3:uid="{3D3D55D3-44BA-4F03-B529-5A9F6B0BF308}" name="Order Quantity" dataDxfId="2">
      <calculatedColumnFormula>IF(D3=5,'Probability Distribution Data'!$M$8-Simulation!H3,J2)</calculatedColumnFormula>
    </tableColumn>
    <tableColumn id="10" xr3:uid="{C3A364A9-1C66-4C2F-8DEE-D6BE3E95BE4E}" name="Lead Time" dataDxfId="1">
      <calculatedColumnFormula>IF(D3=5,'Random Number (2)'!A1*100,"")</calculatedColumnFormula>
    </tableColumn>
    <tableColumn id="11" xr3:uid="{BD4C166B-591B-46B5-B5F5-98641A0B5294}" name="Day until Arrive" dataDxfId="0">
      <calculatedColumnFormula>IF(D3&lt;&gt;5, IF(L2=0,L2-1,L2-1),VLOOKUP(K3/100,'Probability Distribution Data'!$I$9:$J$12,2,TRUE))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5C6C-08B8-4512-88DF-2DF03BD737FB}">
  <sheetPr codeName="Sheet1"/>
  <dimension ref="B3:M14"/>
  <sheetViews>
    <sheetView workbookViewId="0">
      <selection activeCell="M12" sqref="M12"/>
    </sheetView>
  </sheetViews>
  <sheetFormatPr defaultRowHeight="14.25" x14ac:dyDescent="0.2"/>
  <cols>
    <col min="1" max="2" width="9.140625" style="1"/>
    <col min="3" max="3" width="12.140625" style="1" bestFit="1" customWidth="1"/>
    <col min="4" max="4" width="26.85546875" style="1" bestFit="1" customWidth="1"/>
    <col min="5" max="6" width="9.140625" style="1" customWidth="1"/>
    <col min="7" max="7" width="9.140625" style="1"/>
    <col min="8" max="8" width="12.140625" style="1" bestFit="1" customWidth="1"/>
    <col min="9" max="9" width="26.85546875" style="1" bestFit="1" customWidth="1"/>
    <col min="10" max="11" width="9.140625" style="1" customWidth="1"/>
    <col min="12" max="12" width="24.7109375" style="1" bestFit="1" customWidth="1"/>
    <col min="13" max="16384" width="9.140625" style="1"/>
  </cols>
  <sheetData>
    <row r="3" spans="2:13" x14ac:dyDescent="0.2">
      <c r="G3" s="5"/>
    </row>
    <row r="6" spans="2:13" ht="15" thickBot="1" x14ac:dyDescent="0.25"/>
    <row r="7" spans="2:13" ht="15" customHeight="1" x14ac:dyDescent="0.2">
      <c r="B7" s="46" t="s">
        <v>0</v>
      </c>
      <c r="C7" s="47"/>
      <c r="D7" s="48"/>
      <c r="E7" s="31"/>
      <c r="G7" s="46" t="s">
        <v>4</v>
      </c>
      <c r="H7" s="47"/>
      <c r="I7" s="48"/>
      <c r="L7" s="49" t="s">
        <v>6</v>
      </c>
      <c r="M7" s="50"/>
    </row>
    <row r="8" spans="2:13" ht="15.75" thickBot="1" x14ac:dyDescent="0.3">
      <c r="B8" s="9" t="s">
        <v>1</v>
      </c>
      <c r="C8" s="6" t="s">
        <v>2</v>
      </c>
      <c r="D8" s="10" t="s">
        <v>3</v>
      </c>
      <c r="G8" s="9" t="s">
        <v>5</v>
      </c>
      <c r="H8" s="6" t="s">
        <v>2</v>
      </c>
      <c r="I8" s="10" t="s">
        <v>3</v>
      </c>
      <c r="J8"/>
      <c r="L8" s="16" t="s">
        <v>7</v>
      </c>
      <c r="M8" s="17">
        <v>11</v>
      </c>
    </row>
    <row r="9" spans="2:13" x14ac:dyDescent="0.2">
      <c r="B9" s="11">
        <v>0</v>
      </c>
      <c r="C9" s="7">
        <v>0</v>
      </c>
      <c r="D9" s="12">
        <v>0</v>
      </c>
      <c r="E9" s="28">
        <v>0</v>
      </c>
      <c r="G9" s="11">
        <v>1</v>
      </c>
      <c r="H9" s="7">
        <v>0</v>
      </c>
      <c r="I9" s="12">
        <v>0</v>
      </c>
      <c r="J9" s="28">
        <v>1</v>
      </c>
      <c r="L9" s="16" t="s">
        <v>11</v>
      </c>
      <c r="M9" s="17">
        <v>5</v>
      </c>
    </row>
    <row r="10" spans="2:13" x14ac:dyDescent="0.2">
      <c r="B10" s="11">
        <v>0</v>
      </c>
      <c r="C10" s="7">
        <v>0.1</v>
      </c>
      <c r="D10" s="12">
        <f>D9+C10</f>
        <v>0.1</v>
      </c>
      <c r="E10" s="29">
        <v>1</v>
      </c>
      <c r="G10" s="11">
        <v>1</v>
      </c>
      <c r="H10" s="7">
        <v>0.6</v>
      </c>
      <c r="I10" s="12">
        <f>H10</f>
        <v>0.6</v>
      </c>
      <c r="J10" s="29">
        <v>2</v>
      </c>
      <c r="L10" s="16" t="s">
        <v>8</v>
      </c>
      <c r="M10" s="17">
        <v>3</v>
      </c>
    </row>
    <row r="11" spans="2:13" x14ac:dyDescent="0.2">
      <c r="B11" s="11">
        <v>1</v>
      </c>
      <c r="C11" s="7">
        <v>0.25</v>
      </c>
      <c r="D11" s="12">
        <f>D10+C11</f>
        <v>0.35</v>
      </c>
      <c r="E11" s="29">
        <v>2</v>
      </c>
      <c r="G11" s="11">
        <v>2</v>
      </c>
      <c r="H11" s="7">
        <v>0.3</v>
      </c>
      <c r="I11" s="12">
        <f>I10+H11</f>
        <v>0.89999999999999991</v>
      </c>
      <c r="J11" s="29">
        <v>3</v>
      </c>
      <c r="L11" s="16" t="s">
        <v>9</v>
      </c>
      <c r="M11" s="17">
        <v>8</v>
      </c>
    </row>
    <row r="12" spans="2:13" ht="15" thickBot="1" x14ac:dyDescent="0.25">
      <c r="B12" s="11">
        <v>2</v>
      </c>
      <c r="C12" s="7">
        <v>0.35</v>
      </c>
      <c r="D12" s="12">
        <f t="shared" ref="D12:D14" si="0">D11+C12</f>
        <v>0.7</v>
      </c>
      <c r="E12" s="29">
        <v>3</v>
      </c>
      <c r="G12" s="13">
        <v>3</v>
      </c>
      <c r="H12" s="14">
        <v>0.1</v>
      </c>
      <c r="I12" s="15">
        <f t="shared" ref="I12" si="1">I11+H12</f>
        <v>0.99999999999999989</v>
      </c>
      <c r="J12" s="30">
        <v>4</v>
      </c>
      <c r="L12" s="18" t="s">
        <v>10</v>
      </c>
      <c r="M12" s="19">
        <v>1</v>
      </c>
    </row>
    <row r="13" spans="2:13" x14ac:dyDescent="0.2">
      <c r="B13" s="11">
        <v>3</v>
      </c>
      <c r="C13" s="7">
        <v>0.21</v>
      </c>
      <c r="D13" s="12">
        <f t="shared" si="0"/>
        <v>0.90999999999999992</v>
      </c>
      <c r="E13" s="29">
        <v>4</v>
      </c>
    </row>
    <row r="14" spans="2:13" ht="15" thickBot="1" x14ac:dyDescent="0.25">
      <c r="B14" s="13">
        <v>4</v>
      </c>
      <c r="C14" s="14">
        <v>0.09</v>
      </c>
      <c r="D14" s="15">
        <f t="shared" si="0"/>
        <v>0.99999999999999989</v>
      </c>
      <c r="E14" s="30">
        <v>5</v>
      </c>
    </row>
  </sheetData>
  <mergeCells count="3">
    <mergeCell ref="G7:I7"/>
    <mergeCell ref="B7:D7"/>
    <mergeCell ref="L7:M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2CE42-089E-4E92-AEBE-EA8870756D67}">
  <dimension ref="A1"/>
  <sheetViews>
    <sheetView tabSelected="1" workbookViewId="0">
      <selection activeCell="P27" sqref="P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DA5F7-D50C-4A52-A88E-884A9803EBE1}">
  <sheetPr codeName="Sheet2"/>
  <dimension ref="A1:L104"/>
  <sheetViews>
    <sheetView workbookViewId="0">
      <selection activeCell="J5" sqref="J5"/>
    </sheetView>
  </sheetViews>
  <sheetFormatPr defaultRowHeight="14.25" x14ac:dyDescent="0.2"/>
  <cols>
    <col min="1" max="1" width="36.85546875" style="3" bestFit="1" customWidth="1"/>
    <col min="2" max="2" width="9.140625" style="1"/>
    <col min="3" max="3" width="24.5703125" style="1" bestFit="1" customWidth="1"/>
    <col min="4" max="4" width="9.140625" style="1"/>
    <col min="5" max="5" width="30.7109375" style="1" bestFit="1" customWidth="1"/>
    <col min="6" max="6" width="9.140625" style="1"/>
    <col min="7" max="7" width="10.42578125" style="1" customWidth="1"/>
    <col min="8" max="8" width="16.28515625" style="1" bestFit="1" customWidth="1"/>
    <col min="9" max="9" width="6.140625" style="1" customWidth="1"/>
    <col min="10" max="17" width="9.140625" style="1" customWidth="1"/>
    <col min="18" max="19" width="11.28515625" style="1" bestFit="1" customWidth="1"/>
    <col min="20" max="16384" width="9.140625" style="1"/>
  </cols>
  <sheetData>
    <row r="1" spans="1:11" x14ac:dyDescent="0.2">
      <c r="A1" s="4" t="s">
        <v>46</v>
      </c>
    </row>
    <row r="2" spans="1:11" ht="15" x14ac:dyDescent="0.25">
      <c r="A2" s="24">
        <f ca="1">RAND()</f>
        <v>0.80137014026837028</v>
      </c>
      <c r="C2" s="21" t="s">
        <v>12</v>
      </c>
      <c r="H2"/>
      <c r="I2"/>
      <c r="K2" s="20" t="s">
        <v>29</v>
      </c>
    </row>
    <row r="3" spans="1:11" x14ac:dyDescent="0.2">
      <c r="A3" s="24">
        <f t="shared" ref="A3:A66" ca="1" si="0">RAND()</f>
        <v>0.26107397546617916</v>
      </c>
      <c r="G3" s="20" t="s">
        <v>34</v>
      </c>
      <c r="H3" s="23" t="s">
        <v>18</v>
      </c>
      <c r="I3" s="23" t="s">
        <v>19</v>
      </c>
      <c r="J3" s="25" t="s">
        <v>29</v>
      </c>
    </row>
    <row r="4" spans="1:11" x14ac:dyDescent="0.2">
      <c r="A4" s="24">
        <f t="shared" ca="1" si="0"/>
        <v>0.37299667374323187</v>
      </c>
      <c r="D4" s="20" t="s">
        <v>13</v>
      </c>
      <c r="H4" s="8" t="s">
        <v>20</v>
      </c>
      <c r="I4" s="6">
        <f ca="1">COUNTIFS($A$2:$A$101,"&lt;0.1",$A$2:$A$101,"&gt;=0.00")</f>
        <v>10</v>
      </c>
      <c r="J4" s="26">
        <f ca="1">((I4-$F$14)^2)/$F$14</f>
        <v>0</v>
      </c>
    </row>
    <row r="5" spans="1:11" x14ac:dyDescent="0.2">
      <c r="A5" s="24">
        <f t="shared" ca="1" si="0"/>
        <v>0.29260038202850647</v>
      </c>
      <c r="E5" s="20" t="s">
        <v>14</v>
      </c>
      <c r="H5" s="8" t="s">
        <v>21</v>
      </c>
      <c r="I5" s="6">
        <f ca="1">COUNTIFS($A$2:$A$101,"&lt;0.2",$A$2:$A$101,"&gt;=0.1")</f>
        <v>9</v>
      </c>
      <c r="J5" s="26">
        <f t="shared" ref="J5:J13" ca="1" si="1">((I5-$F$14)^2)/$F$14</f>
        <v>0.1</v>
      </c>
    </row>
    <row r="6" spans="1:11" x14ac:dyDescent="0.2">
      <c r="A6" s="24">
        <f t="shared" ca="1" si="0"/>
        <v>0.45715815549044503</v>
      </c>
      <c r="E6" s="1" t="s">
        <v>16</v>
      </c>
      <c r="H6" s="8" t="s">
        <v>22</v>
      </c>
      <c r="I6" s="6">
        <f ca="1">COUNTIFS($A$2:$A$101,"&lt;0.3",$A$2:$A$101,"&gt;=0.2")</f>
        <v>12</v>
      </c>
      <c r="J6" s="26">
        <f t="shared" ca="1" si="1"/>
        <v>0.4</v>
      </c>
    </row>
    <row r="7" spans="1:11" ht="15" x14ac:dyDescent="0.25">
      <c r="A7" s="24">
        <f t="shared" ca="1" si="0"/>
        <v>0.74282578094750673</v>
      </c>
      <c r="E7" s="1" t="s">
        <v>15</v>
      </c>
      <c r="H7" s="8" t="s">
        <v>23</v>
      </c>
      <c r="I7" s="6">
        <f ca="1">COUNTIFS($A$2:$A$101,"&lt;0.4",$A$2:$A$101,"&gt;=0.3")</f>
        <v>7</v>
      </c>
      <c r="J7" s="26">
        <f t="shared" ca="1" si="1"/>
        <v>0.9</v>
      </c>
    </row>
    <row r="8" spans="1:11" x14ac:dyDescent="0.2">
      <c r="A8" s="24">
        <f t="shared" ca="1" si="0"/>
        <v>0.63169185686478213</v>
      </c>
      <c r="H8" s="8" t="s">
        <v>24</v>
      </c>
      <c r="I8" s="6">
        <f ca="1">COUNTIFS($A$2:$A$101,"&lt;0.5",$A$2:$A$101,"&gt;=0.4")</f>
        <v>7</v>
      </c>
      <c r="J8" s="26">
        <f t="shared" ca="1" si="1"/>
        <v>0.9</v>
      </c>
    </row>
    <row r="9" spans="1:11" x14ac:dyDescent="0.2">
      <c r="A9" s="24">
        <f t="shared" ca="1" si="0"/>
        <v>0.73407734120996571</v>
      </c>
      <c r="D9" s="20" t="s">
        <v>17</v>
      </c>
      <c r="H9" s="8" t="s">
        <v>25</v>
      </c>
      <c r="I9" s="6">
        <f ca="1">COUNTIFS($A$2:$A$101,"&lt;0.6",$A$2:$A$101,"&gt;=0.5")</f>
        <v>8</v>
      </c>
      <c r="J9" s="26">
        <f t="shared" ca="1" si="1"/>
        <v>0.4</v>
      </c>
    </row>
    <row r="10" spans="1:11" x14ac:dyDescent="0.2">
      <c r="A10" s="24">
        <f t="shared" ca="1" si="0"/>
        <v>0.7212107231229119</v>
      </c>
      <c r="F10" s="1">
        <v>16.899999999999999</v>
      </c>
      <c r="H10" s="8" t="s">
        <v>26</v>
      </c>
      <c r="I10" s="6">
        <f ca="1">COUNTIFS($A$2:$A$101,"&lt;0.7",$A$2:$A$101,"&gt;=0.6")</f>
        <v>12</v>
      </c>
      <c r="J10" s="26">
        <f t="shared" ca="1" si="1"/>
        <v>0.4</v>
      </c>
    </row>
    <row r="11" spans="1:11" x14ac:dyDescent="0.2">
      <c r="A11" s="24">
        <f t="shared" ca="1" si="0"/>
        <v>0.68286735005496102</v>
      </c>
      <c r="E11" s="1" t="s">
        <v>32</v>
      </c>
      <c r="F11" s="1">
        <v>100</v>
      </c>
      <c r="H11" s="8" t="s">
        <v>27</v>
      </c>
      <c r="I11" s="6">
        <f ca="1">COUNTIFS($A$2:$A$101,"&lt;0.8",$A$2:$A$101,"&gt;=0.7")</f>
        <v>15</v>
      </c>
      <c r="J11" s="26">
        <f t="shared" ca="1" si="1"/>
        <v>2.5</v>
      </c>
    </row>
    <row r="12" spans="1:11" x14ac:dyDescent="0.2">
      <c r="A12" s="24">
        <f t="shared" ca="1" si="0"/>
        <v>0.63166239464730556</v>
      </c>
      <c r="E12" s="1" t="s">
        <v>31</v>
      </c>
      <c r="F12" s="1">
        <v>9</v>
      </c>
      <c r="H12" s="8" t="s">
        <v>28</v>
      </c>
      <c r="I12" s="6">
        <f ca="1">COUNTIFS($A$2:$A$101,"&lt;0.9",$A$2:$A$101,"&gt;=0.8")</f>
        <v>9</v>
      </c>
      <c r="J12" s="26">
        <f t="shared" ca="1" si="1"/>
        <v>0.1</v>
      </c>
    </row>
    <row r="13" spans="1:11" x14ac:dyDescent="0.2">
      <c r="A13" s="24">
        <f t="shared" ca="1" si="0"/>
        <v>0.18355956666926043</v>
      </c>
      <c r="E13" s="1" t="s">
        <v>30</v>
      </c>
      <c r="F13" s="1">
        <f>F12+1</f>
        <v>10</v>
      </c>
      <c r="H13" s="8" t="s">
        <v>47</v>
      </c>
      <c r="I13" s="6">
        <f ca="1">COUNTIFS($A$2:$A$101,"&lt;1",$A$2:$A$101,"&gt;=0.9")</f>
        <v>11</v>
      </c>
      <c r="J13" s="26">
        <f t="shared" ca="1" si="1"/>
        <v>0.1</v>
      </c>
    </row>
    <row r="14" spans="1:11" x14ac:dyDescent="0.2">
      <c r="A14" s="24">
        <f t="shared" ca="1" si="0"/>
        <v>0.12739387396605117</v>
      </c>
      <c r="E14" s="1" t="s">
        <v>33</v>
      </c>
      <c r="F14" s="1">
        <f>F11/F13</f>
        <v>10</v>
      </c>
      <c r="H14" s="22" t="s">
        <v>48</v>
      </c>
      <c r="I14" s="6">
        <f ca="1">SUM(I4:I13)</f>
        <v>100</v>
      </c>
      <c r="J14" s="27">
        <f ca="1">SUM(J4:J13)</f>
        <v>5.7999999999999989</v>
      </c>
    </row>
    <row r="15" spans="1:11" ht="15" x14ac:dyDescent="0.25">
      <c r="A15" s="24">
        <f t="shared" ca="1" si="0"/>
        <v>0.98935649377535317</v>
      </c>
      <c r="H15"/>
      <c r="I15"/>
      <c r="J15"/>
    </row>
    <row r="16" spans="1:11" ht="15" x14ac:dyDescent="0.25">
      <c r="A16" s="24">
        <f t="shared" ca="1" si="0"/>
        <v>0.55885189593663287</v>
      </c>
      <c r="G16" s="20"/>
      <c r="H16"/>
      <c r="I16"/>
      <c r="J16"/>
    </row>
    <row r="17" spans="1:12" ht="15" x14ac:dyDescent="0.25">
      <c r="A17" s="24">
        <f t="shared" ca="1" si="0"/>
        <v>1.3033784223258627E-2</v>
      </c>
      <c r="C17" s="51" t="str">
        <f ca="1">IF(J14&lt;$F$10,"Null Hypothesis Not Rejectecd, so given Random Numbers are uniformly distributed","Null Hypothsis Rejected, so given random numbers are not uniformly distributed")</f>
        <v>Null Hypothesis Not Rejectecd, so given Random Numbers are uniformly distributed</v>
      </c>
      <c r="D17" s="51"/>
      <c r="E17" s="51"/>
      <c r="F17" s="51"/>
      <c r="G17" s="51"/>
      <c r="H17" s="51"/>
      <c r="I17"/>
      <c r="J17"/>
      <c r="K17" s="4"/>
      <c r="L17" s="3"/>
    </row>
    <row r="18" spans="1:12" ht="15" x14ac:dyDescent="0.25">
      <c r="A18" s="24">
        <f t="shared" ca="1" si="0"/>
        <v>0.80504721795482004</v>
      </c>
      <c r="E18" s="1">
        <f ca="1">IF(J14&lt;F10,0,1)</f>
        <v>0</v>
      </c>
      <c r="H18"/>
      <c r="I18"/>
      <c r="J18"/>
    </row>
    <row r="19" spans="1:12" ht="15" x14ac:dyDescent="0.25">
      <c r="A19" s="24">
        <f t="shared" ca="1" si="0"/>
        <v>0.92183621614916256</v>
      </c>
      <c r="H19"/>
      <c r="I19"/>
      <c r="J19"/>
    </row>
    <row r="20" spans="1:12" ht="15" x14ac:dyDescent="0.25">
      <c r="A20" s="24">
        <f t="shared" ca="1" si="0"/>
        <v>2.0311036867046384E-2</v>
      </c>
      <c r="H20"/>
      <c r="I20"/>
      <c r="J20"/>
    </row>
    <row r="21" spans="1:12" ht="15" x14ac:dyDescent="0.25">
      <c r="A21" s="24">
        <f t="shared" ca="1" si="0"/>
        <v>0.99431218147991995</v>
      </c>
      <c r="H21"/>
      <c r="I21"/>
    </row>
    <row r="22" spans="1:12" ht="15" x14ac:dyDescent="0.25">
      <c r="A22" s="24">
        <f t="shared" ca="1" si="0"/>
        <v>6.960878524583769E-2</v>
      </c>
      <c r="H22"/>
      <c r="I22"/>
    </row>
    <row r="23" spans="1:12" ht="15" x14ac:dyDescent="0.25">
      <c r="A23" s="24">
        <f t="shared" ca="1" si="0"/>
        <v>0.39115248003282876</v>
      </c>
      <c r="H23"/>
      <c r="I23"/>
    </row>
    <row r="24" spans="1:12" ht="15" x14ac:dyDescent="0.25">
      <c r="A24" s="24">
        <f t="shared" ca="1" si="0"/>
        <v>0.82182624709244834</v>
      </c>
      <c r="H24"/>
      <c r="I24"/>
    </row>
    <row r="25" spans="1:12" ht="15" x14ac:dyDescent="0.25">
      <c r="A25" s="24">
        <f t="shared" ca="1" si="0"/>
        <v>0.56799735149881714</v>
      </c>
      <c r="H25"/>
      <c r="I25"/>
    </row>
    <row r="26" spans="1:12" ht="15" x14ac:dyDescent="0.25">
      <c r="A26" s="24">
        <f t="shared" ca="1" si="0"/>
        <v>0.79822476426873457</v>
      </c>
      <c r="H26"/>
      <c r="I26"/>
    </row>
    <row r="27" spans="1:12" ht="15" x14ac:dyDescent="0.25">
      <c r="A27" s="24">
        <f t="shared" ca="1" si="0"/>
        <v>4.734897206224109E-3</v>
      </c>
      <c r="H27"/>
      <c r="I27"/>
    </row>
    <row r="28" spans="1:12" ht="15" x14ac:dyDescent="0.25">
      <c r="A28" s="24">
        <f t="shared" ca="1" si="0"/>
        <v>0.68462661454901141</v>
      </c>
      <c r="H28"/>
      <c r="I28"/>
    </row>
    <row r="29" spans="1:12" ht="15" x14ac:dyDescent="0.25">
      <c r="A29" s="24">
        <f t="shared" ca="1" si="0"/>
        <v>0.34448350944502248</v>
      </c>
      <c r="H29"/>
      <c r="I29"/>
    </row>
    <row r="30" spans="1:12" ht="15" x14ac:dyDescent="0.25">
      <c r="A30" s="24">
        <f t="shared" ca="1" si="0"/>
        <v>0.77758297080846861</v>
      </c>
      <c r="H30"/>
      <c r="I30"/>
    </row>
    <row r="31" spans="1:12" ht="15" x14ac:dyDescent="0.25">
      <c r="A31" s="24">
        <f t="shared" ca="1" si="0"/>
        <v>0.95603573248641172</v>
      </c>
      <c r="H31"/>
      <c r="I31"/>
    </row>
    <row r="32" spans="1:12" ht="15" x14ac:dyDescent="0.25">
      <c r="A32" s="24">
        <f t="shared" ca="1" si="0"/>
        <v>0.83879915807776018</v>
      </c>
      <c r="H32"/>
      <c r="I32"/>
    </row>
    <row r="33" spans="1:9" ht="15" x14ac:dyDescent="0.25">
      <c r="A33" s="24">
        <f t="shared" ca="1" si="0"/>
        <v>0.57137540508087026</v>
      </c>
      <c r="H33"/>
      <c r="I33"/>
    </row>
    <row r="34" spans="1:9" ht="15" x14ac:dyDescent="0.25">
      <c r="A34" s="24">
        <f t="shared" ca="1" si="0"/>
        <v>0.91130224915307434</v>
      </c>
      <c r="H34"/>
      <c r="I34"/>
    </row>
    <row r="35" spans="1:9" ht="15" x14ac:dyDescent="0.25">
      <c r="A35" s="24">
        <f t="shared" ca="1" si="0"/>
        <v>0.12438901849906903</v>
      </c>
      <c r="H35"/>
      <c r="I35"/>
    </row>
    <row r="36" spans="1:9" ht="15" x14ac:dyDescent="0.25">
      <c r="A36" s="24">
        <f t="shared" ca="1" si="0"/>
        <v>0.3406279671889374</v>
      </c>
      <c r="H36"/>
      <c r="I36"/>
    </row>
    <row r="37" spans="1:9" ht="15" x14ac:dyDescent="0.25">
      <c r="A37" s="24">
        <f t="shared" ca="1" si="0"/>
        <v>0.14771040460118545</v>
      </c>
      <c r="H37"/>
      <c r="I37"/>
    </row>
    <row r="38" spans="1:9" ht="15" x14ac:dyDescent="0.25">
      <c r="A38" s="24">
        <f t="shared" ca="1" si="0"/>
        <v>0.43388854247274311</v>
      </c>
      <c r="H38"/>
      <c r="I38"/>
    </row>
    <row r="39" spans="1:9" ht="15" x14ac:dyDescent="0.25">
      <c r="A39" s="24">
        <f t="shared" ca="1" si="0"/>
        <v>0.43029886311573973</v>
      </c>
      <c r="H39"/>
      <c r="I39"/>
    </row>
    <row r="40" spans="1:9" ht="15" x14ac:dyDescent="0.25">
      <c r="A40" s="24">
        <f t="shared" ca="1" si="0"/>
        <v>0.24006546726383848</v>
      </c>
      <c r="H40"/>
      <c r="I40"/>
    </row>
    <row r="41" spans="1:9" ht="15" x14ac:dyDescent="0.25">
      <c r="A41" s="24">
        <f t="shared" ca="1" si="0"/>
        <v>0.25160378069688538</v>
      </c>
      <c r="H41"/>
      <c r="I41"/>
    </row>
    <row r="42" spans="1:9" ht="15" x14ac:dyDescent="0.25">
      <c r="A42" s="24">
        <f t="shared" ca="1" si="0"/>
        <v>0.5445733135659897</v>
      </c>
      <c r="H42"/>
      <c r="I42"/>
    </row>
    <row r="43" spans="1:9" ht="15" x14ac:dyDescent="0.25">
      <c r="A43" s="24">
        <f t="shared" ca="1" si="0"/>
        <v>0.96275506472399175</v>
      </c>
      <c r="H43"/>
      <c r="I43"/>
    </row>
    <row r="44" spans="1:9" ht="15" x14ac:dyDescent="0.25">
      <c r="A44" s="24">
        <f t="shared" ca="1" si="0"/>
        <v>0.19686960499523021</v>
      </c>
      <c r="H44"/>
      <c r="I44"/>
    </row>
    <row r="45" spans="1:9" ht="15" x14ac:dyDescent="0.25">
      <c r="A45" s="24">
        <f t="shared" ca="1" si="0"/>
        <v>0.76731919950155347</v>
      </c>
      <c r="H45"/>
      <c r="I45"/>
    </row>
    <row r="46" spans="1:9" ht="15" x14ac:dyDescent="0.25">
      <c r="A46" s="24">
        <f t="shared" ca="1" si="0"/>
        <v>0.68964067599172285</v>
      </c>
      <c r="H46"/>
      <c r="I46"/>
    </row>
    <row r="47" spans="1:9" ht="15" x14ac:dyDescent="0.25">
      <c r="A47" s="24">
        <f t="shared" ca="1" si="0"/>
        <v>0.2950223819642156</v>
      </c>
      <c r="H47"/>
      <c r="I47"/>
    </row>
    <row r="48" spans="1:9" ht="15" x14ac:dyDescent="0.25">
      <c r="A48" s="24">
        <f t="shared" ca="1" si="0"/>
        <v>0.64900640063992321</v>
      </c>
      <c r="H48"/>
      <c r="I48"/>
    </row>
    <row r="49" spans="1:9" ht="15" x14ac:dyDescent="0.25">
      <c r="A49" s="24">
        <f t="shared" ca="1" si="0"/>
        <v>0.68746472885998822</v>
      </c>
      <c r="H49"/>
      <c r="I49"/>
    </row>
    <row r="50" spans="1:9" ht="15" x14ac:dyDescent="0.25">
      <c r="A50" s="24">
        <f t="shared" ca="1" si="0"/>
        <v>0.74999152481377962</v>
      </c>
      <c r="H50"/>
      <c r="I50"/>
    </row>
    <row r="51" spans="1:9" ht="15" x14ac:dyDescent="0.25">
      <c r="A51" s="24">
        <f t="shared" ca="1" si="0"/>
        <v>0.59485933061366558</v>
      </c>
      <c r="H51"/>
      <c r="I51"/>
    </row>
    <row r="52" spans="1:9" ht="15" x14ac:dyDescent="0.25">
      <c r="A52" s="24">
        <f t="shared" ca="1" si="0"/>
        <v>0.86059329091021552</v>
      </c>
      <c r="H52"/>
      <c r="I52"/>
    </row>
    <row r="53" spans="1:9" ht="15" x14ac:dyDescent="0.25">
      <c r="A53" s="24">
        <f t="shared" ca="1" si="0"/>
        <v>7.0289346432758082E-2</v>
      </c>
      <c r="H53"/>
      <c r="I53"/>
    </row>
    <row r="54" spans="1:9" ht="15" x14ac:dyDescent="0.25">
      <c r="A54" s="24">
        <f t="shared" ca="1" si="0"/>
        <v>9.2227482601196953E-2</v>
      </c>
      <c r="H54"/>
      <c r="I54"/>
    </row>
    <row r="55" spans="1:9" ht="15" x14ac:dyDescent="0.25">
      <c r="A55" s="24">
        <f t="shared" ca="1" si="0"/>
        <v>0.7880068509724496</v>
      </c>
      <c r="H55"/>
      <c r="I55"/>
    </row>
    <row r="56" spans="1:9" ht="15" x14ac:dyDescent="0.25">
      <c r="A56" s="24">
        <f t="shared" ca="1" si="0"/>
        <v>0.96406052412791809</v>
      </c>
      <c r="H56"/>
      <c r="I56"/>
    </row>
    <row r="57" spans="1:9" ht="15" x14ac:dyDescent="0.25">
      <c r="A57" s="24">
        <f t="shared" ca="1" si="0"/>
        <v>0.59875885630398629</v>
      </c>
      <c r="H57"/>
      <c r="I57"/>
    </row>
    <row r="58" spans="1:9" ht="15" x14ac:dyDescent="0.25">
      <c r="A58" s="24">
        <f t="shared" ca="1" si="0"/>
        <v>0.15269293566773534</v>
      </c>
      <c r="H58"/>
      <c r="I58"/>
    </row>
    <row r="59" spans="1:9" ht="15" x14ac:dyDescent="0.25">
      <c r="A59" s="24">
        <f t="shared" ca="1" si="0"/>
        <v>0.16346662139157642</v>
      </c>
      <c r="H59"/>
      <c r="I59"/>
    </row>
    <row r="60" spans="1:9" ht="15" x14ac:dyDescent="0.25">
      <c r="A60" s="24">
        <f t="shared" ca="1" si="0"/>
        <v>0.18961186046096989</v>
      </c>
      <c r="H60"/>
      <c r="I60"/>
    </row>
    <row r="61" spans="1:9" ht="15" x14ac:dyDescent="0.25">
      <c r="A61" s="24">
        <f t="shared" ca="1" si="0"/>
        <v>0.94976729340420729</v>
      </c>
      <c r="H61"/>
      <c r="I61"/>
    </row>
    <row r="62" spans="1:9" ht="15" x14ac:dyDescent="0.25">
      <c r="A62" s="24">
        <f t="shared" ca="1" si="0"/>
        <v>0.43270925725053944</v>
      </c>
      <c r="H62"/>
      <c r="I62"/>
    </row>
    <row r="63" spans="1:9" ht="15" x14ac:dyDescent="0.25">
      <c r="A63" s="24">
        <f t="shared" ca="1" si="0"/>
        <v>0.82802221700384993</v>
      </c>
      <c r="H63"/>
      <c r="I63"/>
    </row>
    <row r="64" spans="1:9" ht="15" x14ac:dyDescent="0.25">
      <c r="A64" s="24">
        <f t="shared" ca="1" si="0"/>
        <v>0.30338121302429411</v>
      </c>
      <c r="H64"/>
      <c r="I64"/>
    </row>
    <row r="65" spans="1:9" ht="15" x14ac:dyDescent="0.25">
      <c r="A65" s="24">
        <f t="shared" ca="1" si="0"/>
        <v>0.56776806892499709</v>
      </c>
      <c r="H65"/>
      <c r="I65"/>
    </row>
    <row r="66" spans="1:9" ht="15" x14ac:dyDescent="0.25">
      <c r="A66" s="24">
        <f t="shared" ca="1" si="0"/>
        <v>0.64703338190482351</v>
      </c>
      <c r="H66"/>
      <c r="I66"/>
    </row>
    <row r="67" spans="1:9" ht="15" x14ac:dyDescent="0.25">
      <c r="A67" s="24">
        <f t="shared" ref="A67:A101" ca="1" si="2">RAND()</f>
        <v>0.60991621715469924</v>
      </c>
      <c r="H67"/>
      <c r="I67"/>
    </row>
    <row r="68" spans="1:9" ht="15" x14ac:dyDescent="0.25">
      <c r="A68" s="24">
        <f t="shared" ca="1" si="2"/>
        <v>0.22767194024888759</v>
      </c>
      <c r="H68"/>
      <c r="I68"/>
    </row>
    <row r="69" spans="1:9" ht="15" x14ac:dyDescent="0.25">
      <c r="A69" s="24">
        <f t="shared" ca="1" si="2"/>
        <v>0.24693716932068921</v>
      </c>
      <c r="H69"/>
      <c r="I69"/>
    </row>
    <row r="70" spans="1:9" ht="15" x14ac:dyDescent="0.25">
      <c r="A70" s="24">
        <f t="shared" ca="1" si="2"/>
        <v>0.7715475197914885</v>
      </c>
      <c r="H70"/>
      <c r="I70"/>
    </row>
    <row r="71" spans="1:9" ht="15" x14ac:dyDescent="0.25">
      <c r="A71" s="24">
        <f t="shared" ca="1" si="2"/>
        <v>0.24803624206159003</v>
      </c>
      <c r="H71"/>
      <c r="I71"/>
    </row>
    <row r="72" spans="1:9" ht="15" x14ac:dyDescent="0.25">
      <c r="A72" s="24">
        <f t="shared" ca="1" si="2"/>
        <v>0.86201643569248521</v>
      </c>
      <c r="H72"/>
      <c r="I72"/>
    </row>
    <row r="73" spans="1:9" ht="15" x14ac:dyDescent="0.25">
      <c r="A73" s="24">
        <f t="shared" ca="1" si="2"/>
        <v>0.76269455064101022</v>
      </c>
      <c r="H73"/>
      <c r="I73"/>
    </row>
    <row r="74" spans="1:9" ht="15" x14ac:dyDescent="0.25">
      <c r="A74" s="24">
        <f t="shared" ca="1" si="2"/>
        <v>0.30869880390161986</v>
      </c>
      <c r="H74"/>
      <c r="I74"/>
    </row>
    <row r="75" spans="1:9" ht="15" x14ac:dyDescent="0.25">
      <c r="A75" s="24">
        <f t="shared" ca="1" si="2"/>
        <v>8.0643120085474473E-2</v>
      </c>
      <c r="H75"/>
      <c r="I75"/>
    </row>
    <row r="76" spans="1:9" ht="15" x14ac:dyDescent="0.25">
      <c r="A76" s="24">
        <f t="shared" ca="1" si="2"/>
        <v>0.61622033767935269</v>
      </c>
      <c r="H76"/>
      <c r="I76"/>
    </row>
    <row r="77" spans="1:9" ht="15" x14ac:dyDescent="0.25">
      <c r="A77" s="24">
        <f t="shared" ca="1" si="2"/>
        <v>3.4622745461381998E-2</v>
      </c>
      <c r="H77"/>
      <c r="I77"/>
    </row>
    <row r="78" spans="1:9" ht="15" x14ac:dyDescent="0.25">
      <c r="A78" s="24">
        <f t="shared" ca="1" si="2"/>
        <v>0.29900296143522465</v>
      </c>
      <c r="H78"/>
      <c r="I78"/>
    </row>
    <row r="79" spans="1:9" ht="15" x14ac:dyDescent="0.25">
      <c r="A79" s="24">
        <f t="shared" ca="1" si="2"/>
        <v>0.21455540625850156</v>
      </c>
      <c r="H79"/>
      <c r="I79"/>
    </row>
    <row r="80" spans="1:9" ht="15" x14ac:dyDescent="0.25">
      <c r="A80" s="24">
        <f t="shared" ca="1" si="2"/>
        <v>0.94220050655212884</v>
      </c>
      <c r="H80"/>
      <c r="I80"/>
    </row>
    <row r="81" spans="1:9" ht="15" x14ac:dyDescent="0.25">
      <c r="A81" s="24">
        <f t="shared" ca="1" si="2"/>
        <v>0.87254096531460834</v>
      </c>
      <c r="H81"/>
      <c r="I81"/>
    </row>
    <row r="82" spans="1:9" ht="15" x14ac:dyDescent="0.25">
      <c r="A82" s="24">
        <f t="shared" ca="1" si="2"/>
        <v>0.6431233379831659</v>
      </c>
      <c r="H82"/>
      <c r="I82"/>
    </row>
    <row r="83" spans="1:9" ht="15" x14ac:dyDescent="0.25">
      <c r="A83" s="24">
        <f t="shared" ca="1" si="2"/>
        <v>0.82264887129210806</v>
      </c>
      <c r="H83"/>
      <c r="I83"/>
    </row>
    <row r="84" spans="1:9" ht="15" x14ac:dyDescent="0.25">
      <c r="A84" s="24">
        <f t="shared" ca="1" si="2"/>
        <v>0.45761625037801057</v>
      </c>
      <c r="H84"/>
      <c r="I84"/>
    </row>
    <row r="85" spans="1:9" ht="15" x14ac:dyDescent="0.25">
      <c r="A85" s="24">
        <f t="shared" ca="1" si="2"/>
        <v>0.98383218568130948</v>
      </c>
      <c r="H85"/>
      <c r="I85"/>
    </row>
    <row r="86" spans="1:9" ht="15" x14ac:dyDescent="0.25">
      <c r="A86" s="24">
        <f t="shared" ca="1" si="2"/>
        <v>0.21916792423979614</v>
      </c>
      <c r="H86"/>
      <c r="I86"/>
    </row>
    <row r="87" spans="1:9" ht="15" x14ac:dyDescent="0.25">
      <c r="A87" s="24">
        <f t="shared" ca="1" si="2"/>
        <v>0.62347171371844023</v>
      </c>
      <c r="H87"/>
      <c r="I87"/>
    </row>
    <row r="88" spans="1:9" ht="15" x14ac:dyDescent="0.25">
      <c r="A88" s="24">
        <f t="shared" ca="1" si="2"/>
        <v>0.75158281118377768</v>
      </c>
      <c r="H88"/>
      <c r="I88"/>
    </row>
    <row r="89" spans="1:9" ht="15" x14ac:dyDescent="0.25">
      <c r="A89" s="24">
        <f t="shared" ca="1" si="2"/>
        <v>0.73613888485275636</v>
      </c>
      <c r="H89"/>
      <c r="I89"/>
    </row>
    <row r="90" spans="1:9" ht="15" x14ac:dyDescent="0.25">
      <c r="A90" s="24">
        <f t="shared" ca="1" si="2"/>
        <v>0.78067357919011615</v>
      </c>
      <c r="H90"/>
      <c r="I90"/>
    </row>
    <row r="91" spans="1:9" ht="15" x14ac:dyDescent="0.25">
      <c r="A91" s="24">
        <f t="shared" ca="1" si="2"/>
        <v>0.42696629764756877</v>
      </c>
      <c r="H91"/>
      <c r="I91"/>
    </row>
    <row r="92" spans="1:9" ht="15" x14ac:dyDescent="0.25">
      <c r="A92" s="24">
        <f t="shared" ca="1" si="2"/>
        <v>0.13400490143519828</v>
      </c>
      <c r="H92"/>
      <c r="I92"/>
    </row>
    <row r="93" spans="1:9" ht="15" x14ac:dyDescent="0.25">
      <c r="A93" s="24">
        <f t="shared" ca="1" si="2"/>
        <v>0.7311064118323618</v>
      </c>
      <c r="H93"/>
      <c r="I93"/>
    </row>
    <row r="94" spans="1:9" ht="15" x14ac:dyDescent="0.25">
      <c r="A94" s="24">
        <f t="shared" ca="1" si="2"/>
        <v>0.53903080778636892</v>
      </c>
      <c r="H94"/>
      <c r="I94"/>
    </row>
    <row r="95" spans="1:9" ht="15" x14ac:dyDescent="0.25">
      <c r="A95" s="24">
        <f t="shared" ca="1" si="2"/>
        <v>0.30783763820180965</v>
      </c>
      <c r="H95"/>
      <c r="I95"/>
    </row>
    <row r="96" spans="1:9" ht="15" x14ac:dyDescent="0.25">
      <c r="A96" s="24">
        <f t="shared" ca="1" si="2"/>
        <v>6.8029774303225099E-2</v>
      </c>
      <c r="H96"/>
      <c r="I96"/>
    </row>
    <row r="97" spans="1:9" ht="15" x14ac:dyDescent="0.25">
      <c r="A97" s="24">
        <f t="shared" ca="1" si="2"/>
        <v>0.29637199527166924</v>
      </c>
      <c r="H97"/>
      <c r="I97"/>
    </row>
    <row r="98" spans="1:9" ht="15" x14ac:dyDescent="0.25">
      <c r="A98" s="24">
        <f t="shared" ca="1" si="2"/>
        <v>7.9166940865716073E-2</v>
      </c>
      <c r="H98"/>
      <c r="I98"/>
    </row>
    <row r="99" spans="1:9" ht="15" x14ac:dyDescent="0.25">
      <c r="A99" s="24">
        <f t="shared" ca="1" si="2"/>
        <v>0.43700397269170321</v>
      </c>
      <c r="H99"/>
      <c r="I99"/>
    </row>
    <row r="100" spans="1:9" ht="15" x14ac:dyDescent="0.25">
      <c r="A100" s="24">
        <f t="shared" ca="1" si="2"/>
        <v>0.91748691957650341</v>
      </c>
      <c r="H100"/>
      <c r="I100"/>
    </row>
    <row r="101" spans="1:9" ht="15" x14ac:dyDescent="0.25">
      <c r="A101" s="24">
        <f t="shared" ca="1" si="2"/>
        <v>0.72714493268628577</v>
      </c>
      <c r="H101"/>
      <c r="I101"/>
    </row>
    <row r="102" spans="1:9" ht="15" x14ac:dyDescent="0.25">
      <c r="H102"/>
      <c r="I102"/>
    </row>
    <row r="103" spans="1:9" ht="15" x14ac:dyDescent="0.25">
      <c r="H103"/>
      <c r="I103"/>
    </row>
    <row r="104" spans="1:9" ht="15" x14ac:dyDescent="0.25">
      <c r="H104"/>
      <c r="I104"/>
    </row>
  </sheetData>
  <sheetProtection selectLockedCells="1" selectUnlockedCells="1"/>
  <mergeCells count="1">
    <mergeCell ref="C17:H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E4634-D045-4989-9EF1-3ED3807C6466}">
  <sheetPr codeName="Sheet3"/>
  <dimension ref="A1:K51"/>
  <sheetViews>
    <sheetView workbookViewId="0">
      <selection activeCell="F22" sqref="F22"/>
    </sheetView>
  </sheetViews>
  <sheetFormatPr defaultRowHeight="14.25" x14ac:dyDescent="0.2"/>
  <cols>
    <col min="1" max="1" width="37.7109375" style="1" bestFit="1" customWidth="1"/>
    <col min="2" max="2" width="9.140625" style="1"/>
    <col min="3" max="3" width="24.5703125" style="1" bestFit="1" customWidth="1"/>
    <col min="4" max="4" width="9.85546875" style="1" customWidth="1"/>
    <col min="5" max="5" width="29.7109375" style="1" bestFit="1" customWidth="1"/>
    <col min="6" max="7" width="9.140625" style="1"/>
    <col min="8" max="8" width="12.85546875" style="1" bestFit="1" customWidth="1"/>
    <col min="9" max="9" width="9.140625" style="1" customWidth="1"/>
    <col min="10" max="10" width="9.28515625" style="1" bestFit="1" customWidth="1"/>
    <col min="11" max="16384" width="9.140625" style="1"/>
  </cols>
  <sheetData>
    <row r="1" spans="1:11" x14ac:dyDescent="0.2">
      <c r="A1" s="4" t="s">
        <v>41</v>
      </c>
    </row>
    <row r="2" spans="1:11" ht="15" x14ac:dyDescent="0.25">
      <c r="A2" s="24">
        <f t="shared" ref="A2:A11" ca="1" si="0">RAND()</f>
        <v>0.93333959317095327</v>
      </c>
      <c r="C2" s="21" t="s">
        <v>12</v>
      </c>
      <c r="H2"/>
      <c r="I2"/>
      <c r="K2" s="20" t="s">
        <v>29</v>
      </c>
    </row>
    <row r="3" spans="1:11" x14ac:dyDescent="0.2">
      <c r="A3" s="24">
        <f t="shared" ca="1" si="0"/>
        <v>3.0936543119242099E-4</v>
      </c>
      <c r="G3" s="20" t="s">
        <v>34</v>
      </c>
      <c r="H3" s="23" t="s">
        <v>18</v>
      </c>
      <c r="I3" s="23" t="s">
        <v>19</v>
      </c>
      <c r="J3" s="25" t="s">
        <v>29</v>
      </c>
    </row>
    <row r="4" spans="1:11" x14ac:dyDescent="0.2">
      <c r="A4" s="24">
        <f t="shared" ca="1" si="0"/>
        <v>0.5644590817197418</v>
      </c>
      <c r="D4" s="20" t="s">
        <v>13</v>
      </c>
      <c r="H4" s="8" t="s">
        <v>20</v>
      </c>
      <c r="I4" s="6">
        <f ca="1">COUNTIFS($A$2:$A$51,"&lt;0.1",$A$2:$A$51,"&gt;=0.00")</f>
        <v>8</v>
      </c>
      <c r="J4" s="26">
        <f ca="1">((I4-$F$14)^2)/$F$14</f>
        <v>1.8</v>
      </c>
    </row>
    <row r="5" spans="1:11" x14ac:dyDescent="0.2">
      <c r="A5" s="24">
        <f t="shared" ca="1" si="0"/>
        <v>0.79040803213972577</v>
      </c>
      <c r="E5" s="20" t="s">
        <v>14</v>
      </c>
      <c r="H5" s="8" t="s">
        <v>21</v>
      </c>
      <c r="I5" s="6">
        <f ca="1">COUNTIFS($A$2:$A$51,"&lt;0.2",$A$2:$A$51,"&gt;=0.1")</f>
        <v>3</v>
      </c>
      <c r="J5" s="26">
        <f t="shared" ref="J5:J13" ca="1" si="1">((I5-$F$14)^2)/$F$14</f>
        <v>0.8</v>
      </c>
    </row>
    <row r="6" spans="1:11" x14ac:dyDescent="0.2">
      <c r="A6" s="24">
        <f t="shared" ca="1" si="0"/>
        <v>0.72135662305203896</v>
      </c>
      <c r="E6" s="1" t="s">
        <v>16</v>
      </c>
      <c r="H6" s="8" t="s">
        <v>22</v>
      </c>
      <c r="I6" s="6">
        <f ca="1">COUNTIFS($A$2:$A$51,"&lt;0.3",$A$2:$A$51,"&gt;=0.2")</f>
        <v>4</v>
      </c>
      <c r="J6" s="26">
        <f t="shared" ca="1" si="1"/>
        <v>0.2</v>
      </c>
    </row>
    <row r="7" spans="1:11" ht="15" x14ac:dyDescent="0.25">
      <c r="A7" s="24">
        <f t="shared" ca="1" si="0"/>
        <v>0.51605938575649235</v>
      </c>
      <c r="E7" s="1" t="s">
        <v>15</v>
      </c>
      <c r="H7" s="8" t="s">
        <v>23</v>
      </c>
      <c r="I7" s="6">
        <f ca="1">COUNTIFS($A$2:$A$51,"&lt;0.4",$A$2:$A$51,"&gt;=0.3")</f>
        <v>7</v>
      </c>
      <c r="J7" s="26">
        <f t="shared" ca="1" si="1"/>
        <v>0.8</v>
      </c>
    </row>
    <row r="8" spans="1:11" x14ac:dyDescent="0.2">
      <c r="A8" s="24">
        <f t="shared" ca="1" si="0"/>
        <v>0.8316517774387242</v>
      </c>
      <c r="H8" s="8" t="s">
        <v>24</v>
      </c>
      <c r="I8" s="6">
        <f ca="1">COUNTIFS($A$2:$A$51,"&lt;0.5",$A$2:$A$51,"&gt;=0.4")</f>
        <v>2</v>
      </c>
      <c r="J8" s="26">
        <f t="shared" ca="1" si="1"/>
        <v>1.8</v>
      </c>
    </row>
    <row r="9" spans="1:11" x14ac:dyDescent="0.2">
      <c r="A9" s="24">
        <f t="shared" ca="1" si="0"/>
        <v>4.7687508608370566E-3</v>
      </c>
      <c r="D9" s="20" t="s">
        <v>17</v>
      </c>
      <c r="H9" s="8" t="s">
        <v>25</v>
      </c>
      <c r="I9" s="6">
        <f ca="1">COUNTIFS($A$2:$A$51,"&lt;0.6",$A$2:$A$51,"&gt;=0.5")</f>
        <v>8</v>
      </c>
      <c r="J9" s="26">
        <f t="shared" ca="1" si="1"/>
        <v>1.8</v>
      </c>
    </row>
    <row r="10" spans="1:11" x14ac:dyDescent="0.2">
      <c r="A10" s="24">
        <f t="shared" ca="1" si="0"/>
        <v>0.37293319110693957</v>
      </c>
      <c r="F10" s="1">
        <v>16.899999999999999</v>
      </c>
      <c r="H10" s="8" t="s">
        <v>26</v>
      </c>
      <c r="I10" s="6">
        <f ca="1">COUNTIFS($A$2:$A$51,"&lt;0.7",$A$2:$A$51,"&gt;=0.6")</f>
        <v>3</v>
      </c>
      <c r="J10" s="26">
        <f t="shared" ca="1" si="1"/>
        <v>0.8</v>
      </c>
    </row>
    <row r="11" spans="1:11" x14ac:dyDescent="0.2">
      <c r="A11" s="24">
        <f t="shared" ca="1" si="0"/>
        <v>8.5228604429900878E-2</v>
      </c>
      <c r="E11" s="1" t="s">
        <v>32</v>
      </c>
      <c r="F11" s="1">
        <v>50</v>
      </c>
      <c r="H11" s="8" t="s">
        <v>27</v>
      </c>
      <c r="I11" s="6">
        <f ca="1">COUNTIFS($A$2:$A$51,"&lt;0.8",$A$2:$A$51,"&gt;=0.7")</f>
        <v>5</v>
      </c>
      <c r="J11" s="26">
        <f t="shared" ca="1" si="1"/>
        <v>0</v>
      </c>
    </row>
    <row r="12" spans="1:11" x14ac:dyDescent="0.2">
      <c r="A12" s="24">
        <f t="shared" ref="A12:A51" ca="1" si="2">RAND()</f>
        <v>8.7383143353997661E-2</v>
      </c>
      <c r="E12" s="1" t="s">
        <v>31</v>
      </c>
      <c r="F12" s="1">
        <v>9</v>
      </c>
      <c r="H12" s="8" t="s">
        <v>28</v>
      </c>
      <c r="I12" s="6">
        <f ca="1">COUNTIFS($A$2:$A$51,"&lt;0.9",$A$2:$A$51,"&gt;=0.8")</f>
        <v>4</v>
      </c>
      <c r="J12" s="26">
        <f t="shared" ca="1" si="1"/>
        <v>0.2</v>
      </c>
    </row>
    <row r="13" spans="1:11" x14ac:dyDescent="0.2">
      <c r="A13" s="24">
        <f t="shared" ca="1" si="2"/>
        <v>0.77696862587350357</v>
      </c>
      <c r="E13" s="1" t="s">
        <v>30</v>
      </c>
      <c r="F13" s="1">
        <f>F12+1</f>
        <v>10</v>
      </c>
      <c r="H13" s="8" t="s">
        <v>47</v>
      </c>
      <c r="I13" s="6">
        <f ca="1">COUNTIFS($A$2:$A$51,"&lt;1",$A$2:$A$51,"&gt;=0.9")</f>
        <v>6</v>
      </c>
      <c r="J13" s="26">
        <f t="shared" ca="1" si="1"/>
        <v>0.2</v>
      </c>
    </row>
    <row r="14" spans="1:11" x14ac:dyDescent="0.2">
      <c r="A14" s="24">
        <f t="shared" ca="1" si="2"/>
        <v>0.68723511722290942</v>
      </c>
      <c r="E14" s="1" t="s">
        <v>33</v>
      </c>
      <c r="F14" s="1">
        <f>F11/F13</f>
        <v>5</v>
      </c>
      <c r="H14" s="22" t="s">
        <v>48</v>
      </c>
      <c r="I14" s="6">
        <f ca="1">SUM(I4:I13)</f>
        <v>50</v>
      </c>
      <c r="J14" s="27">
        <f ca="1">SUM(J4:J13)</f>
        <v>8.3999999999999986</v>
      </c>
    </row>
    <row r="15" spans="1:11" x14ac:dyDescent="0.2">
      <c r="A15" s="24">
        <f t="shared" ca="1" si="2"/>
        <v>0.24315226769310749</v>
      </c>
    </row>
    <row r="16" spans="1:11" x14ac:dyDescent="0.2">
      <c r="A16" s="24">
        <f t="shared" ca="1" si="2"/>
        <v>0.9173850159700403</v>
      </c>
      <c r="C16" s="51" t="str">
        <f ca="1">IF(J14&lt;$F$10,"Null Hypothesis Not Rejectecd, so given Random Numbers are uniformly distributed","Null Hypothsis Rejected, so given random numbers are not uniformly distributed")</f>
        <v>Null Hypothesis Not Rejectecd, so given Random Numbers are uniformly distributed</v>
      </c>
      <c r="D16" s="51"/>
      <c r="E16" s="51"/>
      <c r="F16" s="51"/>
      <c r="G16" s="51"/>
      <c r="H16" s="51"/>
      <c r="I16" s="51"/>
    </row>
    <row r="17" spans="1:5" x14ac:dyDescent="0.2">
      <c r="A17" s="24">
        <f t="shared" ca="1" si="2"/>
        <v>0.11998464812136722</v>
      </c>
      <c r="E17" s="1">
        <f ca="1">IF(J14&lt;$F$10,0,1)</f>
        <v>0</v>
      </c>
    </row>
    <row r="18" spans="1:5" x14ac:dyDescent="0.2">
      <c r="A18" s="24">
        <f t="shared" ca="1" si="2"/>
        <v>0.67337634328873541</v>
      </c>
    </row>
    <row r="19" spans="1:5" x14ac:dyDescent="0.2">
      <c r="A19" s="24">
        <f t="shared" ca="1" si="2"/>
        <v>0.54599242761341971</v>
      </c>
    </row>
    <row r="20" spans="1:5" x14ac:dyDescent="0.2">
      <c r="A20" s="24">
        <f t="shared" ca="1" si="2"/>
        <v>6.2557890352870515E-2</v>
      </c>
    </row>
    <row r="21" spans="1:5" x14ac:dyDescent="0.2">
      <c r="A21" s="24">
        <f t="shared" ca="1" si="2"/>
        <v>0.84884644018797006</v>
      </c>
    </row>
    <row r="22" spans="1:5" x14ac:dyDescent="0.2">
      <c r="A22" s="24">
        <f t="shared" ca="1" si="2"/>
        <v>3.5399103655519237E-2</v>
      </c>
    </row>
    <row r="23" spans="1:5" x14ac:dyDescent="0.2">
      <c r="A23" s="24">
        <f t="shared" ca="1" si="2"/>
        <v>0.27601213381418732</v>
      </c>
    </row>
    <row r="24" spans="1:5" x14ac:dyDescent="0.2">
      <c r="A24" s="24">
        <f t="shared" ca="1" si="2"/>
        <v>0.11435052130127166</v>
      </c>
    </row>
    <row r="25" spans="1:5" x14ac:dyDescent="0.2">
      <c r="A25" s="24">
        <f t="shared" ca="1" si="2"/>
        <v>0.5297663781854246</v>
      </c>
    </row>
    <row r="26" spans="1:5" x14ac:dyDescent="0.2">
      <c r="A26" s="24">
        <f t="shared" ca="1" si="2"/>
        <v>0.84736184820972937</v>
      </c>
    </row>
    <row r="27" spans="1:5" x14ac:dyDescent="0.2">
      <c r="A27" s="24">
        <f t="shared" ca="1" si="2"/>
        <v>0.56212255441333348</v>
      </c>
    </row>
    <row r="28" spans="1:5" x14ac:dyDescent="0.2">
      <c r="A28" s="24">
        <f t="shared" ca="1" si="2"/>
        <v>0.96506077087332731</v>
      </c>
    </row>
    <row r="29" spans="1:5" x14ac:dyDescent="0.2">
      <c r="A29" s="24">
        <f t="shared" ca="1" si="2"/>
        <v>0.45307892898881863</v>
      </c>
    </row>
    <row r="30" spans="1:5" x14ac:dyDescent="0.2">
      <c r="A30" s="24">
        <f t="shared" ca="1" si="2"/>
        <v>0.3296685585749376</v>
      </c>
    </row>
    <row r="31" spans="1:5" x14ac:dyDescent="0.2">
      <c r="A31" s="24">
        <f t="shared" ca="1" si="2"/>
        <v>0.51224492940683564</v>
      </c>
    </row>
    <row r="32" spans="1:5" x14ac:dyDescent="0.2">
      <c r="A32" s="24">
        <f t="shared" ca="1" si="2"/>
        <v>0.77606087093788945</v>
      </c>
    </row>
    <row r="33" spans="1:1" x14ac:dyDescent="0.2">
      <c r="A33" s="24">
        <f t="shared" ca="1" si="2"/>
        <v>0.15598226261171</v>
      </c>
    </row>
    <row r="34" spans="1:1" x14ac:dyDescent="0.2">
      <c r="A34" s="24">
        <f t="shared" ca="1" si="2"/>
        <v>0.93750611402376538</v>
      </c>
    </row>
    <row r="35" spans="1:1" x14ac:dyDescent="0.2">
      <c r="A35" s="24">
        <f t="shared" ca="1" si="2"/>
        <v>0.54290600463666261</v>
      </c>
    </row>
    <row r="36" spans="1:1" x14ac:dyDescent="0.2">
      <c r="A36" s="24">
        <f t="shared" ca="1" si="2"/>
        <v>0.3307079398784607</v>
      </c>
    </row>
    <row r="37" spans="1:1" x14ac:dyDescent="0.2">
      <c r="A37" s="24">
        <f t="shared" ca="1" si="2"/>
        <v>0.2551090684797569</v>
      </c>
    </row>
    <row r="38" spans="1:1" x14ac:dyDescent="0.2">
      <c r="A38" s="24">
        <f t="shared" ca="1" si="2"/>
        <v>0.88258541659583212</v>
      </c>
    </row>
    <row r="39" spans="1:1" x14ac:dyDescent="0.2">
      <c r="A39" s="24">
        <f t="shared" ca="1" si="2"/>
        <v>0.34719580047469212</v>
      </c>
    </row>
    <row r="40" spans="1:1" x14ac:dyDescent="0.2">
      <c r="A40" s="24">
        <f t="shared" ca="1" si="2"/>
        <v>0.20041327766963413</v>
      </c>
    </row>
    <row r="41" spans="1:1" x14ac:dyDescent="0.2">
      <c r="A41" s="24">
        <f t="shared" ca="1" si="2"/>
        <v>2.0124128307887346E-2</v>
      </c>
    </row>
    <row r="42" spans="1:1" x14ac:dyDescent="0.2">
      <c r="A42" s="24">
        <f t="shared" ca="1" si="2"/>
        <v>0.97628504446486775</v>
      </c>
    </row>
    <row r="43" spans="1:1" x14ac:dyDescent="0.2">
      <c r="A43" s="24">
        <f t="shared" ca="1" si="2"/>
        <v>0.75713517257362251</v>
      </c>
    </row>
    <row r="44" spans="1:1" x14ac:dyDescent="0.2">
      <c r="A44" s="24">
        <f t="shared" ca="1" si="2"/>
        <v>0.3868386074784349</v>
      </c>
    </row>
    <row r="45" spans="1:1" x14ac:dyDescent="0.2">
      <c r="A45" s="24">
        <f t="shared" ca="1" si="2"/>
        <v>3.286077010765065E-2</v>
      </c>
    </row>
    <row r="46" spans="1:1" x14ac:dyDescent="0.2">
      <c r="A46" s="24">
        <f t="shared" ca="1" si="2"/>
        <v>0.36404462401514726</v>
      </c>
    </row>
    <row r="47" spans="1:1" x14ac:dyDescent="0.2">
      <c r="A47" s="24">
        <f t="shared" ca="1" si="2"/>
        <v>0.90294148129147089</v>
      </c>
    </row>
    <row r="48" spans="1:1" x14ac:dyDescent="0.2">
      <c r="A48" s="24">
        <f t="shared" ca="1" si="2"/>
        <v>0.548557011313069</v>
      </c>
    </row>
    <row r="49" spans="1:1" x14ac:dyDescent="0.2">
      <c r="A49" s="24">
        <f t="shared" ca="1" si="2"/>
        <v>0.30261197814204543</v>
      </c>
    </row>
    <row r="50" spans="1:1" x14ac:dyDescent="0.2">
      <c r="A50" s="24">
        <f t="shared" ca="1" si="2"/>
        <v>0.44909908876191351</v>
      </c>
    </row>
    <row r="51" spans="1:1" x14ac:dyDescent="0.2">
      <c r="A51" s="24">
        <f t="shared" ca="1" si="2"/>
        <v>0.61756281207054509</v>
      </c>
    </row>
  </sheetData>
  <mergeCells count="1">
    <mergeCell ref="C16:I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CA990-602D-4755-A937-6B3B0512FFFA}">
  <sheetPr codeName="Sheet4"/>
  <dimension ref="B2:M108"/>
  <sheetViews>
    <sheetView showGridLines="0" workbookViewId="0">
      <selection activeCell="L12" sqref="L12"/>
    </sheetView>
  </sheetViews>
  <sheetFormatPr defaultRowHeight="14.25" x14ac:dyDescent="0.2"/>
  <cols>
    <col min="1" max="2" width="9.140625" style="1"/>
    <col min="3" max="3" width="9.42578125" style="1" customWidth="1"/>
    <col min="4" max="4" width="22.7109375" style="1" customWidth="1"/>
    <col min="5" max="5" width="17" style="1" customWidth="1"/>
    <col min="6" max="6" width="14.7109375" style="1" customWidth="1"/>
    <col min="7" max="7" width="12.5703125" style="1" customWidth="1"/>
    <col min="8" max="8" width="13.140625" style="1" customWidth="1"/>
    <col min="9" max="9" width="16.42578125" style="1" customWidth="1"/>
    <col min="10" max="10" width="13.7109375" style="1" customWidth="1"/>
    <col min="11" max="11" width="11.7109375" style="1" customWidth="1"/>
    <col min="12" max="12" width="17.42578125" style="1" customWidth="1"/>
    <col min="13" max="16384" width="9.140625" style="1"/>
  </cols>
  <sheetData>
    <row r="2" spans="2:13" ht="56.25" customHeight="1" x14ac:dyDescent="0.2">
      <c r="B2" s="35" t="s">
        <v>36</v>
      </c>
      <c r="C2" s="36" t="s">
        <v>35</v>
      </c>
      <c r="D2" s="36" t="s">
        <v>43</v>
      </c>
      <c r="E2" s="36" t="s">
        <v>37</v>
      </c>
      <c r="F2" s="36" t="s">
        <v>44</v>
      </c>
      <c r="G2" s="36" t="s">
        <v>1</v>
      </c>
      <c r="H2" s="36" t="s">
        <v>38</v>
      </c>
      <c r="I2" s="36" t="s">
        <v>39</v>
      </c>
      <c r="J2" s="36" t="s">
        <v>40</v>
      </c>
      <c r="K2" s="36" t="s">
        <v>45</v>
      </c>
      <c r="L2" s="37" t="s">
        <v>42</v>
      </c>
      <c r="M2" s="2"/>
    </row>
    <row r="3" spans="2:13" x14ac:dyDescent="0.2">
      <c r="B3" s="33" t="e">
        <f>NA()</f>
        <v>#N/A</v>
      </c>
      <c r="C3" s="8" t="e">
        <f>NA()</f>
        <v>#N/A</v>
      </c>
      <c r="D3" s="8">
        <v>5</v>
      </c>
      <c r="E3" s="8" t="e">
        <f>NA()</f>
        <v>#N/A</v>
      </c>
      <c r="F3" s="8" t="e">
        <f>NA()</f>
        <v>#N/A</v>
      </c>
      <c r="G3" s="8" t="e">
        <f>NA()</f>
        <v>#N/A</v>
      </c>
      <c r="H3" s="8">
        <v>3</v>
      </c>
      <c r="I3" s="8">
        <v>0</v>
      </c>
      <c r="J3" s="8">
        <v>8</v>
      </c>
      <c r="K3" s="8" t="e">
        <f>NA()</f>
        <v>#N/A</v>
      </c>
      <c r="L3" s="34">
        <v>2</v>
      </c>
    </row>
    <row r="4" spans="2:13" x14ac:dyDescent="0.2">
      <c r="B4" s="33">
        <v>1</v>
      </c>
      <c r="C4" s="8"/>
      <c r="D4" s="8">
        <f>MOD(D3,'Probability Distribution Data'!$M$9)+1</f>
        <v>1</v>
      </c>
      <c r="E4" s="8">
        <f t="shared" ref="E4:E67" si="0">IF(L3=0,H3+J3,H3)</f>
        <v>3</v>
      </c>
      <c r="F4" s="32">
        <f ca="1">'Random Number (1)'!A2*100</f>
        <v>80.137014026837022</v>
      </c>
      <c r="G4" s="8">
        <f ca="1">VLOOKUP(F4/100,'Probability Distribution Data'!$D$9:$E$14,2,TRUE)</f>
        <v>3</v>
      </c>
      <c r="H4" s="8">
        <f t="shared" ref="H4:H67" ca="1" si="1">IF(I3&gt;0,IF(E4-G4&lt;0,0,E4-G4-I3),IF(E4-G4&lt;0,0,E4-G4))</f>
        <v>0</v>
      </c>
      <c r="I4" s="8">
        <f ca="1">IF(H4&gt;0,0,I3+G4-E4)</f>
        <v>0</v>
      </c>
      <c r="J4" s="8">
        <f>IF(D4=5,'Probability Distribution Data'!$M$8-Simulation!H4,J3)</f>
        <v>8</v>
      </c>
      <c r="K4" s="32" t="str">
        <f>IF(D4=5,'Random Number (2)'!A2*100,"")</f>
        <v/>
      </c>
      <c r="L4" s="34">
        <f>IF(D4&lt;&gt;5, IF(L3=0,L3-1,L3-1),VLOOKUP(K4/100,'Probability Distribution Data'!$I$9:$J$12,2,TRUE))</f>
        <v>1</v>
      </c>
    </row>
    <row r="5" spans="2:13" x14ac:dyDescent="0.2">
      <c r="B5" s="33">
        <v>2</v>
      </c>
      <c r="C5" s="8"/>
      <c r="D5" s="8">
        <f>MOD(D4,'Probability Distribution Data'!$M$9)+1</f>
        <v>2</v>
      </c>
      <c r="E5" s="8">
        <f t="shared" ca="1" si="0"/>
        <v>0</v>
      </c>
      <c r="F5" s="32">
        <f ca="1">'Random Number (1)'!A3*100</f>
        <v>26.107397546617918</v>
      </c>
      <c r="G5" s="8">
        <f ca="1">VLOOKUP(F5/100,'Probability Distribution Data'!$D$9:$E$14,2,TRUE)</f>
        <v>1</v>
      </c>
      <c r="H5" s="8">
        <f t="shared" ca="1" si="1"/>
        <v>0</v>
      </c>
      <c r="I5" s="8">
        <f t="shared" ref="I5:I68" ca="1" si="2">IF(H5&gt;0,0,I4+G5-E5)</f>
        <v>1</v>
      </c>
      <c r="J5" s="8">
        <f>IF(D5=5,'Probability Distribution Data'!$M$8-Simulation!H5,J4)</f>
        <v>8</v>
      </c>
      <c r="K5" s="32" t="str">
        <f>IF(D5=5,'Random Number (2)'!A3*100,"")</f>
        <v/>
      </c>
      <c r="L5" s="34">
        <f>IF(D5&lt;&gt;5, IF(L4=0,L4-1,L4-1),VLOOKUP(K5/100,'Probability Distribution Data'!$I$9:$J$12,2,TRUE))</f>
        <v>0</v>
      </c>
    </row>
    <row r="6" spans="2:13" x14ac:dyDescent="0.2">
      <c r="B6" s="33">
        <v>3</v>
      </c>
      <c r="C6" s="8"/>
      <c r="D6" s="8">
        <f>MOD(D5,'Probability Distribution Data'!$M$9)+1</f>
        <v>3</v>
      </c>
      <c r="E6" s="8">
        <f t="shared" ca="1" si="0"/>
        <v>8</v>
      </c>
      <c r="F6" s="32">
        <f ca="1">'Random Number (1)'!A4*100</f>
        <v>37.299667374323185</v>
      </c>
      <c r="G6" s="8">
        <f ca="1">VLOOKUP(F6/100,'Probability Distribution Data'!$D$9:$E$14,2,TRUE)</f>
        <v>2</v>
      </c>
      <c r="H6" s="8">
        <f t="shared" ca="1" si="1"/>
        <v>5</v>
      </c>
      <c r="I6" s="8">
        <f t="shared" ca="1" si="2"/>
        <v>0</v>
      </c>
      <c r="J6" s="8">
        <f>IF(D6=5,'Probability Distribution Data'!$M$8-Simulation!H6,J5)</f>
        <v>8</v>
      </c>
      <c r="K6" s="32" t="str">
        <f>IF(D6=5,'Random Number (2)'!A4*100,"")</f>
        <v/>
      </c>
      <c r="L6" s="34">
        <f>IF(D6&lt;&gt;5, IF(L5=0,L5-1,L5-1),VLOOKUP(K6/100,'Probability Distribution Data'!$I$9:$J$12,2,TRUE))</f>
        <v>-1</v>
      </c>
    </row>
    <row r="7" spans="2:13" x14ac:dyDescent="0.2">
      <c r="B7" s="33">
        <v>4</v>
      </c>
      <c r="C7" s="8"/>
      <c r="D7" s="8">
        <f>MOD(D6,'Probability Distribution Data'!$M$9)+1</f>
        <v>4</v>
      </c>
      <c r="E7" s="8">
        <f t="shared" ca="1" si="0"/>
        <v>5</v>
      </c>
      <c r="F7" s="32">
        <f ca="1">'Random Number (1)'!A5*100</f>
        <v>29.260038202850648</v>
      </c>
      <c r="G7" s="8">
        <f ca="1">VLOOKUP(F7/100,'Probability Distribution Data'!$D$9:$E$14,2,TRUE)</f>
        <v>1</v>
      </c>
      <c r="H7" s="8">
        <f t="shared" ca="1" si="1"/>
        <v>4</v>
      </c>
      <c r="I7" s="8">
        <f t="shared" ca="1" si="2"/>
        <v>0</v>
      </c>
      <c r="J7" s="8">
        <f>IF(D7=5,'Probability Distribution Data'!$M$8-Simulation!H7,J6)</f>
        <v>8</v>
      </c>
      <c r="K7" s="32" t="str">
        <f>IF(D7=5,'Random Number (2)'!A5*100,"")</f>
        <v/>
      </c>
      <c r="L7" s="34">
        <f>IF(D7&lt;&gt;5, IF(L6=0,L6-1,L6-1),VLOOKUP(K7/100,'Probability Distribution Data'!$I$9:$J$12,2,TRUE))</f>
        <v>-2</v>
      </c>
    </row>
    <row r="8" spans="2:13" x14ac:dyDescent="0.2">
      <c r="B8" s="33">
        <v>5</v>
      </c>
      <c r="C8" s="8"/>
      <c r="D8" s="8">
        <f>MOD(D7,'Probability Distribution Data'!$M$9)+1</f>
        <v>5</v>
      </c>
      <c r="E8" s="8">
        <f t="shared" ca="1" si="0"/>
        <v>4</v>
      </c>
      <c r="F8" s="32">
        <f ca="1">'Random Number (1)'!A6*100</f>
        <v>45.7158155490445</v>
      </c>
      <c r="G8" s="8">
        <f ca="1">VLOOKUP(F8/100,'Probability Distribution Data'!$D$9:$E$14,2,TRUE)</f>
        <v>2</v>
      </c>
      <c r="H8" s="8">
        <f t="shared" ca="1" si="1"/>
        <v>2</v>
      </c>
      <c r="I8" s="8">
        <f t="shared" ca="1" si="2"/>
        <v>0</v>
      </c>
      <c r="J8" s="8">
        <f ca="1">IF(D8=5,'Probability Distribution Data'!$M$8-Simulation!H8,J7)</f>
        <v>9</v>
      </c>
      <c r="K8" s="32">
        <f ca="1">IF(D8=5,'Random Number (2)'!A6*100,"")</f>
        <v>72.135662305203894</v>
      </c>
      <c r="L8" s="34">
        <f ca="1">IF(D8&lt;&gt;5, IF(L7=0,L7-1,L7-1),VLOOKUP(K8/100,'Probability Distribution Data'!$I$9:$J$12,2,TRUE))</f>
        <v>2</v>
      </c>
    </row>
    <row r="9" spans="2:13" x14ac:dyDescent="0.2">
      <c r="B9" s="33">
        <v>6</v>
      </c>
      <c r="C9" s="8"/>
      <c r="D9" s="8">
        <f>MOD(D8,'Probability Distribution Data'!$M$9)+1</f>
        <v>1</v>
      </c>
      <c r="E9" s="8">
        <f t="shared" ca="1" si="0"/>
        <v>2</v>
      </c>
      <c r="F9" s="32">
        <f ca="1">'Random Number (1)'!A7*100</f>
        <v>74.282578094750676</v>
      </c>
      <c r="G9" s="8">
        <f ca="1">VLOOKUP(F9/100,'Probability Distribution Data'!$D$9:$E$14,2,TRUE)</f>
        <v>3</v>
      </c>
      <c r="H9" s="8">
        <f t="shared" ca="1" si="1"/>
        <v>0</v>
      </c>
      <c r="I9" s="8">
        <f t="shared" ca="1" si="2"/>
        <v>1</v>
      </c>
      <c r="J9" s="8">
        <f ca="1">IF(D9=5,'Probability Distribution Data'!$M$8-Simulation!H9,J8)</f>
        <v>9</v>
      </c>
      <c r="K9" s="32" t="str">
        <f>IF(D9=5,'Random Number (2)'!A7*100,"")</f>
        <v/>
      </c>
      <c r="L9" s="34">
        <f ca="1">IF(D9&lt;&gt;5, IF(L8=0,L8-1,L8-1),VLOOKUP(K9/100,'Probability Distribution Data'!$I$9:$J$12,2,TRUE))</f>
        <v>1</v>
      </c>
    </row>
    <row r="10" spans="2:13" x14ac:dyDescent="0.2">
      <c r="B10" s="33">
        <v>7</v>
      </c>
      <c r="C10" s="8"/>
      <c r="D10" s="8">
        <f>MOD(D9,'Probability Distribution Data'!$M$9)+1</f>
        <v>2</v>
      </c>
      <c r="E10" s="8">
        <f t="shared" ca="1" si="0"/>
        <v>0</v>
      </c>
      <c r="F10" s="32">
        <f ca="1">'Random Number (1)'!A8*100</f>
        <v>63.169185686478215</v>
      </c>
      <c r="G10" s="8">
        <f ca="1">VLOOKUP(F10/100,'Probability Distribution Data'!$D$9:$E$14,2,TRUE)</f>
        <v>2</v>
      </c>
      <c r="H10" s="8">
        <f t="shared" ca="1" si="1"/>
        <v>0</v>
      </c>
      <c r="I10" s="8">
        <f t="shared" ca="1" si="2"/>
        <v>3</v>
      </c>
      <c r="J10" s="8">
        <f ca="1">IF(D10=5,'Probability Distribution Data'!$M$8-Simulation!H10,J9)</f>
        <v>9</v>
      </c>
      <c r="K10" s="32" t="str">
        <f>IF(D10=5,'Random Number (2)'!A8*100,"")</f>
        <v/>
      </c>
      <c r="L10" s="34">
        <f ca="1">IF(D10&lt;&gt;5, IF(L9=0,L9-1,L9-1),VLOOKUP(K10/100,'Probability Distribution Data'!$I$9:$J$12,2,TRUE))</f>
        <v>0</v>
      </c>
    </row>
    <row r="11" spans="2:13" x14ac:dyDescent="0.2">
      <c r="B11" s="33">
        <v>8</v>
      </c>
      <c r="C11" s="8"/>
      <c r="D11" s="8">
        <f>MOD(D10,'Probability Distribution Data'!$M$9)+1</f>
        <v>3</v>
      </c>
      <c r="E11" s="8">
        <f t="shared" ca="1" si="0"/>
        <v>9</v>
      </c>
      <c r="F11" s="32">
        <f ca="1">'Random Number (1)'!A9*100</f>
        <v>73.407734120996565</v>
      </c>
      <c r="G11" s="8">
        <f ca="1">VLOOKUP(F11/100,'Probability Distribution Data'!$D$9:$E$14,2,TRUE)</f>
        <v>3</v>
      </c>
      <c r="H11" s="8">
        <f t="shared" ca="1" si="1"/>
        <v>3</v>
      </c>
      <c r="I11" s="8">
        <f t="shared" ca="1" si="2"/>
        <v>0</v>
      </c>
      <c r="J11" s="8">
        <f ca="1">IF(D11=5,'Probability Distribution Data'!$M$8-Simulation!H11,J10)</f>
        <v>9</v>
      </c>
      <c r="K11" s="32" t="str">
        <f>IF(D11=5,'Random Number (2)'!A9*100,"")</f>
        <v/>
      </c>
      <c r="L11" s="34">
        <f ca="1">IF(D11&lt;&gt;5, IF(L10=0,L10-1,L10-1),VLOOKUP(K11/100,'Probability Distribution Data'!$I$9:$J$12,2,TRUE))</f>
        <v>-1</v>
      </c>
    </row>
    <row r="12" spans="2:13" x14ac:dyDescent="0.2">
      <c r="B12" s="33">
        <v>9</v>
      </c>
      <c r="C12" s="8"/>
      <c r="D12" s="8">
        <f>MOD(D11,'Probability Distribution Data'!$M$9)+1</f>
        <v>4</v>
      </c>
      <c r="E12" s="8">
        <f t="shared" ca="1" si="0"/>
        <v>3</v>
      </c>
      <c r="F12" s="32">
        <f ca="1">'Random Number (1)'!A10*100</f>
        <v>72.12107231229119</v>
      </c>
      <c r="G12" s="8">
        <f ca="1">VLOOKUP(F12/100,'Probability Distribution Data'!$D$9:$E$14,2,TRUE)</f>
        <v>3</v>
      </c>
      <c r="H12" s="8">
        <f t="shared" ca="1" si="1"/>
        <v>0</v>
      </c>
      <c r="I12" s="8">
        <f t="shared" ca="1" si="2"/>
        <v>0</v>
      </c>
      <c r="J12" s="8">
        <f ca="1">IF(D12=5,'Probability Distribution Data'!$M$8-Simulation!H12,J11)</f>
        <v>9</v>
      </c>
      <c r="K12" s="32" t="str">
        <f>IF(D12=5,'Random Number (2)'!A10*100,"")</f>
        <v/>
      </c>
      <c r="L12" s="34">
        <f ca="1">IF(D12&lt;&gt;5, IF(L11=0,L11-1,L11-1),VLOOKUP(K12/100,'Probability Distribution Data'!$I$9:$J$12,2,TRUE))</f>
        <v>-2</v>
      </c>
    </row>
    <row r="13" spans="2:13" x14ac:dyDescent="0.2">
      <c r="B13" s="33">
        <v>10</v>
      </c>
      <c r="C13" s="8"/>
      <c r="D13" s="8">
        <f>MOD(D12,'Probability Distribution Data'!$M$9)+1</f>
        <v>5</v>
      </c>
      <c r="E13" s="8">
        <f t="shared" ca="1" si="0"/>
        <v>0</v>
      </c>
      <c r="F13" s="32">
        <f ca="1">'Random Number (1)'!A11*100</f>
        <v>68.286735005496098</v>
      </c>
      <c r="G13" s="8">
        <f ca="1">VLOOKUP(F13/100,'Probability Distribution Data'!$D$9:$E$14,2,TRUE)</f>
        <v>2</v>
      </c>
      <c r="H13" s="8">
        <f t="shared" ca="1" si="1"/>
        <v>0</v>
      </c>
      <c r="I13" s="8">
        <f t="shared" ca="1" si="2"/>
        <v>2</v>
      </c>
      <c r="J13" s="8">
        <f ca="1">IF(D13=5,'Probability Distribution Data'!$M$8-Simulation!H13,J12)</f>
        <v>11</v>
      </c>
      <c r="K13" s="32">
        <f ca="1">IF(D13=5,'Random Number (2)'!A11*100,"")</f>
        <v>8.5228604429900869</v>
      </c>
      <c r="L13" s="34">
        <f ca="1">IF(D13&lt;&gt;5, IF(L12=0,L12-1,L12-1),VLOOKUP(K13/100,'Probability Distribution Data'!$I$9:$J$12,2,TRUE))</f>
        <v>1</v>
      </c>
    </row>
    <row r="14" spans="2:13" x14ac:dyDescent="0.2">
      <c r="B14" s="33">
        <v>11</v>
      </c>
      <c r="C14" s="8"/>
      <c r="D14" s="8">
        <f>MOD(D13,'Probability Distribution Data'!$M$9)+1</f>
        <v>1</v>
      </c>
      <c r="E14" s="8">
        <f t="shared" ca="1" si="0"/>
        <v>0</v>
      </c>
      <c r="F14" s="32">
        <f ca="1">'Random Number (1)'!A12*100</f>
        <v>63.166239464730559</v>
      </c>
      <c r="G14" s="8">
        <f ca="1">VLOOKUP(F14/100,'Probability Distribution Data'!$D$9:$E$14,2,TRUE)</f>
        <v>2</v>
      </c>
      <c r="H14" s="8">
        <f t="shared" ca="1" si="1"/>
        <v>0</v>
      </c>
      <c r="I14" s="8">
        <f t="shared" ca="1" si="2"/>
        <v>4</v>
      </c>
      <c r="J14" s="8">
        <f ca="1">IF(D14=5,'Probability Distribution Data'!$M$8-Simulation!H14,J13)</f>
        <v>11</v>
      </c>
      <c r="K14" s="32" t="str">
        <f>IF(D14=5,'Random Number (2)'!A12*100,"")</f>
        <v/>
      </c>
      <c r="L14" s="34">
        <f ca="1">IF(D14&lt;&gt;5, IF(L13=0,L13-1,L13-1),VLOOKUP(K14/100,'Probability Distribution Data'!$I$9:$J$12,2,TRUE))</f>
        <v>0</v>
      </c>
    </row>
    <row r="15" spans="2:13" x14ac:dyDescent="0.2">
      <c r="B15" s="33">
        <v>12</v>
      </c>
      <c r="C15" s="8"/>
      <c r="D15" s="8">
        <f>MOD(D14,'Probability Distribution Data'!$M$9)+1</f>
        <v>2</v>
      </c>
      <c r="E15" s="8">
        <f t="shared" ca="1" si="0"/>
        <v>11</v>
      </c>
      <c r="F15" s="32">
        <f ca="1">'Random Number (1)'!A13*100</f>
        <v>18.355956666926044</v>
      </c>
      <c r="G15" s="8">
        <f ca="1">VLOOKUP(F15/100,'Probability Distribution Data'!$D$9:$E$14,2,TRUE)</f>
        <v>1</v>
      </c>
      <c r="H15" s="8">
        <f t="shared" ca="1" si="1"/>
        <v>6</v>
      </c>
      <c r="I15" s="8">
        <f t="shared" ca="1" si="2"/>
        <v>0</v>
      </c>
      <c r="J15" s="8">
        <f ca="1">IF(D15=5,'Probability Distribution Data'!$M$8-Simulation!H15,J14)</f>
        <v>11</v>
      </c>
      <c r="K15" s="32" t="str">
        <f>IF(D15=5,'Random Number (2)'!A13*100,"")</f>
        <v/>
      </c>
      <c r="L15" s="34">
        <f ca="1">IF(D15&lt;&gt;5, IF(L14=0,L14-1,L14-1),VLOOKUP(K15/100,'Probability Distribution Data'!$I$9:$J$12,2,TRUE))</f>
        <v>-1</v>
      </c>
    </row>
    <row r="16" spans="2:13" x14ac:dyDescent="0.2">
      <c r="B16" s="33">
        <v>13</v>
      </c>
      <c r="C16" s="8"/>
      <c r="D16" s="8">
        <f>MOD(D15,'Probability Distribution Data'!$M$9)+1</f>
        <v>3</v>
      </c>
      <c r="E16" s="8">
        <f t="shared" ca="1" si="0"/>
        <v>6</v>
      </c>
      <c r="F16" s="32">
        <f ca="1">'Random Number (1)'!A14*100</f>
        <v>12.739387396605117</v>
      </c>
      <c r="G16" s="8">
        <f ca="1">VLOOKUP(F16/100,'Probability Distribution Data'!$D$9:$E$14,2,TRUE)</f>
        <v>1</v>
      </c>
      <c r="H16" s="8">
        <f t="shared" ca="1" si="1"/>
        <v>5</v>
      </c>
      <c r="I16" s="8">
        <f t="shared" ca="1" si="2"/>
        <v>0</v>
      </c>
      <c r="J16" s="8">
        <f ca="1">IF(D16=5,'Probability Distribution Data'!$M$8-Simulation!H16,J15)</f>
        <v>11</v>
      </c>
      <c r="K16" s="32" t="str">
        <f>IF(D16=5,'Random Number (2)'!A14*100,"")</f>
        <v/>
      </c>
      <c r="L16" s="34">
        <f ca="1">IF(D16&lt;&gt;5, IF(L15=0,L15-1,L15-1),VLOOKUP(K16/100,'Probability Distribution Data'!$I$9:$J$12,2,TRUE))</f>
        <v>-2</v>
      </c>
    </row>
    <row r="17" spans="2:12" x14ac:dyDescent="0.2">
      <c r="B17" s="33">
        <v>14</v>
      </c>
      <c r="C17" s="8"/>
      <c r="D17" s="8">
        <f>MOD(D16,'Probability Distribution Data'!$M$9)+1</f>
        <v>4</v>
      </c>
      <c r="E17" s="8">
        <f t="shared" ca="1" si="0"/>
        <v>5</v>
      </c>
      <c r="F17" s="32">
        <f ca="1">'Random Number (1)'!A15*100</f>
        <v>98.935649377535313</v>
      </c>
      <c r="G17" s="8">
        <f ca="1">VLOOKUP(F17/100,'Probability Distribution Data'!$D$9:$E$14,2,TRUE)</f>
        <v>4</v>
      </c>
      <c r="H17" s="8">
        <f t="shared" ca="1" si="1"/>
        <v>1</v>
      </c>
      <c r="I17" s="8">
        <f t="shared" ca="1" si="2"/>
        <v>0</v>
      </c>
      <c r="J17" s="8">
        <f ca="1">IF(D17=5,'Probability Distribution Data'!$M$8-Simulation!H17,J16)</f>
        <v>11</v>
      </c>
      <c r="K17" s="32" t="str">
        <f>IF(D17=5,'Random Number (2)'!A15*100,"")</f>
        <v/>
      </c>
      <c r="L17" s="34">
        <f ca="1">IF(D17&lt;&gt;5, IF(L16=0,L16-1,L16-1),VLOOKUP(K17/100,'Probability Distribution Data'!$I$9:$J$12,2,TRUE))</f>
        <v>-3</v>
      </c>
    </row>
    <row r="18" spans="2:12" x14ac:dyDescent="0.2">
      <c r="B18" s="33">
        <v>15</v>
      </c>
      <c r="C18" s="8"/>
      <c r="D18" s="8">
        <f>MOD(D17,'Probability Distribution Data'!$M$9)+1</f>
        <v>5</v>
      </c>
      <c r="E18" s="8">
        <f t="shared" ca="1" si="0"/>
        <v>1</v>
      </c>
      <c r="F18" s="32">
        <f ca="1">'Random Number (1)'!A16*100</f>
        <v>55.885189593663284</v>
      </c>
      <c r="G18" s="8">
        <f ca="1">VLOOKUP(F18/100,'Probability Distribution Data'!$D$9:$E$14,2,TRUE)</f>
        <v>2</v>
      </c>
      <c r="H18" s="8">
        <f t="shared" ca="1" si="1"/>
        <v>0</v>
      </c>
      <c r="I18" s="8">
        <f t="shared" ca="1" si="2"/>
        <v>1</v>
      </c>
      <c r="J18" s="8">
        <f ca="1">IF(D18=5,'Probability Distribution Data'!$M$8-Simulation!H18,J17)</f>
        <v>11</v>
      </c>
      <c r="K18" s="32">
        <f ca="1">IF(D18=5,'Random Number (2)'!A16*100,"")</f>
        <v>91.738501597004031</v>
      </c>
      <c r="L18" s="34">
        <f ca="1">IF(D18&lt;&gt;5, IF(L17=0,L17-1,L17-1),VLOOKUP(K18/100,'Probability Distribution Data'!$I$9:$J$12,2,TRUE))</f>
        <v>3</v>
      </c>
    </row>
    <row r="19" spans="2:12" x14ac:dyDescent="0.2">
      <c r="B19" s="33">
        <v>16</v>
      </c>
      <c r="C19" s="8"/>
      <c r="D19" s="8">
        <f>MOD(D18,'Probability Distribution Data'!$M$9)+1</f>
        <v>1</v>
      </c>
      <c r="E19" s="8">
        <f t="shared" ca="1" si="0"/>
        <v>0</v>
      </c>
      <c r="F19" s="32">
        <f ca="1">'Random Number (1)'!A17*100</f>
        <v>1.3033784223258627</v>
      </c>
      <c r="G19" s="8">
        <f ca="1">VLOOKUP(F19/100,'Probability Distribution Data'!$D$9:$E$14,2,TRUE)</f>
        <v>0</v>
      </c>
      <c r="H19" s="8">
        <f t="shared" ca="1" si="1"/>
        <v>-1</v>
      </c>
      <c r="I19" s="8">
        <f t="shared" ca="1" si="2"/>
        <v>1</v>
      </c>
      <c r="J19" s="8">
        <f ca="1">IF(D19=5,'Probability Distribution Data'!$M$8-Simulation!H19,J18)</f>
        <v>11</v>
      </c>
      <c r="K19" s="32" t="str">
        <f>IF(D19=5,'Random Number (2)'!A17*100,"")</f>
        <v/>
      </c>
      <c r="L19" s="34">
        <f ca="1">IF(D19&lt;&gt;5, IF(L18=0,L18-1,L18-1),VLOOKUP(K19/100,'Probability Distribution Data'!$I$9:$J$12,2,TRUE))</f>
        <v>2</v>
      </c>
    </row>
    <row r="20" spans="2:12" x14ac:dyDescent="0.2">
      <c r="B20" s="33">
        <v>17</v>
      </c>
      <c r="C20" s="8"/>
      <c r="D20" s="8">
        <f>MOD(D19,'Probability Distribution Data'!$M$9)+1</f>
        <v>2</v>
      </c>
      <c r="E20" s="8">
        <f t="shared" ca="1" si="0"/>
        <v>-1</v>
      </c>
      <c r="F20" s="32">
        <f ca="1">'Random Number (1)'!A18*100</f>
        <v>80.504721795481998</v>
      </c>
      <c r="G20" s="8">
        <f ca="1">VLOOKUP(F20/100,'Probability Distribution Data'!$D$9:$E$14,2,TRUE)</f>
        <v>3</v>
      </c>
      <c r="H20" s="8">
        <f t="shared" ca="1" si="1"/>
        <v>0</v>
      </c>
      <c r="I20" s="8">
        <f t="shared" ca="1" si="2"/>
        <v>5</v>
      </c>
      <c r="J20" s="8">
        <f ca="1">IF(D20=5,'Probability Distribution Data'!$M$8-Simulation!H20,J19)</f>
        <v>11</v>
      </c>
      <c r="K20" s="32" t="str">
        <f>IF(D20=5,'Random Number (2)'!A18*100,"")</f>
        <v/>
      </c>
      <c r="L20" s="34">
        <f ca="1">IF(D20&lt;&gt;5, IF(L19=0,L19-1,L19-1),VLOOKUP(K20/100,'Probability Distribution Data'!$I$9:$J$12,2,TRUE))</f>
        <v>1</v>
      </c>
    </row>
    <row r="21" spans="2:12" x14ac:dyDescent="0.2">
      <c r="B21" s="33">
        <v>18</v>
      </c>
      <c r="C21" s="8"/>
      <c r="D21" s="8">
        <f>MOD(D20,'Probability Distribution Data'!$M$9)+1</f>
        <v>3</v>
      </c>
      <c r="E21" s="8">
        <f t="shared" ca="1" si="0"/>
        <v>0</v>
      </c>
      <c r="F21" s="32">
        <f ca="1">'Random Number (1)'!A19*100</f>
        <v>92.183621614916262</v>
      </c>
      <c r="G21" s="8">
        <f ca="1">VLOOKUP(F21/100,'Probability Distribution Data'!$D$9:$E$14,2,TRUE)</f>
        <v>4</v>
      </c>
      <c r="H21" s="8">
        <f t="shared" ca="1" si="1"/>
        <v>0</v>
      </c>
      <c r="I21" s="8">
        <f t="shared" ca="1" si="2"/>
        <v>9</v>
      </c>
      <c r="J21" s="8">
        <f ca="1">IF(D21=5,'Probability Distribution Data'!$M$8-Simulation!H21,J20)</f>
        <v>11</v>
      </c>
      <c r="K21" s="32" t="str">
        <f>IF(D21=5,'Random Number (2)'!A19*100,"")</f>
        <v/>
      </c>
      <c r="L21" s="34">
        <f ca="1">IF(D21&lt;&gt;5, IF(L20=0,L20-1,L20-1),VLOOKUP(K21/100,'Probability Distribution Data'!$I$9:$J$12,2,TRUE))</f>
        <v>0</v>
      </c>
    </row>
    <row r="22" spans="2:12" x14ac:dyDescent="0.2">
      <c r="B22" s="33">
        <v>19</v>
      </c>
      <c r="C22" s="8"/>
      <c r="D22" s="8">
        <f>MOD(D21,'Probability Distribution Data'!$M$9)+1</f>
        <v>4</v>
      </c>
      <c r="E22" s="8">
        <f t="shared" ca="1" si="0"/>
        <v>11</v>
      </c>
      <c r="F22" s="32">
        <f ca="1">'Random Number (1)'!A20*100</f>
        <v>2.0311036867046384</v>
      </c>
      <c r="G22" s="8">
        <f ca="1">VLOOKUP(F22/100,'Probability Distribution Data'!$D$9:$E$14,2,TRUE)</f>
        <v>0</v>
      </c>
      <c r="H22" s="8">
        <f t="shared" ca="1" si="1"/>
        <v>2</v>
      </c>
      <c r="I22" s="8">
        <f t="shared" ca="1" si="2"/>
        <v>0</v>
      </c>
      <c r="J22" s="8">
        <f ca="1">IF(D22=5,'Probability Distribution Data'!$M$8-Simulation!H22,J21)</f>
        <v>11</v>
      </c>
      <c r="K22" s="32" t="str">
        <f>IF(D22=5,'Random Number (2)'!A20*100,"")</f>
        <v/>
      </c>
      <c r="L22" s="34">
        <f ca="1">IF(D22&lt;&gt;5, IF(L21=0,L21-1,L21-1),VLOOKUP(K22/100,'Probability Distribution Data'!$I$9:$J$12,2,TRUE))</f>
        <v>-1</v>
      </c>
    </row>
    <row r="23" spans="2:12" x14ac:dyDescent="0.2">
      <c r="B23" s="33">
        <v>20</v>
      </c>
      <c r="C23" s="8"/>
      <c r="D23" s="8">
        <f>MOD(D22,'Probability Distribution Data'!$M$9)+1</f>
        <v>5</v>
      </c>
      <c r="E23" s="8">
        <f t="shared" ca="1" si="0"/>
        <v>2</v>
      </c>
      <c r="F23" s="32">
        <f ca="1">'Random Number (1)'!A21*100</f>
        <v>99.431218147991999</v>
      </c>
      <c r="G23" s="8">
        <f ca="1">VLOOKUP(F23/100,'Probability Distribution Data'!$D$9:$E$14,2,TRUE)</f>
        <v>4</v>
      </c>
      <c r="H23" s="8">
        <f t="shared" ca="1" si="1"/>
        <v>0</v>
      </c>
      <c r="I23" s="8">
        <f t="shared" ca="1" si="2"/>
        <v>2</v>
      </c>
      <c r="J23" s="8">
        <f ca="1">IF(D23=5,'Probability Distribution Data'!$M$8-Simulation!H23,J22)</f>
        <v>11</v>
      </c>
      <c r="K23" s="32">
        <f ca="1">IF(D23=5,'Random Number (2)'!A21*100,"")</f>
        <v>84.884644018797005</v>
      </c>
      <c r="L23" s="34">
        <f ca="1">IF(D23&lt;&gt;5, IF(L22=0,L22-1,L22-1),VLOOKUP(K23/100,'Probability Distribution Data'!$I$9:$J$12,2,TRUE))</f>
        <v>2</v>
      </c>
    </row>
    <row r="24" spans="2:12" x14ac:dyDescent="0.2">
      <c r="B24" s="33">
        <v>21</v>
      </c>
      <c r="C24" s="8"/>
      <c r="D24" s="8">
        <f>MOD(D23,'Probability Distribution Data'!$M$9)+1</f>
        <v>1</v>
      </c>
      <c r="E24" s="8">
        <f t="shared" ca="1" si="0"/>
        <v>0</v>
      </c>
      <c r="F24" s="32">
        <f ca="1">'Random Number (1)'!A22*100</f>
        <v>6.9608785245837694</v>
      </c>
      <c r="G24" s="8">
        <f ca="1">VLOOKUP(F24/100,'Probability Distribution Data'!$D$9:$E$14,2,TRUE)</f>
        <v>0</v>
      </c>
      <c r="H24" s="8">
        <f t="shared" ca="1" si="1"/>
        <v>-2</v>
      </c>
      <c r="I24" s="8">
        <f t="shared" ca="1" si="2"/>
        <v>2</v>
      </c>
      <c r="J24" s="8">
        <f ca="1">IF(D24=5,'Probability Distribution Data'!$M$8-Simulation!H24,J23)</f>
        <v>11</v>
      </c>
      <c r="K24" s="32" t="str">
        <f>IF(D24=5,'Random Number (2)'!A22*100,"")</f>
        <v/>
      </c>
      <c r="L24" s="34">
        <f ca="1">IF(D24&lt;&gt;5, IF(L23=0,L23-1,L23-1),VLOOKUP(K24/100,'Probability Distribution Data'!$I$9:$J$12,2,TRUE))</f>
        <v>1</v>
      </c>
    </row>
    <row r="25" spans="2:12" x14ac:dyDescent="0.2">
      <c r="B25" s="33">
        <v>22</v>
      </c>
      <c r="C25" s="8"/>
      <c r="D25" s="8">
        <f>MOD(D24,'Probability Distribution Data'!$M$9)+1</f>
        <v>2</v>
      </c>
      <c r="E25" s="8">
        <f t="shared" ca="1" si="0"/>
        <v>-2</v>
      </c>
      <c r="F25" s="32">
        <f ca="1">'Random Number (1)'!A23*100</f>
        <v>39.115248003282879</v>
      </c>
      <c r="G25" s="8">
        <f ca="1">VLOOKUP(F25/100,'Probability Distribution Data'!$D$9:$E$14,2,TRUE)</f>
        <v>2</v>
      </c>
      <c r="H25" s="8">
        <f t="shared" ca="1" si="1"/>
        <v>0</v>
      </c>
      <c r="I25" s="8">
        <f t="shared" ca="1" si="2"/>
        <v>6</v>
      </c>
      <c r="J25" s="8">
        <f ca="1">IF(D25=5,'Probability Distribution Data'!$M$8-Simulation!H25,J24)</f>
        <v>11</v>
      </c>
      <c r="K25" s="32" t="str">
        <f>IF(D25=5,'Random Number (2)'!A23*100,"")</f>
        <v/>
      </c>
      <c r="L25" s="34">
        <f ca="1">IF(D25&lt;&gt;5, IF(L24=0,L24-1,L24-1),VLOOKUP(K25/100,'Probability Distribution Data'!$I$9:$J$12,2,TRUE))</f>
        <v>0</v>
      </c>
    </row>
    <row r="26" spans="2:12" x14ac:dyDescent="0.2">
      <c r="B26" s="33">
        <v>23</v>
      </c>
      <c r="C26" s="8"/>
      <c r="D26" s="8">
        <f>MOD(D25,'Probability Distribution Data'!$M$9)+1</f>
        <v>3</v>
      </c>
      <c r="E26" s="8">
        <f t="shared" ca="1" si="0"/>
        <v>11</v>
      </c>
      <c r="F26" s="32">
        <f ca="1">'Random Number (1)'!A24*100</f>
        <v>82.182624709244834</v>
      </c>
      <c r="G26" s="8">
        <f ca="1">VLOOKUP(F26/100,'Probability Distribution Data'!$D$9:$E$14,2,TRUE)</f>
        <v>3</v>
      </c>
      <c r="H26" s="8">
        <f t="shared" ca="1" si="1"/>
        <v>2</v>
      </c>
      <c r="I26" s="8">
        <f t="shared" ca="1" si="2"/>
        <v>0</v>
      </c>
      <c r="J26" s="8">
        <f ca="1">IF(D26=5,'Probability Distribution Data'!$M$8-Simulation!H26,J25)</f>
        <v>11</v>
      </c>
      <c r="K26" s="32" t="str">
        <f>IF(D26=5,'Random Number (2)'!A24*100,"")</f>
        <v/>
      </c>
      <c r="L26" s="34">
        <f ca="1">IF(D26&lt;&gt;5, IF(L25=0,L25-1,L25-1),VLOOKUP(K26/100,'Probability Distribution Data'!$I$9:$J$12,2,TRUE))</f>
        <v>-1</v>
      </c>
    </row>
    <row r="27" spans="2:12" x14ac:dyDescent="0.2">
      <c r="B27" s="33">
        <v>24</v>
      </c>
      <c r="C27" s="8"/>
      <c r="D27" s="8">
        <f>MOD(D26,'Probability Distribution Data'!$M$9)+1</f>
        <v>4</v>
      </c>
      <c r="E27" s="8">
        <f t="shared" ca="1" si="0"/>
        <v>2</v>
      </c>
      <c r="F27" s="32">
        <f ca="1">'Random Number (1)'!A25*100</f>
        <v>56.799735149881712</v>
      </c>
      <c r="G27" s="8">
        <f ca="1">VLOOKUP(F27/100,'Probability Distribution Data'!$D$9:$E$14,2,TRUE)</f>
        <v>2</v>
      </c>
      <c r="H27" s="8">
        <f t="shared" ca="1" si="1"/>
        <v>0</v>
      </c>
      <c r="I27" s="8">
        <f t="shared" ca="1" si="2"/>
        <v>0</v>
      </c>
      <c r="J27" s="8">
        <f ca="1">IF(D27=5,'Probability Distribution Data'!$M$8-Simulation!H27,J26)</f>
        <v>11</v>
      </c>
      <c r="K27" s="32" t="str">
        <f>IF(D27=5,'Random Number (2)'!A25*100,"")</f>
        <v/>
      </c>
      <c r="L27" s="34">
        <f ca="1">IF(D27&lt;&gt;5, IF(L26=0,L26-1,L26-1),VLOOKUP(K27/100,'Probability Distribution Data'!$I$9:$J$12,2,TRUE))</f>
        <v>-2</v>
      </c>
    </row>
    <row r="28" spans="2:12" x14ac:dyDescent="0.2">
      <c r="B28" s="33">
        <v>25</v>
      </c>
      <c r="C28" s="8"/>
      <c r="D28" s="8">
        <f>MOD(D27,'Probability Distribution Data'!$M$9)+1</f>
        <v>5</v>
      </c>
      <c r="E28" s="8">
        <f t="shared" ca="1" si="0"/>
        <v>0</v>
      </c>
      <c r="F28" s="32">
        <f ca="1">'Random Number (1)'!A26*100</f>
        <v>79.82247642687345</v>
      </c>
      <c r="G28" s="8">
        <f ca="1">VLOOKUP(F28/100,'Probability Distribution Data'!$D$9:$E$14,2,TRUE)</f>
        <v>3</v>
      </c>
      <c r="H28" s="8">
        <f t="shared" ca="1" si="1"/>
        <v>0</v>
      </c>
      <c r="I28" s="8">
        <f t="shared" ca="1" si="2"/>
        <v>3</v>
      </c>
      <c r="J28" s="8">
        <f ca="1">IF(D28=5,'Probability Distribution Data'!$M$8-Simulation!H28,J27)</f>
        <v>11</v>
      </c>
      <c r="K28" s="32">
        <f ca="1">IF(D28=5,'Random Number (2)'!A26*100,"")</f>
        <v>84.736184820972937</v>
      </c>
      <c r="L28" s="34">
        <f ca="1">IF(D28&lt;&gt;5, IF(L27=0,L27-1,L27-1),VLOOKUP(K28/100,'Probability Distribution Data'!$I$9:$J$12,2,TRUE))</f>
        <v>2</v>
      </c>
    </row>
    <row r="29" spans="2:12" x14ac:dyDescent="0.2">
      <c r="B29" s="33">
        <v>26</v>
      </c>
      <c r="C29" s="8"/>
      <c r="D29" s="8">
        <f>MOD(D28,'Probability Distribution Data'!$M$9)+1</f>
        <v>1</v>
      </c>
      <c r="E29" s="8">
        <f t="shared" ca="1" si="0"/>
        <v>0</v>
      </c>
      <c r="F29" s="32">
        <f ca="1">'Random Number (1)'!A27*100</f>
        <v>0.4734897206224109</v>
      </c>
      <c r="G29" s="8">
        <f ca="1">VLOOKUP(F29/100,'Probability Distribution Data'!$D$9:$E$14,2,TRUE)</f>
        <v>0</v>
      </c>
      <c r="H29" s="8">
        <f t="shared" ca="1" si="1"/>
        <v>-3</v>
      </c>
      <c r="I29" s="8">
        <f t="shared" ca="1" si="2"/>
        <v>3</v>
      </c>
      <c r="J29" s="8">
        <f ca="1">IF(D29=5,'Probability Distribution Data'!$M$8-Simulation!H29,J28)</f>
        <v>11</v>
      </c>
      <c r="K29" s="32" t="str">
        <f>IF(D29=5,'Random Number (2)'!A27*100,"")</f>
        <v/>
      </c>
      <c r="L29" s="34">
        <f ca="1">IF(D29&lt;&gt;5, IF(L28=0,L28-1,L28-1),VLOOKUP(K29/100,'Probability Distribution Data'!$I$9:$J$12,2,TRUE))</f>
        <v>1</v>
      </c>
    </row>
    <row r="30" spans="2:12" x14ac:dyDescent="0.2">
      <c r="B30" s="33">
        <v>27</v>
      </c>
      <c r="C30" s="8"/>
      <c r="D30" s="8">
        <f>MOD(D29,'Probability Distribution Data'!$M$9)+1</f>
        <v>2</v>
      </c>
      <c r="E30" s="8">
        <f t="shared" ca="1" si="0"/>
        <v>-3</v>
      </c>
      <c r="F30" s="32">
        <f ca="1">'Random Number (1)'!A28*100</f>
        <v>68.462661454901138</v>
      </c>
      <c r="G30" s="8">
        <f ca="1">VLOOKUP(F30/100,'Probability Distribution Data'!$D$9:$E$14,2,TRUE)</f>
        <v>2</v>
      </c>
      <c r="H30" s="8">
        <f t="shared" ca="1" si="1"/>
        <v>0</v>
      </c>
      <c r="I30" s="8">
        <f t="shared" ca="1" si="2"/>
        <v>8</v>
      </c>
      <c r="J30" s="8">
        <f ca="1">IF(D30=5,'Probability Distribution Data'!$M$8-Simulation!H30,J29)</f>
        <v>11</v>
      </c>
      <c r="K30" s="32" t="str">
        <f>IF(D30=5,'Random Number (2)'!A28*100,"")</f>
        <v/>
      </c>
      <c r="L30" s="34">
        <f ca="1">IF(D30&lt;&gt;5, IF(L29=0,L29-1,L29-1),VLOOKUP(K30/100,'Probability Distribution Data'!$I$9:$J$12,2,TRUE))</f>
        <v>0</v>
      </c>
    </row>
    <row r="31" spans="2:12" x14ac:dyDescent="0.2">
      <c r="B31" s="33">
        <v>28</v>
      </c>
      <c r="C31" s="8"/>
      <c r="D31" s="8">
        <f>MOD(D30,'Probability Distribution Data'!$M$9)+1</f>
        <v>3</v>
      </c>
      <c r="E31" s="8">
        <f t="shared" ca="1" si="0"/>
        <v>11</v>
      </c>
      <c r="F31" s="32">
        <f ca="1">'Random Number (1)'!A29*100</f>
        <v>34.448350944502252</v>
      </c>
      <c r="G31" s="8">
        <f ca="1">VLOOKUP(F31/100,'Probability Distribution Data'!$D$9:$E$14,2,TRUE)</f>
        <v>1</v>
      </c>
      <c r="H31" s="8">
        <f t="shared" ca="1" si="1"/>
        <v>2</v>
      </c>
      <c r="I31" s="8">
        <f t="shared" ca="1" si="2"/>
        <v>0</v>
      </c>
      <c r="J31" s="8">
        <f ca="1">IF(D31=5,'Probability Distribution Data'!$M$8-Simulation!H31,J30)</f>
        <v>11</v>
      </c>
      <c r="K31" s="32" t="str">
        <f>IF(D31=5,'Random Number (2)'!A29*100,"")</f>
        <v/>
      </c>
      <c r="L31" s="34">
        <f ca="1">IF(D31&lt;&gt;5, IF(L30=0,L30-1,L30-1),VLOOKUP(K31/100,'Probability Distribution Data'!$I$9:$J$12,2,TRUE))</f>
        <v>-1</v>
      </c>
    </row>
    <row r="32" spans="2:12" x14ac:dyDescent="0.2">
      <c r="B32" s="33">
        <v>29</v>
      </c>
      <c r="C32" s="8"/>
      <c r="D32" s="8">
        <f>MOD(D31,'Probability Distribution Data'!$M$9)+1</f>
        <v>4</v>
      </c>
      <c r="E32" s="8">
        <f t="shared" ca="1" si="0"/>
        <v>2</v>
      </c>
      <c r="F32" s="32">
        <f ca="1">'Random Number (1)'!A30*100</f>
        <v>77.758297080846859</v>
      </c>
      <c r="G32" s="8">
        <f ca="1">VLOOKUP(F32/100,'Probability Distribution Data'!$D$9:$E$14,2,TRUE)</f>
        <v>3</v>
      </c>
      <c r="H32" s="8">
        <f t="shared" ca="1" si="1"/>
        <v>0</v>
      </c>
      <c r="I32" s="8">
        <f t="shared" ca="1" si="2"/>
        <v>1</v>
      </c>
      <c r="J32" s="8">
        <f ca="1">IF(D32=5,'Probability Distribution Data'!$M$8-Simulation!H32,J31)</f>
        <v>11</v>
      </c>
      <c r="K32" s="32" t="str">
        <f>IF(D32=5,'Random Number (2)'!A30*100,"")</f>
        <v/>
      </c>
      <c r="L32" s="34">
        <f ca="1">IF(D32&lt;&gt;5, IF(L31=0,L31-1,L31-1),VLOOKUP(K32/100,'Probability Distribution Data'!$I$9:$J$12,2,TRUE))</f>
        <v>-2</v>
      </c>
    </row>
    <row r="33" spans="2:12" x14ac:dyDescent="0.2">
      <c r="B33" s="33">
        <v>30</v>
      </c>
      <c r="C33" s="8"/>
      <c r="D33" s="8">
        <f>MOD(D32,'Probability Distribution Data'!$M$9)+1</f>
        <v>5</v>
      </c>
      <c r="E33" s="8">
        <f t="shared" ca="1" si="0"/>
        <v>0</v>
      </c>
      <c r="F33" s="32">
        <f ca="1">'Random Number (1)'!A31*100</f>
        <v>95.603573248641169</v>
      </c>
      <c r="G33" s="8">
        <f ca="1">VLOOKUP(F33/100,'Probability Distribution Data'!$D$9:$E$14,2,TRUE)</f>
        <v>4</v>
      </c>
      <c r="H33" s="8">
        <f t="shared" ca="1" si="1"/>
        <v>0</v>
      </c>
      <c r="I33" s="8">
        <f t="shared" ca="1" si="2"/>
        <v>5</v>
      </c>
      <c r="J33" s="8">
        <f ca="1">IF(D33=5,'Probability Distribution Data'!$M$8-Simulation!H33,J32)</f>
        <v>11</v>
      </c>
      <c r="K33" s="32">
        <f ca="1">IF(D33=5,'Random Number (2)'!A31*100,"")</f>
        <v>51.224492940683561</v>
      </c>
      <c r="L33" s="34">
        <f ca="1">IF(D33&lt;&gt;5, IF(L32=0,L32-1,L32-1),VLOOKUP(K33/100,'Probability Distribution Data'!$I$9:$J$12,2,TRUE))</f>
        <v>1</v>
      </c>
    </row>
    <row r="34" spans="2:12" x14ac:dyDescent="0.2">
      <c r="B34" s="33">
        <v>31</v>
      </c>
      <c r="C34" s="8"/>
      <c r="D34" s="8">
        <f>MOD(D33,'Probability Distribution Data'!$M$9)+1</f>
        <v>1</v>
      </c>
      <c r="E34" s="8">
        <f t="shared" ca="1" si="0"/>
        <v>0</v>
      </c>
      <c r="F34" s="32">
        <f ca="1">'Random Number (1)'!A32*100</f>
        <v>83.879915807776015</v>
      </c>
      <c r="G34" s="8">
        <f ca="1">VLOOKUP(F34/100,'Probability Distribution Data'!$D$9:$E$14,2,TRUE)</f>
        <v>3</v>
      </c>
      <c r="H34" s="8">
        <f t="shared" ca="1" si="1"/>
        <v>0</v>
      </c>
      <c r="I34" s="8">
        <f t="shared" ca="1" si="2"/>
        <v>8</v>
      </c>
      <c r="J34" s="8">
        <f ca="1">IF(D34=5,'Probability Distribution Data'!$M$8-Simulation!H34,J33)</f>
        <v>11</v>
      </c>
      <c r="K34" s="32" t="str">
        <f>IF(D34=5,'Random Number (2)'!A32*100,"")</f>
        <v/>
      </c>
      <c r="L34" s="34">
        <f ca="1">IF(D34&lt;&gt;5, IF(L33=0,L33-1,L33-1),VLOOKUP(K34/100,'Probability Distribution Data'!$I$9:$J$12,2,TRUE))</f>
        <v>0</v>
      </c>
    </row>
    <row r="35" spans="2:12" x14ac:dyDescent="0.2">
      <c r="B35" s="33">
        <v>32</v>
      </c>
      <c r="C35" s="8"/>
      <c r="D35" s="8">
        <f>MOD(D34,'Probability Distribution Data'!$M$9)+1</f>
        <v>2</v>
      </c>
      <c r="E35" s="8">
        <f t="shared" ca="1" si="0"/>
        <v>11</v>
      </c>
      <c r="F35" s="32">
        <f ca="1">'Random Number (1)'!A33*100</f>
        <v>57.137540508087028</v>
      </c>
      <c r="G35" s="8">
        <f ca="1">VLOOKUP(F35/100,'Probability Distribution Data'!$D$9:$E$14,2,TRUE)</f>
        <v>2</v>
      </c>
      <c r="H35" s="8">
        <f t="shared" ca="1" si="1"/>
        <v>1</v>
      </c>
      <c r="I35" s="8">
        <f t="shared" ca="1" si="2"/>
        <v>0</v>
      </c>
      <c r="J35" s="8">
        <f ca="1">IF(D35=5,'Probability Distribution Data'!$M$8-Simulation!H35,J34)</f>
        <v>11</v>
      </c>
      <c r="K35" s="32" t="str">
        <f>IF(D35=5,'Random Number (2)'!A33*100,"")</f>
        <v/>
      </c>
      <c r="L35" s="34">
        <f ca="1">IF(D35&lt;&gt;5, IF(L34=0,L34-1,L34-1),VLOOKUP(K35/100,'Probability Distribution Data'!$I$9:$J$12,2,TRUE))</f>
        <v>-1</v>
      </c>
    </row>
    <row r="36" spans="2:12" x14ac:dyDescent="0.2">
      <c r="B36" s="33">
        <v>33</v>
      </c>
      <c r="C36" s="8"/>
      <c r="D36" s="8">
        <f>MOD(D35,'Probability Distribution Data'!$M$9)+1</f>
        <v>3</v>
      </c>
      <c r="E36" s="8">
        <f t="shared" ca="1" si="0"/>
        <v>1</v>
      </c>
      <c r="F36" s="32">
        <f ca="1">'Random Number (1)'!A34*100</f>
        <v>91.130224915307437</v>
      </c>
      <c r="G36" s="8">
        <f ca="1">VLOOKUP(F36/100,'Probability Distribution Data'!$D$9:$E$14,2,TRUE)</f>
        <v>4</v>
      </c>
      <c r="H36" s="8">
        <f t="shared" ca="1" si="1"/>
        <v>0</v>
      </c>
      <c r="I36" s="8">
        <f t="shared" ca="1" si="2"/>
        <v>3</v>
      </c>
      <c r="J36" s="8">
        <f ca="1">IF(D36=5,'Probability Distribution Data'!$M$8-Simulation!H36,J35)</f>
        <v>11</v>
      </c>
      <c r="K36" s="32" t="str">
        <f>IF(D36=5,'Random Number (2)'!A34*100,"")</f>
        <v/>
      </c>
      <c r="L36" s="34">
        <f ca="1">IF(D36&lt;&gt;5, IF(L35=0,L35-1,L35-1),VLOOKUP(K36/100,'Probability Distribution Data'!$I$9:$J$12,2,TRUE))</f>
        <v>-2</v>
      </c>
    </row>
    <row r="37" spans="2:12" x14ac:dyDescent="0.2">
      <c r="B37" s="33">
        <v>34</v>
      </c>
      <c r="C37" s="8"/>
      <c r="D37" s="8">
        <f>MOD(D36,'Probability Distribution Data'!$M$9)+1</f>
        <v>4</v>
      </c>
      <c r="E37" s="8">
        <f t="shared" ca="1" si="0"/>
        <v>0</v>
      </c>
      <c r="F37" s="32">
        <f ca="1">'Random Number (1)'!A35*100</f>
        <v>12.438901849906902</v>
      </c>
      <c r="G37" s="8">
        <f ca="1">VLOOKUP(F37/100,'Probability Distribution Data'!$D$9:$E$14,2,TRUE)</f>
        <v>1</v>
      </c>
      <c r="H37" s="8">
        <f t="shared" ca="1" si="1"/>
        <v>0</v>
      </c>
      <c r="I37" s="8">
        <f t="shared" ca="1" si="2"/>
        <v>4</v>
      </c>
      <c r="J37" s="8">
        <f ca="1">IF(D37=5,'Probability Distribution Data'!$M$8-Simulation!H37,J36)</f>
        <v>11</v>
      </c>
      <c r="K37" s="32" t="str">
        <f>IF(D37=5,'Random Number (2)'!A35*100,"")</f>
        <v/>
      </c>
      <c r="L37" s="34">
        <f ca="1">IF(D37&lt;&gt;5, IF(L36=0,L36-1,L36-1),VLOOKUP(K37/100,'Probability Distribution Data'!$I$9:$J$12,2,TRUE))</f>
        <v>-3</v>
      </c>
    </row>
    <row r="38" spans="2:12" x14ac:dyDescent="0.2">
      <c r="B38" s="33">
        <v>35</v>
      </c>
      <c r="C38" s="8"/>
      <c r="D38" s="8">
        <f>MOD(D37,'Probability Distribution Data'!$M$9)+1</f>
        <v>5</v>
      </c>
      <c r="E38" s="8">
        <f t="shared" ca="1" si="0"/>
        <v>0</v>
      </c>
      <c r="F38" s="32">
        <f ca="1">'Random Number (1)'!A36*100</f>
        <v>34.062796718893736</v>
      </c>
      <c r="G38" s="8">
        <f ca="1">VLOOKUP(F38/100,'Probability Distribution Data'!$D$9:$E$14,2,TRUE)</f>
        <v>1</v>
      </c>
      <c r="H38" s="8">
        <f t="shared" ca="1" si="1"/>
        <v>0</v>
      </c>
      <c r="I38" s="8">
        <f t="shared" ca="1" si="2"/>
        <v>5</v>
      </c>
      <c r="J38" s="8">
        <f ca="1">IF(D38=5,'Probability Distribution Data'!$M$8-Simulation!H38,J37)</f>
        <v>11</v>
      </c>
      <c r="K38" s="32">
        <f ca="1">IF(D38=5,'Random Number (2)'!A36*100,"")</f>
        <v>33.070793987846073</v>
      </c>
      <c r="L38" s="34">
        <f ca="1">IF(D38&lt;&gt;5, IF(L37=0,L37-1,L37-1),VLOOKUP(K38/100,'Probability Distribution Data'!$I$9:$J$12,2,TRUE))</f>
        <v>1</v>
      </c>
    </row>
    <row r="39" spans="2:12" x14ac:dyDescent="0.2">
      <c r="B39" s="33">
        <v>36</v>
      </c>
      <c r="C39" s="8"/>
      <c r="D39" s="8">
        <f>MOD(D38,'Probability Distribution Data'!$M$9)+1</f>
        <v>1</v>
      </c>
      <c r="E39" s="8">
        <f t="shared" ca="1" si="0"/>
        <v>0</v>
      </c>
      <c r="F39" s="32">
        <f ca="1">'Random Number (1)'!A37*100</f>
        <v>14.771040460118545</v>
      </c>
      <c r="G39" s="8">
        <f ca="1">VLOOKUP(F39/100,'Probability Distribution Data'!$D$9:$E$14,2,TRUE)</f>
        <v>1</v>
      </c>
      <c r="H39" s="8">
        <f t="shared" ca="1" si="1"/>
        <v>0</v>
      </c>
      <c r="I39" s="8">
        <f t="shared" ca="1" si="2"/>
        <v>6</v>
      </c>
      <c r="J39" s="8">
        <f ca="1">IF(D39=5,'Probability Distribution Data'!$M$8-Simulation!H39,J38)</f>
        <v>11</v>
      </c>
      <c r="K39" s="32" t="str">
        <f>IF(D39=5,'Random Number (2)'!A37*100,"")</f>
        <v/>
      </c>
      <c r="L39" s="34">
        <f ca="1">IF(D39&lt;&gt;5, IF(L38=0,L38-1,L38-1),VLOOKUP(K39/100,'Probability Distribution Data'!$I$9:$J$12,2,TRUE))</f>
        <v>0</v>
      </c>
    </row>
    <row r="40" spans="2:12" x14ac:dyDescent="0.2">
      <c r="B40" s="33">
        <v>37</v>
      </c>
      <c r="C40" s="8"/>
      <c r="D40" s="8">
        <f>MOD(D39,'Probability Distribution Data'!$M$9)+1</f>
        <v>2</v>
      </c>
      <c r="E40" s="8">
        <f t="shared" ca="1" si="0"/>
        <v>11</v>
      </c>
      <c r="F40" s="32">
        <f ca="1">'Random Number (1)'!A38*100</f>
        <v>43.38885424727431</v>
      </c>
      <c r="G40" s="8">
        <f ca="1">VLOOKUP(F40/100,'Probability Distribution Data'!$D$9:$E$14,2,TRUE)</f>
        <v>2</v>
      </c>
      <c r="H40" s="8">
        <f t="shared" ca="1" si="1"/>
        <v>3</v>
      </c>
      <c r="I40" s="8">
        <f t="shared" ca="1" si="2"/>
        <v>0</v>
      </c>
      <c r="J40" s="8">
        <f ca="1">IF(D40=5,'Probability Distribution Data'!$M$8-Simulation!H40,J39)</f>
        <v>11</v>
      </c>
      <c r="K40" s="32" t="str">
        <f>IF(D40=5,'Random Number (2)'!A38*100,"")</f>
        <v/>
      </c>
      <c r="L40" s="34">
        <f ca="1">IF(D40&lt;&gt;5, IF(L39=0,L39-1,L39-1),VLOOKUP(K40/100,'Probability Distribution Data'!$I$9:$J$12,2,TRUE))</f>
        <v>-1</v>
      </c>
    </row>
    <row r="41" spans="2:12" x14ac:dyDescent="0.2">
      <c r="B41" s="33">
        <v>38</v>
      </c>
      <c r="C41" s="8"/>
      <c r="D41" s="8">
        <f>MOD(D40,'Probability Distribution Data'!$M$9)+1</f>
        <v>3</v>
      </c>
      <c r="E41" s="8">
        <f t="shared" ca="1" si="0"/>
        <v>3</v>
      </c>
      <c r="F41" s="32">
        <f ca="1">'Random Number (1)'!A39*100</f>
        <v>43.029886311573975</v>
      </c>
      <c r="G41" s="8">
        <f ca="1">VLOOKUP(F41/100,'Probability Distribution Data'!$D$9:$E$14,2,TRUE)</f>
        <v>2</v>
      </c>
      <c r="H41" s="8">
        <f t="shared" ca="1" si="1"/>
        <v>1</v>
      </c>
      <c r="I41" s="8">
        <f t="shared" ca="1" si="2"/>
        <v>0</v>
      </c>
      <c r="J41" s="8">
        <f ca="1">IF(D41=5,'Probability Distribution Data'!$M$8-Simulation!H41,J40)</f>
        <v>11</v>
      </c>
      <c r="K41" s="32" t="str">
        <f>IF(D41=5,'Random Number (2)'!A39*100,"")</f>
        <v/>
      </c>
      <c r="L41" s="34">
        <f ca="1">IF(D41&lt;&gt;5, IF(L40=0,L40-1,L40-1),VLOOKUP(K41/100,'Probability Distribution Data'!$I$9:$J$12,2,TRUE))</f>
        <v>-2</v>
      </c>
    </row>
    <row r="42" spans="2:12" x14ac:dyDescent="0.2">
      <c r="B42" s="33">
        <v>39</v>
      </c>
      <c r="C42" s="8"/>
      <c r="D42" s="8">
        <f>MOD(D41,'Probability Distribution Data'!$M$9)+1</f>
        <v>4</v>
      </c>
      <c r="E42" s="8">
        <f t="shared" ca="1" si="0"/>
        <v>1</v>
      </c>
      <c r="F42" s="32">
        <f ca="1">'Random Number (1)'!A40*100</f>
        <v>24.006546726383849</v>
      </c>
      <c r="G42" s="8">
        <f ca="1">VLOOKUP(F42/100,'Probability Distribution Data'!$D$9:$E$14,2,TRUE)</f>
        <v>1</v>
      </c>
      <c r="H42" s="8">
        <f t="shared" ca="1" si="1"/>
        <v>0</v>
      </c>
      <c r="I42" s="8">
        <f t="shared" ca="1" si="2"/>
        <v>0</v>
      </c>
      <c r="J42" s="8">
        <f ca="1">IF(D42=5,'Probability Distribution Data'!$M$8-Simulation!H42,J41)</f>
        <v>11</v>
      </c>
      <c r="K42" s="32" t="str">
        <f>IF(D42=5,'Random Number (2)'!A40*100,"")</f>
        <v/>
      </c>
      <c r="L42" s="34">
        <f ca="1">IF(D42&lt;&gt;5, IF(L41=0,L41-1,L41-1),VLOOKUP(K42/100,'Probability Distribution Data'!$I$9:$J$12,2,TRUE))</f>
        <v>-3</v>
      </c>
    </row>
    <row r="43" spans="2:12" x14ac:dyDescent="0.2">
      <c r="B43" s="33">
        <v>40</v>
      </c>
      <c r="C43" s="8"/>
      <c r="D43" s="8">
        <f>MOD(D42,'Probability Distribution Data'!$M$9)+1</f>
        <v>5</v>
      </c>
      <c r="E43" s="8">
        <f t="shared" ca="1" si="0"/>
        <v>0</v>
      </c>
      <c r="F43" s="32">
        <f ca="1">'Random Number (1)'!A41*100</f>
        <v>25.160378069688537</v>
      </c>
      <c r="G43" s="8">
        <f ca="1">VLOOKUP(F43/100,'Probability Distribution Data'!$D$9:$E$14,2,TRUE)</f>
        <v>1</v>
      </c>
      <c r="H43" s="8">
        <f t="shared" ca="1" si="1"/>
        <v>0</v>
      </c>
      <c r="I43" s="8">
        <f t="shared" ca="1" si="2"/>
        <v>1</v>
      </c>
      <c r="J43" s="8">
        <f ca="1">IF(D43=5,'Probability Distribution Data'!$M$8-Simulation!H43,J42)</f>
        <v>11</v>
      </c>
      <c r="K43" s="32">
        <f ca="1">IF(D43=5,'Random Number (2)'!A41*100,"")</f>
        <v>2.0124128307887346</v>
      </c>
      <c r="L43" s="34">
        <f ca="1">IF(D43&lt;&gt;5, IF(L42=0,L42-1,L42-1),VLOOKUP(K43/100,'Probability Distribution Data'!$I$9:$J$12,2,TRUE))</f>
        <v>1</v>
      </c>
    </row>
    <row r="44" spans="2:12" x14ac:dyDescent="0.2">
      <c r="B44" s="33">
        <v>41</v>
      </c>
      <c r="C44" s="8"/>
      <c r="D44" s="8">
        <f>MOD(D43,'Probability Distribution Data'!$M$9)+1</f>
        <v>1</v>
      </c>
      <c r="E44" s="8">
        <f t="shared" ca="1" si="0"/>
        <v>0</v>
      </c>
      <c r="F44" s="32">
        <f ca="1">'Random Number (1)'!A42*100</f>
        <v>54.457331356598971</v>
      </c>
      <c r="G44" s="8">
        <f ca="1">VLOOKUP(F44/100,'Probability Distribution Data'!$D$9:$E$14,2,TRUE)</f>
        <v>2</v>
      </c>
      <c r="H44" s="8">
        <f t="shared" ca="1" si="1"/>
        <v>0</v>
      </c>
      <c r="I44" s="8">
        <f t="shared" ca="1" si="2"/>
        <v>3</v>
      </c>
      <c r="J44" s="8">
        <f ca="1">IF(D44=5,'Probability Distribution Data'!$M$8-Simulation!H44,J43)</f>
        <v>11</v>
      </c>
      <c r="K44" s="32" t="str">
        <f>IF(D44=5,'Random Number (2)'!A42*100,"")</f>
        <v/>
      </c>
      <c r="L44" s="34">
        <f ca="1">IF(D44&lt;&gt;5, IF(L43=0,L43-1,L43-1),VLOOKUP(K44/100,'Probability Distribution Data'!$I$9:$J$12,2,TRUE))</f>
        <v>0</v>
      </c>
    </row>
    <row r="45" spans="2:12" x14ac:dyDescent="0.2">
      <c r="B45" s="33">
        <v>42</v>
      </c>
      <c r="C45" s="8"/>
      <c r="D45" s="8">
        <f>MOD(D44,'Probability Distribution Data'!$M$9)+1</f>
        <v>2</v>
      </c>
      <c r="E45" s="8">
        <f t="shared" ca="1" si="0"/>
        <v>11</v>
      </c>
      <c r="F45" s="32">
        <f ca="1">'Random Number (1)'!A43*100</f>
        <v>96.275506472399172</v>
      </c>
      <c r="G45" s="8">
        <f ca="1">VLOOKUP(F45/100,'Probability Distribution Data'!$D$9:$E$14,2,TRUE)</f>
        <v>4</v>
      </c>
      <c r="H45" s="8">
        <f t="shared" ca="1" si="1"/>
        <v>4</v>
      </c>
      <c r="I45" s="8">
        <f t="shared" ca="1" si="2"/>
        <v>0</v>
      </c>
      <c r="J45" s="8">
        <f ca="1">IF(D45=5,'Probability Distribution Data'!$M$8-Simulation!H45,J44)</f>
        <v>11</v>
      </c>
      <c r="K45" s="32" t="str">
        <f>IF(D45=5,'Random Number (2)'!A43*100,"")</f>
        <v/>
      </c>
      <c r="L45" s="34">
        <f ca="1">IF(D45&lt;&gt;5, IF(L44=0,L44-1,L44-1),VLOOKUP(K45/100,'Probability Distribution Data'!$I$9:$J$12,2,TRUE))</f>
        <v>-1</v>
      </c>
    </row>
    <row r="46" spans="2:12" x14ac:dyDescent="0.2">
      <c r="B46" s="33">
        <v>43</v>
      </c>
      <c r="C46" s="8"/>
      <c r="D46" s="8">
        <f>MOD(D45,'Probability Distribution Data'!$M$9)+1</f>
        <v>3</v>
      </c>
      <c r="E46" s="8">
        <f t="shared" ca="1" si="0"/>
        <v>4</v>
      </c>
      <c r="F46" s="32">
        <f ca="1">'Random Number (1)'!A44*100</f>
        <v>19.686960499523021</v>
      </c>
      <c r="G46" s="8">
        <f ca="1">VLOOKUP(F46/100,'Probability Distribution Data'!$D$9:$E$14,2,TRUE)</f>
        <v>1</v>
      </c>
      <c r="H46" s="8">
        <f t="shared" ca="1" si="1"/>
        <v>3</v>
      </c>
      <c r="I46" s="8">
        <f t="shared" ca="1" si="2"/>
        <v>0</v>
      </c>
      <c r="J46" s="8">
        <f ca="1">IF(D46=5,'Probability Distribution Data'!$M$8-Simulation!H46,J45)</f>
        <v>11</v>
      </c>
      <c r="K46" s="32" t="str">
        <f>IF(D46=5,'Random Number (2)'!A44*100,"")</f>
        <v/>
      </c>
      <c r="L46" s="34">
        <f ca="1">IF(D46&lt;&gt;5, IF(L45=0,L45-1,L45-1),VLOOKUP(K46/100,'Probability Distribution Data'!$I$9:$J$12,2,TRUE))</f>
        <v>-2</v>
      </c>
    </row>
    <row r="47" spans="2:12" x14ac:dyDescent="0.2">
      <c r="B47" s="33">
        <v>44</v>
      </c>
      <c r="C47" s="8"/>
      <c r="D47" s="8">
        <f>MOD(D46,'Probability Distribution Data'!$M$9)+1</f>
        <v>4</v>
      </c>
      <c r="E47" s="8">
        <f t="shared" ca="1" si="0"/>
        <v>3</v>
      </c>
      <c r="F47" s="32">
        <f ca="1">'Random Number (1)'!A45*100</f>
        <v>76.731919950155344</v>
      </c>
      <c r="G47" s="8">
        <f ca="1">VLOOKUP(F47/100,'Probability Distribution Data'!$D$9:$E$14,2,TRUE)</f>
        <v>3</v>
      </c>
      <c r="H47" s="8">
        <f t="shared" ca="1" si="1"/>
        <v>0</v>
      </c>
      <c r="I47" s="8">
        <f t="shared" ca="1" si="2"/>
        <v>0</v>
      </c>
      <c r="J47" s="8">
        <f ca="1">IF(D47=5,'Probability Distribution Data'!$M$8-Simulation!H47,J46)</f>
        <v>11</v>
      </c>
      <c r="K47" s="32" t="str">
        <f>IF(D47=5,'Random Number (2)'!A45*100,"")</f>
        <v/>
      </c>
      <c r="L47" s="34">
        <f ca="1">IF(D47&lt;&gt;5, IF(L46=0,L46-1,L46-1),VLOOKUP(K47/100,'Probability Distribution Data'!$I$9:$J$12,2,TRUE))</f>
        <v>-3</v>
      </c>
    </row>
    <row r="48" spans="2:12" x14ac:dyDescent="0.2">
      <c r="B48" s="33">
        <v>45</v>
      </c>
      <c r="C48" s="8"/>
      <c r="D48" s="8">
        <f>MOD(D47,'Probability Distribution Data'!$M$9)+1</f>
        <v>5</v>
      </c>
      <c r="E48" s="8">
        <f t="shared" ca="1" si="0"/>
        <v>0</v>
      </c>
      <c r="F48" s="32">
        <f ca="1">'Random Number (1)'!A46*100</f>
        <v>68.964067599172282</v>
      </c>
      <c r="G48" s="8">
        <f ca="1">VLOOKUP(F48/100,'Probability Distribution Data'!$D$9:$E$14,2,TRUE)</f>
        <v>2</v>
      </c>
      <c r="H48" s="8">
        <f t="shared" ca="1" si="1"/>
        <v>0</v>
      </c>
      <c r="I48" s="8">
        <f t="shared" ca="1" si="2"/>
        <v>2</v>
      </c>
      <c r="J48" s="8">
        <f ca="1">IF(D48=5,'Probability Distribution Data'!$M$8-Simulation!H48,J47)</f>
        <v>11</v>
      </c>
      <c r="K48" s="32">
        <f ca="1">IF(D48=5,'Random Number (2)'!A46*100,"")</f>
        <v>36.404462401514728</v>
      </c>
      <c r="L48" s="34">
        <f ca="1">IF(D48&lt;&gt;5, IF(L47=0,L47-1,L47-1),VLOOKUP(K48/100,'Probability Distribution Data'!$I$9:$J$12,2,TRUE))</f>
        <v>1</v>
      </c>
    </row>
    <row r="49" spans="2:12" x14ac:dyDescent="0.2">
      <c r="B49" s="33">
        <v>46</v>
      </c>
      <c r="C49" s="8"/>
      <c r="D49" s="8">
        <f>MOD(D48,'Probability Distribution Data'!$M$9)+1</f>
        <v>1</v>
      </c>
      <c r="E49" s="8">
        <f t="shared" ca="1" si="0"/>
        <v>0</v>
      </c>
      <c r="F49" s="32">
        <f ca="1">'Random Number (1)'!A47*100</f>
        <v>29.502238196421558</v>
      </c>
      <c r="G49" s="8">
        <f ca="1">VLOOKUP(F49/100,'Probability Distribution Data'!$D$9:$E$14,2,TRUE)</f>
        <v>1</v>
      </c>
      <c r="H49" s="8">
        <f t="shared" ca="1" si="1"/>
        <v>0</v>
      </c>
      <c r="I49" s="8">
        <f t="shared" ca="1" si="2"/>
        <v>3</v>
      </c>
      <c r="J49" s="8">
        <f ca="1">IF(D49=5,'Probability Distribution Data'!$M$8-Simulation!H49,J48)</f>
        <v>11</v>
      </c>
      <c r="K49" s="32" t="str">
        <f>IF(D49=5,'Random Number (2)'!A47*100,"")</f>
        <v/>
      </c>
      <c r="L49" s="34">
        <f ca="1">IF(D49&lt;&gt;5, IF(L48=0,L48-1,L48-1),VLOOKUP(K49/100,'Probability Distribution Data'!$I$9:$J$12,2,TRUE))</f>
        <v>0</v>
      </c>
    </row>
    <row r="50" spans="2:12" x14ac:dyDescent="0.2">
      <c r="B50" s="33">
        <v>47</v>
      </c>
      <c r="C50" s="8"/>
      <c r="D50" s="8">
        <f>MOD(D49,'Probability Distribution Data'!$M$9)+1</f>
        <v>2</v>
      </c>
      <c r="E50" s="8">
        <f t="shared" ca="1" si="0"/>
        <v>11</v>
      </c>
      <c r="F50" s="32">
        <f ca="1">'Random Number (1)'!A48*100</f>
        <v>64.900640063992327</v>
      </c>
      <c r="G50" s="8">
        <f ca="1">VLOOKUP(F50/100,'Probability Distribution Data'!$D$9:$E$14,2,TRUE)</f>
        <v>2</v>
      </c>
      <c r="H50" s="8">
        <f t="shared" ca="1" si="1"/>
        <v>6</v>
      </c>
      <c r="I50" s="8">
        <f t="shared" ca="1" si="2"/>
        <v>0</v>
      </c>
      <c r="J50" s="8">
        <f ca="1">IF(D50=5,'Probability Distribution Data'!$M$8-Simulation!H50,J49)</f>
        <v>11</v>
      </c>
      <c r="K50" s="32" t="str">
        <f>IF(D50=5,'Random Number (2)'!A48*100,"")</f>
        <v/>
      </c>
      <c r="L50" s="34">
        <f ca="1">IF(D50&lt;&gt;5, IF(L49=0,L49-1,L49-1),VLOOKUP(K50/100,'Probability Distribution Data'!$I$9:$J$12,2,TRUE))</f>
        <v>-1</v>
      </c>
    </row>
    <row r="51" spans="2:12" x14ac:dyDescent="0.2">
      <c r="B51" s="33">
        <v>48</v>
      </c>
      <c r="C51" s="8"/>
      <c r="D51" s="8">
        <f>MOD(D50,'Probability Distribution Data'!$M$9)+1</f>
        <v>3</v>
      </c>
      <c r="E51" s="8">
        <f t="shared" ca="1" si="0"/>
        <v>6</v>
      </c>
      <c r="F51" s="32">
        <f ca="1">'Random Number (1)'!A49*100</f>
        <v>68.746472885998827</v>
      </c>
      <c r="G51" s="8">
        <f ca="1">VLOOKUP(F51/100,'Probability Distribution Data'!$D$9:$E$14,2,TRUE)</f>
        <v>2</v>
      </c>
      <c r="H51" s="8">
        <f t="shared" ca="1" si="1"/>
        <v>4</v>
      </c>
      <c r="I51" s="8">
        <f t="shared" ca="1" si="2"/>
        <v>0</v>
      </c>
      <c r="J51" s="8">
        <f ca="1">IF(D51=5,'Probability Distribution Data'!$M$8-Simulation!H51,J50)</f>
        <v>11</v>
      </c>
      <c r="K51" s="32" t="str">
        <f>IF(D51=5,'Random Number (2)'!A49*100,"")</f>
        <v/>
      </c>
      <c r="L51" s="34">
        <f ca="1">IF(D51&lt;&gt;5, IF(L50=0,L50-1,L50-1),VLOOKUP(K51/100,'Probability Distribution Data'!$I$9:$J$12,2,TRUE))</f>
        <v>-2</v>
      </c>
    </row>
    <row r="52" spans="2:12" x14ac:dyDescent="0.2">
      <c r="B52" s="33">
        <v>49</v>
      </c>
      <c r="C52" s="8"/>
      <c r="D52" s="8">
        <f>MOD(D51,'Probability Distribution Data'!$M$9)+1</f>
        <v>4</v>
      </c>
      <c r="E52" s="8">
        <f t="shared" ca="1" si="0"/>
        <v>4</v>
      </c>
      <c r="F52" s="32">
        <f ca="1">'Random Number (1)'!A50*100</f>
        <v>74.999152481377962</v>
      </c>
      <c r="G52" s="8">
        <f ca="1">VLOOKUP(F52/100,'Probability Distribution Data'!$D$9:$E$14,2,TRUE)</f>
        <v>3</v>
      </c>
      <c r="H52" s="8">
        <f t="shared" ca="1" si="1"/>
        <v>1</v>
      </c>
      <c r="I52" s="8">
        <f t="shared" ca="1" si="2"/>
        <v>0</v>
      </c>
      <c r="J52" s="8">
        <f ca="1">IF(D52=5,'Probability Distribution Data'!$M$8-Simulation!H52,J51)</f>
        <v>11</v>
      </c>
      <c r="K52" s="32" t="str">
        <f>IF(D52=5,'Random Number (2)'!A50*100,"")</f>
        <v/>
      </c>
      <c r="L52" s="34">
        <f ca="1">IF(D52&lt;&gt;5, IF(L51=0,L51-1,L51-1),VLOOKUP(K52/100,'Probability Distribution Data'!$I$9:$J$12,2,TRUE))</f>
        <v>-3</v>
      </c>
    </row>
    <row r="53" spans="2:12" x14ac:dyDescent="0.2">
      <c r="B53" s="33">
        <v>50</v>
      </c>
      <c r="C53" s="8"/>
      <c r="D53" s="8">
        <f>MOD(D52,'Probability Distribution Data'!$M$9)+1</f>
        <v>5</v>
      </c>
      <c r="E53" s="8">
        <f t="shared" ca="1" si="0"/>
        <v>1</v>
      </c>
      <c r="F53" s="32">
        <f ca="1">'Random Number (1)'!A51*100</f>
        <v>59.485933061366559</v>
      </c>
      <c r="G53" s="8">
        <f ca="1">VLOOKUP(F53/100,'Probability Distribution Data'!$D$9:$E$14,2,TRUE)</f>
        <v>2</v>
      </c>
      <c r="H53" s="8">
        <f t="shared" ca="1" si="1"/>
        <v>0</v>
      </c>
      <c r="I53" s="8">
        <f t="shared" ca="1" si="2"/>
        <v>1</v>
      </c>
      <c r="J53" s="8">
        <f ca="1">IF(D53=5,'Probability Distribution Data'!$M$8-Simulation!H53,J52)</f>
        <v>11</v>
      </c>
      <c r="K53" s="32">
        <f ca="1">IF(D53=5,'Random Number (2)'!A51*100,"")</f>
        <v>61.756281207054506</v>
      </c>
      <c r="L53" s="34">
        <f ca="1">IF(D53&lt;&gt;5, IF(L52=0,L52-1,L52-1),VLOOKUP(K53/100,'Probability Distribution Data'!$I$9:$J$12,2,TRUE))</f>
        <v>2</v>
      </c>
    </row>
    <row r="54" spans="2:12" x14ac:dyDescent="0.2">
      <c r="B54" s="33">
        <v>51</v>
      </c>
      <c r="C54" s="8"/>
      <c r="D54" s="8">
        <f>MOD(D53,'Probability Distribution Data'!$M$9)+1</f>
        <v>1</v>
      </c>
      <c r="E54" s="8">
        <f t="shared" ca="1" si="0"/>
        <v>0</v>
      </c>
      <c r="F54" s="32">
        <f ca="1">'Random Number (1)'!A52*100</f>
        <v>86.059329091021553</v>
      </c>
      <c r="G54" s="8">
        <f ca="1">VLOOKUP(F54/100,'Probability Distribution Data'!$D$9:$E$14,2,TRUE)</f>
        <v>3</v>
      </c>
      <c r="H54" s="8">
        <f t="shared" ca="1" si="1"/>
        <v>0</v>
      </c>
      <c r="I54" s="8">
        <f t="shared" ca="1" si="2"/>
        <v>4</v>
      </c>
      <c r="J54" s="8">
        <f ca="1">IF(D54=5,'Probability Distribution Data'!$M$8-Simulation!H54,J53)</f>
        <v>11</v>
      </c>
      <c r="K54" s="32" t="str">
        <f>IF(D54=5,'Random Number (2)'!A52*100,"")</f>
        <v/>
      </c>
      <c r="L54" s="34">
        <f ca="1">IF(D54&lt;&gt;5, IF(L53=0,L53-1,L53-1),VLOOKUP(K54/100,'Probability Distribution Data'!$I$9:$J$12,2,TRUE))</f>
        <v>1</v>
      </c>
    </row>
    <row r="55" spans="2:12" x14ac:dyDescent="0.2">
      <c r="B55" s="33">
        <v>52</v>
      </c>
      <c r="C55" s="8"/>
      <c r="D55" s="8">
        <f>MOD(D54,'Probability Distribution Data'!$M$9)+1</f>
        <v>2</v>
      </c>
      <c r="E55" s="8">
        <f t="shared" ca="1" si="0"/>
        <v>0</v>
      </c>
      <c r="F55" s="32">
        <f ca="1">'Random Number (1)'!A53*100</f>
        <v>7.0289346432758082</v>
      </c>
      <c r="G55" s="8">
        <f ca="1">VLOOKUP(F55/100,'Probability Distribution Data'!$D$9:$E$14,2,TRUE)</f>
        <v>0</v>
      </c>
      <c r="H55" s="8">
        <f t="shared" ca="1" si="1"/>
        <v>-4</v>
      </c>
      <c r="I55" s="8">
        <f t="shared" ca="1" si="2"/>
        <v>4</v>
      </c>
      <c r="J55" s="8">
        <f ca="1">IF(D55=5,'Probability Distribution Data'!$M$8-Simulation!H55,J54)</f>
        <v>11</v>
      </c>
      <c r="K55" s="32" t="str">
        <f>IF(D55=5,'Random Number (2)'!A53*100,"")</f>
        <v/>
      </c>
      <c r="L55" s="34">
        <f ca="1">IF(D55&lt;&gt;5, IF(L54=0,L54-1,L54-1),VLOOKUP(K55/100,'Probability Distribution Data'!$I$9:$J$12,2,TRUE))</f>
        <v>0</v>
      </c>
    </row>
    <row r="56" spans="2:12" x14ac:dyDescent="0.2">
      <c r="B56" s="33">
        <v>53</v>
      </c>
      <c r="C56" s="8"/>
      <c r="D56" s="8">
        <f>MOD(D55,'Probability Distribution Data'!$M$9)+1</f>
        <v>3</v>
      </c>
      <c r="E56" s="8">
        <f t="shared" ca="1" si="0"/>
        <v>7</v>
      </c>
      <c r="F56" s="32">
        <f ca="1">'Random Number (1)'!A54*100</f>
        <v>9.2227482601196957</v>
      </c>
      <c r="G56" s="8">
        <f ca="1">VLOOKUP(F56/100,'Probability Distribution Data'!$D$9:$E$14,2,TRUE)</f>
        <v>0</v>
      </c>
      <c r="H56" s="8">
        <f t="shared" ca="1" si="1"/>
        <v>3</v>
      </c>
      <c r="I56" s="8">
        <f t="shared" ca="1" si="2"/>
        <v>0</v>
      </c>
      <c r="J56" s="8">
        <f ca="1">IF(D56=5,'Probability Distribution Data'!$M$8-Simulation!H56,J55)</f>
        <v>11</v>
      </c>
      <c r="K56" s="32" t="str">
        <f>IF(D56=5,'Random Number (2)'!A54*100,"")</f>
        <v/>
      </c>
      <c r="L56" s="34">
        <f ca="1">IF(D56&lt;&gt;5, IF(L55=0,L55-1,L55-1),VLOOKUP(K56/100,'Probability Distribution Data'!$I$9:$J$12,2,TRUE))</f>
        <v>-1</v>
      </c>
    </row>
    <row r="57" spans="2:12" x14ac:dyDescent="0.2">
      <c r="B57" s="33">
        <v>54</v>
      </c>
      <c r="C57" s="8"/>
      <c r="D57" s="8">
        <f>MOD(D56,'Probability Distribution Data'!$M$9)+1</f>
        <v>4</v>
      </c>
      <c r="E57" s="8">
        <f t="shared" ca="1" si="0"/>
        <v>3</v>
      </c>
      <c r="F57" s="32">
        <f ca="1">'Random Number (1)'!A55*100</f>
        <v>78.800685097244966</v>
      </c>
      <c r="G57" s="8">
        <f ca="1">VLOOKUP(F57/100,'Probability Distribution Data'!$D$9:$E$14,2,TRUE)</f>
        <v>3</v>
      </c>
      <c r="H57" s="8">
        <f t="shared" ca="1" si="1"/>
        <v>0</v>
      </c>
      <c r="I57" s="8">
        <f t="shared" ca="1" si="2"/>
        <v>0</v>
      </c>
      <c r="J57" s="8">
        <f ca="1">IF(D57=5,'Probability Distribution Data'!$M$8-Simulation!H57,J56)</f>
        <v>11</v>
      </c>
      <c r="K57" s="32" t="str">
        <f>IF(D57=5,'Random Number (2)'!A55*100,"")</f>
        <v/>
      </c>
      <c r="L57" s="34">
        <f ca="1">IF(D57&lt;&gt;5, IF(L56=0,L56-1,L56-1),VLOOKUP(K57/100,'Probability Distribution Data'!$I$9:$J$12,2,TRUE))</f>
        <v>-2</v>
      </c>
    </row>
    <row r="58" spans="2:12" x14ac:dyDescent="0.2">
      <c r="B58" s="33">
        <v>55</v>
      </c>
      <c r="C58" s="8"/>
      <c r="D58" s="8">
        <f>MOD(D57,'Probability Distribution Data'!$M$9)+1</f>
        <v>5</v>
      </c>
      <c r="E58" s="8">
        <f t="shared" ca="1" si="0"/>
        <v>0</v>
      </c>
      <c r="F58" s="32">
        <f ca="1">'Random Number (1)'!A56*100</f>
        <v>96.406052412791809</v>
      </c>
      <c r="G58" s="8">
        <f ca="1">VLOOKUP(F58/100,'Probability Distribution Data'!$D$9:$E$14,2,TRUE)</f>
        <v>4</v>
      </c>
      <c r="H58" s="8">
        <f t="shared" ca="1" si="1"/>
        <v>0</v>
      </c>
      <c r="I58" s="8">
        <f t="shared" ca="1" si="2"/>
        <v>4</v>
      </c>
      <c r="J58" s="8">
        <f ca="1">IF(D58=5,'Probability Distribution Data'!$M$8-Simulation!H58,J57)</f>
        <v>11</v>
      </c>
      <c r="K58" s="32">
        <f>IF(D58=5,'Random Number (2)'!A56*100,"")</f>
        <v>0</v>
      </c>
      <c r="L58" s="34">
        <f>IF(D58&lt;&gt;5, IF(L57=0,L57-1,L57-1),VLOOKUP(K58/100,'Probability Distribution Data'!$I$9:$J$12,2,TRUE))</f>
        <v>1</v>
      </c>
    </row>
    <row r="59" spans="2:12" x14ac:dyDescent="0.2">
      <c r="B59" s="33">
        <v>56</v>
      </c>
      <c r="C59" s="8"/>
      <c r="D59" s="8">
        <f>MOD(D58,'Probability Distribution Data'!$M$9)+1</f>
        <v>1</v>
      </c>
      <c r="E59" s="8">
        <f t="shared" ca="1" si="0"/>
        <v>0</v>
      </c>
      <c r="F59" s="32">
        <f ca="1">'Random Number (1)'!A57*100</f>
        <v>59.875885630398628</v>
      </c>
      <c r="G59" s="8">
        <f ca="1">VLOOKUP(F59/100,'Probability Distribution Data'!$D$9:$E$14,2,TRUE)</f>
        <v>2</v>
      </c>
      <c r="H59" s="8">
        <f t="shared" ca="1" si="1"/>
        <v>0</v>
      </c>
      <c r="I59" s="8">
        <f t="shared" ca="1" si="2"/>
        <v>6</v>
      </c>
      <c r="J59" s="8">
        <f ca="1">IF(D59=5,'Probability Distribution Data'!$M$8-Simulation!H59,J58)</f>
        <v>11</v>
      </c>
      <c r="K59" s="32" t="str">
        <f>IF(D59=5,'Random Number (2)'!A57*100,"")</f>
        <v/>
      </c>
      <c r="L59" s="34">
        <f>IF(D59&lt;&gt;5, IF(L58=0,L58-1,L58-1),VLOOKUP(K59/100,'Probability Distribution Data'!$I$9:$J$12,2,TRUE))</f>
        <v>0</v>
      </c>
    </row>
    <row r="60" spans="2:12" x14ac:dyDescent="0.2">
      <c r="B60" s="33">
        <v>57</v>
      </c>
      <c r="C60" s="8"/>
      <c r="D60" s="8">
        <f>MOD(D59,'Probability Distribution Data'!$M$9)+1</f>
        <v>2</v>
      </c>
      <c r="E60" s="8">
        <f t="shared" ca="1" si="0"/>
        <v>11</v>
      </c>
      <c r="F60" s="32">
        <f ca="1">'Random Number (1)'!A58*100</f>
        <v>15.269293566773534</v>
      </c>
      <c r="G60" s="8">
        <f ca="1">VLOOKUP(F60/100,'Probability Distribution Data'!$D$9:$E$14,2,TRUE)</f>
        <v>1</v>
      </c>
      <c r="H60" s="8">
        <f t="shared" ca="1" si="1"/>
        <v>4</v>
      </c>
      <c r="I60" s="8">
        <f t="shared" ca="1" si="2"/>
        <v>0</v>
      </c>
      <c r="J60" s="8">
        <f ca="1">IF(D60=5,'Probability Distribution Data'!$M$8-Simulation!H60,J59)</f>
        <v>11</v>
      </c>
      <c r="K60" s="32" t="str">
        <f>IF(D60=5,'Random Number (2)'!A58*100,"")</f>
        <v/>
      </c>
      <c r="L60" s="34">
        <f>IF(D60&lt;&gt;5, IF(L59=0,L59-1,L59-1),VLOOKUP(K60/100,'Probability Distribution Data'!$I$9:$J$12,2,TRUE))</f>
        <v>-1</v>
      </c>
    </row>
    <row r="61" spans="2:12" x14ac:dyDescent="0.2">
      <c r="B61" s="33">
        <v>58</v>
      </c>
      <c r="C61" s="8"/>
      <c r="D61" s="8">
        <f>MOD(D60,'Probability Distribution Data'!$M$9)+1</f>
        <v>3</v>
      </c>
      <c r="E61" s="8">
        <f t="shared" ca="1" si="0"/>
        <v>4</v>
      </c>
      <c r="F61" s="32">
        <f ca="1">'Random Number (1)'!A59*100</f>
        <v>16.34666213915764</v>
      </c>
      <c r="G61" s="8">
        <f ca="1">VLOOKUP(F61/100,'Probability Distribution Data'!$D$9:$E$14,2,TRUE)</f>
        <v>1</v>
      </c>
      <c r="H61" s="8">
        <f t="shared" ca="1" si="1"/>
        <v>3</v>
      </c>
      <c r="I61" s="8">
        <f t="shared" ca="1" si="2"/>
        <v>0</v>
      </c>
      <c r="J61" s="8">
        <f ca="1">IF(D61=5,'Probability Distribution Data'!$M$8-Simulation!H61,J60)</f>
        <v>11</v>
      </c>
      <c r="K61" s="32" t="str">
        <f>IF(D61=5,'Random Number (2)'!A59*100,"")</f>
        <v/>
      </c>
      <c r="L61" s="34">
        <f>IF(D61&lt;&gt;5, IF(L60=0,L60-1,L60-1),VLOOKUP(K61/100,'Probability Distribution Data'!$I$9:$J$12,2,TRUE))</f>
        <v>-2</v>
      </c>
    </row>
    <row r="62" spans="2:12" x14ac:dyDescent="0.2">
      <c r="B62" s="33">
        <v>59</v>
      </c>
      <c r="C62" s="8"/>
      <c r="D62" s="8">
        <f>MOD(D61,'Probability Distribution Data'!$M$9)+1</f>
        <v>4</v>
      </c>
      <c r="E62" s="8">
        <f t="shared" ca="1" si="0"/>
        <v>3</v>
      </c>
      <c r="F62" s="32">
        <f ca="1">'Random Number (1)'!A60*100</f>
        <v>18.961186046096991</v>
      </c>
      <c r="G62" s="8">
        <f ca="1">VLOOKUP(F62/100,'Probability Distribution Data'!$D$9:$E$14,2,TRUE)</f>
        <v>1</v>
      </c>
      <c r="H62" s="8">
        <f t="shared" ca="1" si="1"/>
        <v>2</v>
      </c>
      <c r="I62" s="8">
        <f t="shared" ca="1" si="2"/>
        <v>0</v>
      </c>
      <c r="J62" s="8">
        <f ca="1">IF(D62=5,'Probability Distribution Data'!$M$8-Simulation!H62,J61)</f>
        <v>11</v>
      </c>
      <c r="K62" s="32" t="str">
        <f>IF(D62=5,'Random Number (2)'!A60*100,"")</f>
        <v/>
      </c>
      <c r="L62" s="34">
        <f>IF(D62&lt;&gt;5, IF(L61=0,L61-1,L61-1),VLOOKUP(K62/100,'Probability Distribution Data'!$I$9:$J$12,2,TRUE))</f>
        <v>-3</v>
      </c>
    </row>
    <row r="63" spans="2:12" x14ac:dyDescent="0.2">
      <c r="B63" s="33">
        <v>60</v>
      </c>
      <c r="C63" s="8"/>
      <c r="D63" s="8">
        <f>MOD(D62,'Probability Distribution Data'!$M$9)+1</f>
        <v>5</v>
      </c>
      <c r="E63" s="8">
        <f t="shared" ca="1" si="0"/>
        <v>2</v>
      </c>
      <c r="F63" s="32">
        <f ca="1">'Random Number (1)'!A61*100</f>
        <v>94.976729340420732</v>
      </c>
      <c r="G63" s="8">
        <f ca="1">VLOOKUP(F63/100,'Probability Distribution Data'!$D$9:$E$14,2,TRUE)</f>
        <v>4</v>
      </c>
      <c r="H63" s="8">
        <f t="shared" ca="1" si="1"/>
        <v>0</v>
      </c>
      <c r="I63" s="8">
        <f t="shared" ca="1" si="2"/>
        <v>2</v>
      </c>
      <c r="J63" s="8">
        <f ca="1">IF(D63=5,'Probability Distribution Data'!$M$8-Simulation!H63,J62)</f>
        <v>11</v>
      </c>
      <c r="K63" s="32">
        <f>IF(D63=5,'Random Number (2)'!A61*100,"")</f>
        <v>0</v>
      </c>
      <c r="L63" s="34">
        <f>IF(D63&lt;&gt;5, IF(L62=0,L62-1,L62-1),VLOOKUP(K63/100,'Probability Distribution Data'!$I$9:$J$12,2,TRUE))</f>
        <v>1</v>
      </c>
    </row>
    <row r="64" spans="2:12" x14ac:dyDescent="0.2">
      <c r="B64" s="33">
        <v>61</v>
      </c>
      <c r="C64" s="8"/>
      <c r="D64" s="8">
        <f>MOD(D63,'Probability Distribution Data'!$M$9)+1</f>
        <v>1</v>
      </c>
      <c r="E64" s="8">
        <f t="shared" ca="1" si="0"/>
        <v>0</v>
      </c>
      <c r="F64" s="32">
        <f ca="1">'Random Number (1)'!A62*100</f>
        <v>43.270925725053942</v>
      </c>
      <c r="G64" s="8">
        <f ca="1">VLOOKUP(F64/100,'Probability Distribution Data'!$D$9:$E$14,2,TRUE)</f>
        <v>2</v>
      </c>
      <c r="H64" s="8">
        <f t="shared" ca="1" si="1"/>
        <v>0</v>
      </c>
      <c r="I64" s="8">
        <f t="shared" ca="1" si="2"/>
        <v>4</v>
      </c>
      <c r="J64" s="8">
        <f ca="1">IF(D64=5,'Probability Distribution Data'!$M$8-Simulation!H64,J63)</f>
        <v>11</v>
      </c>
      <c r="K64" s="32" t="str">
        <f>IF(D64=5,'Random Number (2)'!A62*100,"")</f>
        <v/>
      </c>
      <c r="L64" s="34">
        <f>IF(D64&lt;&gt;5, IF(L63=0,L63-1,L63-1),VLOOKUP(K64/100,'Probability Distribution Data'!$I$9:$J$12,2,TRUE))</f>
        <v>0</v>
      </c>
    </row>
    <row r="65" spans="2:12" x14ac:dyDescent="0.2">
      <c r="B65" s="33">
        <v>62</v>
      </c>
      <c r="C65" s="8"/>
      <c r="D65" s="8">
        <f>MOD(D64,'Probability Distribution Data'!$M$9)+1</f>
        <v>2</v>
      </c>
      <c r="E65" s="8">
        <f t="shared" ca="1" si="0"/>
        <v>11</v>
      </c>
      <c r="F65" s="32">
        <f ca="1">'Random Number (1)'!A63*100</f>
        <v>82.80222170038499</v>
      </c>
      <c r="G65" s="8">
        <f ca="1">VLOOKUP(F65/100,'Probability Distribution Data'!$D$9:$E$14,2,TRUE)</f>
        <v>3</v>
      </c>
      <c r="H65" s="8">
        <f t="shared" ca="1" si="1"/>
        <v>4</v>
      </c>
      <c r="I65" s="8">
        <f t="shared" ca="1" si="2"/>
        <v>0</v>
      </c>
      <c r="J65" s="8">
        <f ca="1">IF(D65=5,'Probability Distribution Data'!$M$8-Simulation!H65,J64)</f>
        <v>11</v>
      </c>
      <c r="K65" s="32" t="str">
        <f>IF(D65=5,'Random Number (2)'!A63*100,"")</f>
        <v/>
      </c>
      <c r="L65" s="34">
        <f>IF(D65&lt;&gt;5, IF(L64=0,L64-1,L64-1),VLOOKUP(K65/100,'Probability Distribution Data'!$I$9:$J$12,2,TRUE))</f>
        <v>-1</v>
      </c>
    </row>
    <row r="66" spans="2:12" x14ac:dyDescent="0.2">
      <c r="B66" s="33">
        <v>63</v>
      </c>
      <c r="C66" s="8"/>
      <c r="D66" s="8">
        <f>MOD(D65,'Probability Distribution Data'!$M$9)+1</f>
        <v>3</v>
      </c>
      <c r="E66" s="8">
        <f t="shared" ca="1" si="0"/>
        <v>4</v>
      </c>
      <c r="F66" s="32">
        <f ca="1">'Random Number (1)'!A64*100</f>
        <v>30.338121302429411</v>
      </c>
      <c r="G66" s="8">
        <f ca="1">VLOOKUP(F66/100,'Probability Distribution Data'!$D$9:$E$14,2,TRUE)</f>
        <v>1</v>
      </c>
      <c r="H66" s="8">
        <f t="shared" ca="1" si="1"/>
        <v>3</v>
      </c>
      <c r="I66" s="8">
        <f t="shared" ca="1" si="2"/>
        <v>0</v>
      </c>
      <c r="J66" s="8">
        <f ca="1">IF(D66=5,'Probability Distribution Data'!$M$8-Simulation!H66,J65)</f>
        <v>11</v>
      </c>
      <c r="K66" s="32" t="str">
        <f>IF(D66=5,'Random Number (2)'!A64*100,"")</f>
        <v/>
      </c>
      <c r="L66" s="34">
        <f>IF(D66&lt;&gt;5, IF(L65=0,L65-1,L65-1),VLOOKUP(K66/100,'Probability Distribution Data'!$I$9:$J$12,2,TRUE))</f>
        <v>-2</v>
      </c>
    </row>
    <row r="67" spans="2:12" x14ac:dyDescent="0.2">
      <c r="B67" s="33">
        <v>64</v>
      </c>
      <c r="C67" s="8"/>
      <c r="D67" s="8">
        <f>MOD(D66,'Probability Distribution Data'!$M$9)+1</f>
        <v>4</v>
      </c>
      <c r="E67" s="8">
        <f t="shared" ca="1" si="0"/>
        <v>3</v>
      </c>
      <c r="F67" s="32">
        <f ca="1">'Random Number (1)'!A65*100</f>
        <v>56.776806892499707</v>
      </c>
      <c r="G67" s="8">
        <f ca="1">VLOOKUP(F67/100,'Probability Distribution Data'!$D$9:$E$14,2,TRUE)</f>
        <v>2</v>
      </c>
      <c r="H67" s="8">
        <f t="shared" ca="1" si="1"/>
        <v>1</v>
      </c>
      <c r="I67" s="8">
        <f t="shared" ca="1" si="2"/>
        <v>0</v>
      </c>
      <c r="J67" s="8">
        <f ca="1">IF(D67=5,'Probability Distribution Data'!$M$8-Simulation!H67,J66)</f>
        <v>11</v>
      </c>
      <c r="K67" s="32" t="str">
        <f>IF(D67=5,'Random Number (2)'!A65*100,"")</f>
        <v/>
      </c>
      <c r="L67" s="34">
        <f>IF(D67&lt;&gt;5, IF(L66=0,L66-1,L66-1),VLOOKUP(K67/100,'Probability Distribution Data'!$I$9:$J$12,2,TRUE))</f>
        <v>-3</v>
      </c>
    </row>
    <row r="68" spans="2:12" x14ac:dyDescent="0.2">
      <c r="B68" s="33">
        <v>65</v>
      </c>
      <c r="C68" s="8"/>
      <c r="D68" s="8">
        <f>MOD(D67,'Probability Distribution Data'!$M$9)+1</f>
        <v>5</v>
      </c>
      <c r="E68" s="8">
        <f t="shared" ref="E68:E103" ca="1" si="3">IF(L67=0,H67+J67,H67)</f>
        <v>1</v>
      </c>
      <c r="F68" s="32">
        <f ca="1">'Random Number (1)'!A66*100</f>
        <v>64.703338190482356</v>
      </c>
      <c r="G68" s="8">
        <f ca="1">VLOOKUP(F68/100,'Probability Distribution Data'!$D$9:$E$14,2,TRUE)</f>
        <v>2</v>
      </c>
      <c r="H68" s="8">
        <f t="shared" ref="H68:H103" ca="1" si="4">IF(I67&gt;0,IF(E68-G68&lt;0,0,E68-G68-I67),IF(E68-G68&lt;0,0,E68-G68))</f>
        <v>0</v>
      </c>
      <c r="I68" s="8">
        <f t="shared" ca="1" si="2"/>
        <v>1</v>
      </c>
      <c r="J68" s="8">
        <f ca="1">IF(D68=5,'Probability Distribution Data'!$M$8-Simulation!H68,J67)</f>
        <v>11</v>
      </c>
      <c r="K68" s="32">
        <f>IF(D68=5,'Random Number (2)'!A66*100,"")</f>
        <v>0</v>
      </c>
      <c r="L68" s="34">
        <f>IF(D68&lt;&gt;5, IF(L67=0,L67-1,L67-1),VLOOKUP(K68/100,'Probability Distribution Data'!$I$9:$J$12,2,TRUE))</f>
        <v>1</v>
      </c>
    </row>
    <row r="69" spans="2:12" x14ac:dyDescent="0.2">
      <c r="B69" s="33">
        <v>66</v>
      </c>
      <c r="C69" s="8"/>
      <c r="D69" s="8">
        <f>MOD(D68,'Probability Distribution Data'!$M$9)+1</f>
        <v>1</v>
      </c>
      <c r="E69" s="8">
        <f t="shared" ca="1" si="3"/>
        <v>0</v>
      </c>
      <c r="F69" s="32">
        <f ca="1">'Random Number (1)'!A67*100</f>
        <v>60.991621715469925</v>
      </c>
      <c r="G69" s="8">
        <f ca="1">VLOOKUP(F69/100,'Probability Distribution Data'!$D$9:$E$14,2,TRUE)</f>
        <v>2</v>
      </c>
      <c r="H69" s="8">
        <f t="shared" ca="1" si="4"/>
        <v>0</v>
      </c>
      <c r="I69" s="8">
        <f t="shared" ref="I69:I103" ca="1" si="5">IF(H69&gt;0,0,I68+G69-E69)</f>
        <v>3</v>
      </c>
      <c r="J69" s="8">
        <f ca="1">IF(D69=5,'Probability Distribution Data'!$M$8-Simulation!H69,J68)</f>
        <v>11</v>
      </c>
      <c r="K69" s="32" t="str">
        <f>IF(D69=5,'Random Number (2)'!A67*100,"")</f>
        <v/>
      </c>
      <c r="L69" s="34">
        <f>IF(D69&lt;&gt;5, IF(L68=0,L68-1,L68-1),VLOOKUP(K69/100,'Probability Distribution Data'!$I$9:$J$12,2,TRUE))</f>
        <v>0</v>
      </c>
    </row>
    <row r="70" spans="2:12" x14ac:dyDescent="0.2">
      <c r="B70" s="33">
        <v>67</v>
      </c>
      <c r="C70" s="8"/>
      <c r="D70" s="8">
        <f>MOD(D69,'Probability Distribution Data'!$M$9)+1</f>
        <v>2</v>
      </c>
      <c r="E70" s="8">
        <f t="shared" ca="1" si="3"/>
        <v>11</v>
      </c>
      <c r="F70" s="32">
        <f ca="1">'Random Number (1)'!A68*100</f>
        <v>22.767194024888759</v>
      </c>
      <c r="G70" s="8">
        <f ca="1">VLOOKUP(F70/100,'Probability Distribution Data'!$D$9:$E$14,2,TRUE)</f>
        <v>1</v>
      </c>
      <c r="H70" s="8">
        <f t="shared" ca="1" si="4"/>
        <v>7</v>
      </c>
      <c r="I70" s="8">
        <f t="shared" ca="1" si="5"/>
        <v>0</v>
      </c>
      <c r="J70" s="8">
        <f ca="1">IF(D70=5,'Probability Distribution Data'!$M$8-Simulation!H70,J69)</f>
        <v>11</v>
      </c>
      <c r="K70" s="32" t="str">
        <f>IF(D70=5,'Random Number (2)'!A68*100,"")</f>
        <v/>
      </c>
      <c r="L70" s="34">
        <f>IF(D70&lt;&gt;5, IF(L69=0,L69-1,L69-1),VLOOKUP(K70/100,'Probability Distribution Data'!$I$9:$J$12,2,TRUE))</f>
        <v>-1</v>
      </c>
    </row>
    <row r="71" spans="2:12" x14ac:dyDescent="0.2">
      <c r="B71" s="33">
        <v>68</v>
      </c>
      <c r="C71" s="8"/>
      <c r="D71" s="8">
        <f>MOD(D70,'Probability Distribution Data'!$M$9)+1</f>
        <v>3</v>
      </c>
      <c r="E71" s="8">
        <f t="shared" ca="1" si="3"/>
        <v>7</v>
      </c>
      <c r="F71" s="32">
        <f ca="1">'Random Number (1)'!A69*100</f>
        <v>24.69371693206892</v>
      </c>
      <c r="G71" s="8">
        <f ca="1">VLOOKUP(F71/100,'Probability Distribution Data'!$D$9:$E$14,2,TRUE)</f>
        <v>1</v>
      </c>
      <c r="H71" s="8">
        <f t="shared" ca="1" si="4"/>
        <v>6</v>
      </c>
      <c r="I71" s="8">
        <f t="shared" ca="1" si="5"/>
        <v>0</v>
      </c>
      <c r="J71" s="8">
        <f ca="1">IF(D71=5,'Probability Distribution Data'!$M$8-Simulation!H71,J70)</f>
        <v>11</v>
      </c>
      <c r="K71" s="32" t="str">
        <f>IF(D71=5,'Random Number (2)'!A69*100,"")</f>
        <v/>
      </c>
      <c r="L71" s="34">
        <f>IF(D71&lt;&gt;5, IF(L70=0,L70-1,L70-1),VLOOKUP(K71/100,'Probability Distribution Data'!$I$9:$J$12,2,TRUE))</f>
        <v>-2</v>
      </c>
    </row>
    <row r="72" spans="2:12" x14ac:dyDescent="0.2">
      <c r="B72" s="33">
        <v>69</v>
      </c>
      <c r="C72" s="8"/>
      <c r="D72" s="8">
        <f>MOD(D71,'Probability Distribution Data'!$M$9)+1</f>
        <v>4</v>
      </c>
      <c r="E72" s="8">
        <f t="shared" ca="1" si="3"/>
        <v>6</v>
      </c>
      <c r="F72" s="32">
        <f ca="1">'Random Number (1)'!A70*100</f>
        <v>77.154751979148855</v>
      </c>
      <c r="G72" s="8">
        <f ca="1">VLOOKUP(F72/100,'Probability Distribution Data'!$D$9:$E$14,2,TRUE)</f>
        <v>3</v>
      </c>
      <c r="H72" s="8">
        <f t="shared" ca="1" si="4"/>
        <v>3</v>
      </c>
      <c r="I72" s="8">
        <f t="shared" ca="1" si="5"/>
        <v>0</v>
      </c>
      <c r="J72" s="8">
        <f ca="1">IF(D72=5,'Probability Distribution Data'!$M$8-Simulation!H72,J71)</f>
        <v>11</v>
      </c>
      <c r="K72" s="32" t="str">
        <f>IF(D72=5,'Random Number (2)'!A70*100,"")</f>
        <v/>
      </c>
      <c r="L72" s="34">
        <f>IF(D72&lt;&gt;5, IF(L71=0,L71-1,L71-1),VLOOKUP(K72/100,'Probability Distribution Data'!$I$9:$J$12,2,TRUE))</f>
        <v>-3</v>
      </c>
    </row>
    <row r="73" spans="2:12" x14ac:dyDescent="0.2">
      <c r="B73" s="33">
        <v>70</v>
      </c>
      <c r="C73" s="8"/>
      <c r="D73" s="8">
        <f>MOD(D72,'Probability Distribution Data'!$M$9)+1</f>
        <v>5</v>
      </c>
      <c r="E73" s="8">
        <f t="shared" ca="1" si="3"/>
        <v>3</v>
      </c>
      <c r="F73" s="32">
        <f ca="1">'Random Number (1)'!A71*100</f>
        <v>24.803624206159004</v>
      </c>
      <c r="G73" s="8">
        <f ca="1">VLOOKUP(F73/100,'Probability Distribution Data'!$D$9:$E$14,2,TRUE)</f>
        <v>1</v>
      </c>
      <c r="H73" s="8">
        <f t="shared" ca="1" si="4"/>
        <v>2</v>
      </c>
      <c r="I73" s="8">
        <f t="shared" ca="1" si="5"/>
        <v>0</v>
      </c>
      <c r="J73" s="8">
        <f ca="1">IF(D73=5,'Probability Distribution Data'!$M$8-Simulation!H73,J72)</f>
        <v>9</v>
      </c>
      <c r="K73" s="32">
        <f>IF(D73=5,'Random Number (2)'!A71*100,"")</f>
        <v>0</v>
      </c>
      <c r="L73" s="34">
        <f>IF(D73&lt;&gt;5, IF(L72=0,L72-1,L72-1),VLOOKUP(K73/100,'Probability Distribution Data'!$I$9:$J$12,2,TRUE))</f>
        <v>1</v>
      </c>
    </row>
    <row r="74" spans="2:12" x14ac:dyDescent="0.2">
      <c r="B74" s="33">
        <v>71</v>
      </c>
      <c r="C74" s="8"/>
      <c r="D74" s="8">
        <f>MOD(D73,'Probability Distribution Data'!$M$9)+1</f>
        <v>1</v>
      </c>
      <c r="E74" s="8">
        <f t="shared" ca="1" si="3"/>
        <v>2</v>
      </c>
      <c r="F74" s="32">
        <f ca="1">'Random Number (1)'!A72*100</f>
        <v>86.201643569248517</v>
      </c>
      <c r="G74" s="8">
        <f ca="1">VLOOKUP(F74/100,'Probability Distribution Data'!$D$9:$E$14,2,TRUE)</f>
        <v>3</v>
      </c>
      <c r="H74" s="8">
        <f t="shared" ca="1" si="4"/>
        <v>0</v>
      </c>
      <c r="I74" s="8">
        <f t="shared" ca="1" si="5"/>
        <v>1</v>
      </c>
      <c r="J74" s="8">
        <f ca="1">IF(D74=5,'Probability Distribution Data'!$M$8-Simulation!H74,J73)</f>
        <v>9</v>
      </c>
      <c r="K74" s="32" t="str">
        <f>IF(D74=5,'Random Number (2)'!A72*100,"")</f>
        <v/>
      </c>
      <c r="L74" s="34">
        <f>IF(D74&lt;&gt;5, IF(L73=0,L73-1,L73-1),VLOOKUP(K74/100,'Probability Distribution Data'!$I$9:$J$12,2,TRUE))</f>
        <v>0</v>
      </c>
    </row>
    <row r="75" spans="2:12" x14ac:dyDescent="0.2">
      <c r="B75" s="33">
        <v>72</v>
      </c>
      <c r="C75" s="8"/>
      <c r="D75" s="8">
        <f>MOD(D74,'Probability Distribution Data'!$M$9)+1</f>
        <v>2</v>
      </c>
      <c r="E75" s="8">
        <f t="shared" ca="1" si="3"/>
        <v>9</v>
      </c>
      <c r="F75" s="32">
        <f ca="1">'Random Number (1)'!A73*100</f>
        <v>76.269455064101024</v>
      </c>
      <c r="G75" s="8">
        <f ca="1">VLOOKUP(F75/100,'Probability Distribution Data'!$D$9:$E$14,2,TRUE)</f>
        <v>3</v>
      </c>
      <c r="H75" s="8">
        <f t="shared" ca="1" si="4"/>
        <v>5</v>
      </c>
      <c r="I75" s="8">
        <f t="shared" ca="1" si="5"/>
        <v>0</v>
      </c>
      <c r="J75" s="8">
        <f ca="1">IF(D75=5,'Probability Distribution Data'!$M$8-Simulation!H75,J74)</f>
        <v>9</v>
      </c>
      <c r="K75" s="32" t="str">
        <f>IF(D75=5,'Random Number (2)'!A73*100,"")</f>
        <v/>
      </c>
      <c r="L75" s="34">
        <f>IF(D75&lt;&gt;5, IF(L74=0,L74-1,L74-1),VLOOKUP(K75/100,'Probability Distribution Data'!$I$9:$J$12,2,TRUE))</f>
        <v>-1</v>
      </c>
    </row>
    <row r="76" spans="2:12" x14ac:dyDescent="0.2">
      <c r="B76" s="33">
        <v>73</v>
      </c>
      <c r="C76" s="8"/>
      <c r="D76" s="8">
        <f>MOD(D75,'Probability Distribution Data'!$M$9)+1</f>
        <v>3</v>
      </c>
      <c r="E76" s="8">
        <f t="shared" ca="1" si="3"/>
        <v>5</v>
      </c>
      <c r="F76" s="32">
        <f ca="1">'Random Number (1)'!A74*100</f>
        <v>30.869880390161985</v>
      </c>
      <c r="G76" s="8">
        <f ca="1">VLOOKUP(F76/100,'Probability Distribution Data'!$D$9:$E$14,2,TRUE)</f>
        <v>1</v>
      </c>
      <c r="H76" s="8">
        <f t="shared" ca="1" si="4"/>
        <v>4</v>
      </c>
      <c r="I76" s="8">
        <f t="shared" ca="1" si="5"/>
        <v>0</v>
      </c>
      <c r="J76" s="8">
        <f ca="1">IF(D76=5,'Probability Distribution Data'!$M$8-Simulation!H76,J75)</f>
        <v>9</v>
      </c>
      <c r="K76" s="32" t="str">
        <f>IF(D76=5,'Random Number (2)'!A74*100,"")</f>
        <v/>
      </c>
      <c r="L76" s="34">
        <f>IF(D76&lt;&gt;5, IF(L75=0,L75-1,L75-1),VLOOKUP(K76/100,'Probability Distribution Data'!$I$9:$J$12,2,TRUE))</f>
        <v>-2</v>
      </c>
    </row>
    <row r="77" spans="2:12" x14ac:dyDescent="0.2">
      <c r="B77" s="33">
        <v>74</v>
      </c>
      <c r="C77" s="8"/>
      <c r="D77" s="8">
        <f>MOD(D76,'Probability Distribution Data'!$M$9)+1</f>
        <v>4</v>
      </c>
      <c r="E77" s="8">
        <f t="shared" ca="1" si="3"/>
        <v>4</v>
      </c>
      <c r="F77" s="32">
        <f ca="1">'Random Number (1)'!A75*100</f>
        <v>8.0643120085474465</v>
      </c>
      <c r="G77" s="8">
        <f ca="1">VLOOKUP(F77/100,'Probability Distribution Data'!$D$9:$E$14,2,TRUE)</f>
        <v>0</v>
      </c>
      <c r="H77" s="8">
        <f t="shared" ca="1" si="4"/>
        <v>4</v>
      </c>
      <c r="I77" s="8">
        <f t="shared" ca="1" si="5"/>
        <v>0</v>
      </c>
      <c r="J77" s="8">
        <f ca="1">IF(D77=5,'Probability Distribution Data'!$M$8-Simulation!H77,J76)</f>
        <v>9</v>
      </c>
      <c r="K77" s="32" t="str">
        <f>IF(D77=5,'Random Number (2)'!A75*100,"")</f>
        <v/>
      </c>
      <c r="L77" s="34">
        <f>IF(D77&lt;&gt;5, IF(L76=0,L76-1,L76-1),VLOOKUP(K77/100,'Probability Distribution Data'!$I$9:$J$12,2,TRUE))</f>
        <v>-3</v>
      </c>
    </row>
    <row r="78" spans="2:12" x14ac:dyDescent="0.2">
      <c r="B78" s="33">
        <v>75</v>
      </c>
      <c r="C78" s="8"/>
      <c r="D78" s="8">
        <f>MOD(D77,'Probability Distribution Data'!$M$9)+1</f>
        <v>5</v>
      </c>
      <c r="E78" s="8">
        <f t="shared" ca="1" si="3"/>
        <v>4</v>
      </c>
      <c r="F78" s="32">
        <f ca="1">'Random Number (1)'!A76*100</f>
        <v>61.622033767935271</v>
      </c>
      <c r="G78" s="8">
        <f ca="1">VLOOKUP(F78/100,'Probability Distribution Data'!$D$9:$E$14,2,TRUE)</f>
        <v>2</v>
      </c>
      <c r="H78" s="8">
        <f t="shared" ca="1" si="4"/>
        <v>2</v>
      </c>
      <c r="I78" s="8">
        <f t="shared" ca="1" si="5"/>
        <v>0</v>
      </c>
      <c r="J78" s="8">
        <f ca="1">IF(D78=5,'Probability Distribution Data'!$M$8-Simulation!H78,J77)</f>
        <v>9</v>
      </c>
      <c r="K78" s="32">
        <f>IF(D78=5,'Random Number (2)'!A76*100,"")</f>
        <v>0</v>
      </c>
      <c r="L78" s="34">
        <f>IF(D78&lt;&gt;5, IF(L77=0,L77-1,L77-1),VLOOKUP(K78/100,'Probability Distribution Data'!$I$9:$J$12,2,TRUE))</f>
        <v>1</v>
      </c>
    </row>
    <row r="79" spans="2:12" x14ac:dyDescent="0.2">
      <c r="B79" s="33">
        <v>76</v>
      </c>
      <c r="C79" s="8"/>
      <c r="D79" s="8">
        <f>MOD(D78,'Probability Distribution Data'!$M$9)+1</f>
        <v>1</v>
      </c>
      <c r="E79" s="8">
        <f t="shared" ca="1" si="3"/>
        <v>2</v>
      </c>
      <c r="F79" s="32">
        <f ca="1">'Random Number (1)'!A77*100</f>
        <v>3.4622745461381998</v>
      </c>
      <c r="G79" s="8">
        <f ca="1">VLOOKUP(F79/100,'Probability Distribution Data'!$D$9:$E$14,2,TRUE)</f>
        <v>0</v>
      </c>
      <c r="H79" s="8">
        <f t="shared" ca="1" si="4"/>
        <v>2</v>
      </c>
      <c r="I79" s="8">
        <f t="shared" ca="1" si="5"/>
        <v>0</v>
      </c>
      <c r="J79" s="8">
        <f ca="1">IF(D79=5,'Probability Distribution Data'!$M$8-Simulation!H79,J78)</f>
        <v>9</v>
      </c>
      <c r="K79" s="32" t="str">
        <f>IF(D79=5,'Random Number (2)'!A77*100,"")</f>
        <v/>
      </c>
      <c r="L79" s="34">
        <f>IF(D79&lt;&gt;5, IF(L78=0,L78-1,L78-1),VLOOKUP(K79/100,'Probability Distribution Data'!$I$9:$J$12,2,TRUE))</f>
        <v>0</v>
      </c>
    </row>
    <row r="80" spans="2:12" x14ac:dyDescent="0.2">
      <c r="B80" s="33">
        <v>77</v>
      </c>
      <c r="C80" s="8"/>
      <c r="D80" s="8">
        <f>MOD(D79,'Probability Distribution Data'!$M$9)+1</f>
        <v>2</v>
      </c>
      <c r="E80" s="8">
        <f t="shared" ca="1" si="3"/>
        <v>11</v>
      </c>
      <c r="F80" s="32">
        <f ca="1">'Random Number (1)'!A78*100</f>
        <v>29.900296143522464</v>
      </c>
      <c r="G80" s="8">
        <f ca="1">VLOOKUP(F80/100,'Probability Distribution Data'!$D$9:$E$14,2,TRUE)</f>
        <v>1</v>
      </c>
      <c r="H80" s="8">
        <f t="shared" ca="1" si="4"/>
        <v>10</v>
      </c>
      <c r="I80" s="8">
        <f t="shared" ca="1" si="5"/>
        <v>0</v>
      </c>
      <c r="J80" s="8">
        <f ca="1">IF(D80=5,'Probability Distribution Data'!$M$8-Simulation!H80,J79)</f>
        <v>9</v>
      </c>
      <c r="K80" s="32" t="str">
        <f>IF(D80=5,'Random Number (2)'!A78*100,"")</f>
        <v/>
      </c>
      <c r="L80" s="34">
        <f>IF(D80&lt;&gt;5, IF(L79=0,L79-1,L79-1),VLOOKUP(K80/100,'Probability Distribution Data'!$I$9:$J$12,2,TRUE))</f>
        <v>-1</v>
      </c>
    </row>
    <row r="81" spans="2:12" x14ac:dyDescent="0.2">
      <c r="B81" s="33">
        <v>78</v>
      </c>
      <c r="C81" s="8"/>
      <c r="D81" s="8">
        <f>MOD(D80,'Probability Distribution Data'!$M$9)+1</f>
        <v>3</v>
      </c>
      <c r="E81" s="8">
        <f t="shared" ca="1" si="3"/>
        <v>10</v>
      </c>
      <c r="F81" s="32">
        <f ca="1">'Random Number (1)'!A79*100</f>
        <v>21.455540625850155</v>
      </c>
      <c r="G81" s="8">
        <f ca="1">VLOOKUP(F81/100,'Probability Distribution Data'!$D$9:$E$14,2,TRUE)</f>
        <v>1</v>
      </c>
      <c r="H81" s="8">
        <f t="shared" ca="1" si="4"/>
        <v>9</v>
      </c>
      <c r="I81" s="8">
        <f t="shared" ca="1" si="5"/>
        <v>0</v>
      </c>
      <c r="J81" s="8">
        <f ca="1">IF(D81=5,'Probability Distribution Data'!$M$8-Simulation!H81,J80)</f>
        <v>9</v>
      </c>
      <c r="K81" s="32" t="str">
        <f>IF(D81=5,'Random Number (2)'!A79*100,"")</f>
        <v/>
      </c>
      <c r="L81" s="34">
        <f>IF(D81&lt;&gt;5, IF(L80=0,L80-1,L80-1),VLOOKUP(K81/100,'Probability Distribution Data'!$I$9:$J$12,2,TRUE))</f>
        <v>-2</v>
      </c>
    </row>
    <row r="82" spans="2:12" x14ac:dyDescent="0.2">
      <c r="B82" s="33">
        <v>79</v>
      </c>
      <c r="C82" s="8"/>
      <c r="D82" s="8">
        <f>MOD(D81,'Probability Distribution Data'!$M$9)+1</f>
        <v>4</v>
      </c>
      <c r="E82" s="8">
        <f t="shared" ca="1" si="3"/>
        <v>9</v>
      </c>
      <c r="F82" s="32">
        <f ca="1">'Random Number (1)'!A80*100</f>
        <v>94.220050655212887</v>
      </c>
      <c r="G82" s="8">
        <f ca="1">VLOOKUP(F82/100,'Probability Distribution Data'!$D$9:$E$14,2,TRUE)</f>
        <v>4</v>
      </c>
      <c r="H82" s="8">
        <f t="shared" ca="1" si="4"/>
        <v>5</v>
      </c>
      <c r="I82" s="8">
        <f t="shared" ca="1" si="5"/>
        <v>0</v>
      </c>
      <c r="J82" s="8">
        <f ca="1">IF(D82=5,'Probability Distribution Data'!$M$8-Simulation!H82,J81)</f>
        <v>9</v>
      </c>
      <c r="K82" s="32" t="str">
        <f>IF(D82=5,'Random Number (2)'!A80*100,"")</f>
        <v/>
      </c>
      <c r="L82" s="34">
        <f>IF(D82&lt;&gt;5, IF(L81=0,L81-1,L81-1),VLOOKUP(K82/100,'Probability Distribution Data'!$I$9:$J$12,2,TRUE))</f>
        <v>-3</v>
      </c>
    </row>
    <row r="83" spans="2:12" x14ac:dyDescent="0.2">
      <c r="B83" s="33">
        <v>80</v>
      </c>
      <c r="C83" s="8"/>
      <c r="D83" s="8">
        <f>MOD(D82,'Probability Distribution Data'!$M$9)+1</f>
        <v>5</v>
      </c>
      <c r="E83" s="8">
        <f t="shared" ca="1" si="3"/>
        <v>5</v>
      </c>
      <c r="F83" s="32">
        <f ca="1">'Random Number (1)'!A81*100</f>
        <v>87.254096531460831</v>
      </c>
      <c r="G83" s="8">
        <f ca="1">VLOOKUP(F83/100,'Probability Distribution Data'!$D$9:$E$14,2,TRUE)</f>
        <v>3</v>
      </c>
      <c r="H83" s="8">
        <f t="shared" ca="1" si="4"/>
        <v>2</v>
      </c>
      <c r="I83" s="8">
        <f t="shared" ca="1" si="5"/>
        <v>0</v>
      </c>
      <c r="J83" s="8">
        <f ca="1">IF(D83=5,'Probability Distribution Data'!$M$8-Simulation!H83,J82)</f>
        <v>9</v>
      </c>
      <c r="K83" s="32">
        <f>IF(D83=5,'Random Number (2)'!A81*100,"")</f>
        <v>0</v>
      </c>
      <c r="L83" s="34">
        <f>IF(D83&lt;&gt;5, IF(L82=0,L82-1,L82-1),VLOOKUP(K83/100,'Probability Distribution Data'!$I$9:$J$12,2,TRUE))</f>
        <v>1</v>
      </c>
    </row>
    <row r="84" spans="2:12" x14ac:dyDescent="0.2">
      <c r="B84" s="33">
        <v>81</v>
      </c>
      <c r="C84" s="8"/>
      <c r="D84" s="8">
        <f>MOD(D83,'Probability Distribution Data'!$M$9)+1</f>
        <v>1</v>
      </c>
      <c r="E84" s="8">
        <f t="shared" ca="1" si="3"/>
        <v>2</v>
      </c>
      <c r="F84" s="32">
        <f ca="1">'Random Number (1)'!A82*100</f>
        <v>64.312333798316587</v>
      </c>
      <c r="G84" s="8">
        <f ca="1">VLOOKUP(F84/100,'Probability Distribution Data'!$D$9:$E$14,2,TRUE)</f>
        <v>2</v>
      </c>
      <c r="H84" s="8">
        <f t="shared" ca="1" si="4"/>
        <v>0</v>
      </c>
      <c r="I84" s="8">
        <f t="shared" ca="1" si="5"/>
        <v>0</v>
      </c>
      <c r="J84" s="8">
        <f ca="1">IF(D84=5,'Probability Distribution Data'!$M$8-Simulation!H84,J83)</f>
        <v>9</v>
      </c>
      <c r="K84" s="32" t="str">
        <f>IF(D84=5,'Random Number (2)'!A82*100,"")</f>
        <v/>
      </c>
      <c r="L84" s="34">
        <f>IF(D84&lt;&gt;5, IF(L83=0,L83-1,L83-1),VLOOKUP(K84/100,'Probability Distribution Data'!$I$9:$J$12,2,TRUE))</f>
        <v>0</v>
      </c>
    </row>
    <row r="85" spans="2:12" x14ac:dyDescent="0.2">
      <c r="B85" s="33">
        <v>82</v>
      </c>
      <c r="C85" s="8"/>
      <c r="D85" s="8">
        <f>MOD(D84,'Probability Distribution Data'!$M$9)+1</f>
        <v>2</v>
      </c>
      <c r="E85" s="8">
        <f t="shared" ca="1" si="3"/>
        <v>9</v>
      </c>
      <c r="F85" s="32">
        <f ca="1">'Random Number (1)'!A83*100</f>
        <v>82.264887129210805</v>
      </c>
      <c r="G85" s="8">
        <f ca="1">VLOOKUP(F85/100,'Probability Distribution Data'!$D$9:$E$14,2,TRUE)</f>
        <v>3</v>
      </c>
      <c r="H85" s="8">
        <f t="shared" ca="1" si="4"/>
        <v>6</v>
      </c>
      <c r="I85" s="8">
        <f t="shared" ca="1" si="5"/>
        <v>0</v>
      </c>
      <c r="J85" s="8">
        <f ca="1">IF(D85=5,'Probability Distribution Data'!$M$8-Simulation!H85,J84)</f>
        <v>9</v>
      </c>
      <c r="K85" s="32" t="str">
        <f>IF(D85=5,'Random Number (2)'!A83*100,"")</f>
        <v/>
      </c>
      <c r="L85" s="34">
        <f>IF(D85&lt;&gt;5, IF(L84=0,L84-1,L84-1),VLOOKUP(K85/100,'Probability Distribution Data'!$I$9:$J$12,2,TRUE))</f>
        <v>-1</v>
      </c>
    </row>
    <row r="86" spans="2:12" x14ac:dyDescent="0.2">
      <c r="B86" s="33">
        <v>83</v>
      </c>
      <c r="C86" s="8"/>
      <c r="D86" s="8">
        <f>MOD(D85,'Probability Distribution Data'!$M$9)+1</f>
        <v>3</v>
      </c>
      <c r="E86" s="8">
        <f t="shared" ca="1" si="3"/>
        <v>6</v>
      </c>
      <c r="F86" s="32">
        <f ca="1">'Random Number (1)'!A84*100</f>
        <v>45.761625037801053</v>
      </c>
      <c r="G86" s="8">
        <f ca="1">VLOOKUP(F86/100,'Probability Distribution Data'!$D$9:$E$14,2,TRUE)</f>
        <v>2</v>
      </c>
      <c r="H86" s="8">
        <f t="shared" ca="1" si="4"/>
        <v>4</v>
      </c>
      <c r="I86" s="8">
        <f t="shared" ca="1" si="5"/>
        <v>0</v>
      </c>
      <c r="J86" s="8">
        <f ca="1">IF(D86=5,'Probability Distribution Data'!$M$8-Simulation!H86,J85)</f>
        <v>9</v>
      </c>
      <c r="K86" s="32" t="str">
        <f>IF(D86=5,'Random Number (2)'!A84*100,"")</f>
        <v/>
      </c>
      <c r="L86" s="34">
        <f>IF(D86&lt;&gt;5, IF(L85=0,L85-1,L85-1),VLOOKUP(K86/100,'Probability Distribution Data'!$I$9:$J$12,2,TRUE))</f>
        <v>-2</v>
      </c>
    </row>
    <row r="87" spans="2:12" x14ac:dyDescent="0.2">
      <c r="B87" s="33">
        <v>84</v>
      </c>
      <c r="C87" s="8"/>
      <c r="D87" s="8">
        <f>MOD(D86,'Probability Distribution Data'!$M$9)+1</f>
        <v>4</v>
      </c>
      <c r="E87" s="8">
        <f t="shared" ca="1" si="3"/>
        <v>4</v>
      </c>
      <c r="F87" s="32">
        <f ca="1">'Random Number (1)'!A85*100</f>
        <v>98.383218568130943</v>
      </c>
      <c r="G87" s="8">
        <f ca="1">VLOOKUP(F87/100,'Probability Distribution Data'!$D$9:$E$14,2,TRUE)</f>
        <v>4</v>
      </c>
      <c r="H87" s="8">
        <f t="shared" ca="1" si="4"/>
        <v>0</v>
      </c>
      <c r="I87" s="8">
        <f t="shared" ca="1" si="5"/>
        <v>0</v>
      </c>
      <c r="J87" s="8">
        <f ca="1">IF(D87=5,'Probability Distribution Data'!$M$8-Simulation!H87,J86)</f>
        <v>9</v>
      </c>
      <c r="K87" s="32" t="str">
        <f>IF(D87=5,'Random Number (2)'!A85*100,"")</f>
        <v/>
      </c>
      <c r="L87" s="34">
        <f>IF(D87&lt;&gt;5, IF(L86=0,L86-1,L86-1),VLOOKUP(K87/100,'Probability Distribution Data'!$I$9:$J$12,2,TRUE))</f>
        <v>-3</v>
      </c>
    </row>
    <row r="88" spans="2:12" x14ac:dyDescent="0.2">
      <c r="B88" s="33">
        <v>85</v>
      </c>
      <c r="C88" s="8"/>
      <c r="D88" s="8">
        <f>MOD(D87,'Probability Distribution Data'!$M$9)+1</f>
        <v>5</v>
      </c>
      <c r="E88" s="8">
        <f t="shared" ca="1" si="3"/>
        <v>0</v>
      </c>
      <c r="F88" s="32">
        <f ca="1">'Random Number (1)'!A86*100</f>
        <v>21.916792423979615</v>
      </c>
      <c r="G88" s="8">
        <f ca="1">VLOOKUP(F88/100,'Probability Distribution Data'!$D$9:$E$14,2,TRUE)</f>
        <v>1</v>
      </c>
      <c r="H88" s="8">
        <f t="shared" ca="1" si="4"/>
        <v>0</v>
      </c>
      <c r="I88" s="8">
        <f t="shared" ca="1" si="5"/>
        <v>1</v>
      </c>
      <c r="J88" s="8">
        <f ca="1">IF(D88=5,'Probability Distribution Data'!$M$8-Simulation!H88,J87)</f>
        <v>11</v>
      </c>
      <c r="K88" s="32">
        <f>IF(D88=5,'Random Number (2)'!A86*100,"")</f>
        <v>0</v>
      </c>
      <c r="L88" s="34">
        <f>IF(D88&lt;&gt;5, IF(L87=0,L87-1,L87-1),VLOOKUP(K88/100,'Probability Distribution Data'!$I$9:$J$12,2,TRUE))</f>
        <v>1</v>
      </c>
    </row>
    <row r="89" spans="2:12" x14ac:dyDescent="0.2">
      <c r="B89" s="33">
        <v>86</v>
      </c>
      <c r="C89" s="8"/>
      <c r="D89" s="8">
        <f>MOD(D88,'Probability Distribution Data'!$M$9)+1</f>
        <v>1</v>
      </c>
      <c r="E89" s="8">
        <f t="shared" ca="1" si="3"/>
        <v>0</v>
      </c>
      <c r="F89" s="32">
        <f ca="1">'Random Number (1)'!A87*100</f>
        <v>62.347171371844027</v>
      </c>
      <c r="G89" s="8">
        <f ca="1">VLOOKUP(F89/100,'Probability Distribution Data'!$D$9:$E$14,2,TRUE)</f>
        <v>2</v>
      </c>
      <c r="H89" s="8">
        <f t="shared" ca="1" si="4"/>
        <v>0</v>
      </c>
      <c r="I89" s="8">
        <f t="shared" ca="1" si="5"/>
        <v>3</v>
      </c>
      <c r="J89" s="8">
        <f ca="1">IF(D89=5,'Probability Distribution Data'!$M$8-Simulation!H89,J88)</f>
        <v>11</v>
      </c>
      <c r="K89" s="32" t="str">
        <f>IF(D89=5,'Random Number (2)'!A87*100,"")</f>
        <v/>
      </c>
      <c r="L89" s="34">
        <f>IF(D89&lt;&gt;5, IF(L88=0,L88-1,L88-1),VLOOKUP(K89/100,'Probability Distribution Data'!$I$9:$J$12,2,TRUE))</f>
        <v>0</v>
      </c>
    </row>
    <row r="90" spans="2:12" x14ac:dyDescent="0.2">
      <c r="B90" s="33">
        <v>87</v>
      </c>
      <c r="C90" s="8"/>
      <c r="D90" s="8">
        <f>MOD(D89,'Probability Distribution Data'!$M$9)+1</f>
        <v>2</v>
      </c>
      <c r="E90" s="8">
        <f t="shared" ca="1" si="3"/>
        <v>11</v>
      </c>
      <c r="F90" s="32">
        <f ca="1">'Random Number (1)'!A88*100</f>
        <v>75.158281118377772</v>
      </c>
      <c r="G90" s="8">
        <f ca="1">VLOOKUP(F90/100,'Probability Distribution Data'!$D$9:$E$14,2,TRUE)</f>
        <v>3</v>
      </c>
      <c r="H90" s="8">
        <f t="shared" ca="1" si="4"/>
        <v>5</v>
      </c>
      <c r="I90" s="8">
        <f t="shared" ca="1" si="5"/>
        <v>0</v>
      </c>
      <c r="J90" s="8">
        <f ca="1">IF(D90=5,'Probability Distribution Data'!$M$8-Simulation!H90,J89)</f>
        <v>11</v>
      </c>
      <c r="K90" s="32" t="str">
        <f>IF(D90=5,'Random Number (2)'!A88*100,"")</f>
        <v/>
      </c>
      <c r="L90" s="34">
        <f>IF(D90&lt;&gt;5, IF(L89=0,L89-1,L89-1),VLOOKUP(K90/100,'Probability Distribution Data'!$I$9:$J$12,2,TRUE))</f>
        <v>-1</v>
      </c>
    </row>
    <row r="91" spans="2:12" x14ac:dyDescent="0.2">
      <c r="B91" s="33">
        <v>88</v>
      </c>
      <c r="C91" s="8"/>
      <c r="D91" s="8">
        <f>MOD(D90,'Probability Distribution Data'!$M$9)+1</f>
        <v>3</v>
      </c>
      <c r="E91" s="8">
        <f t="shared" ca="1" si="3"/>
        <v>5</v>
      </c>
      <c r="F91" s="32">
        <f ca="1">'Random Number (1)'!A89*100</f>
        <v>73.613888485275638</v>
      </c>
      <c r="G91" s="8">
        <f ca="1">VLOOKUP(F91/100,'Probability Distribution Data'!$D$9:$E$14,2,TRUE)</f>
        <v>3</v>
      </c>
      <c r="H91" s="8">
        <f t="shared" ca="1" si="4"/>
        <v>2</v>
      </c>
      <c r="I91" s="8">
        <f t="shared" ca="1" si="5"/>
        <v>0</v>
      </c>
      <c r="J91" s="8">
        <f ca="1">IF(D91=5,'Probability Distribution Data'!$M$8-Simulation!H91,J90)</f>
        <v>11</v>
      </c>
      <c r="K91" s="32" t="str">
        <f>IF(D91=5,'Random Number (2)'!A89*100,"")</f>
        <v/>
      </c>
      <c r="L91" s="34">
        <f>IF(D91&lt;&gt;5, IF(L90=0,L90-1,L90-1),VLOOKUP(K91/100,'Probability Distribution Data'!$I$9:$J$12,2,TRUE))</f>
        <v>-2</v>
      </c>
    </row>
    <row r="92" spans="2:12" x14ac:dyDescent="0.2">
      <c r="B92" s="33">
        <v>89</v>
      </c>
      <c r="C92" s="8"/>
      <c r="D92" s="8">
        <f>MOD(D91,'Probability Distribution Data'!$M$9)+1</f>
        <v>4</v>
      </c>
      <c r="E92" s="8">
        <f t="shared" ca="1" si="3"/>
        <v>2</v>
      </c>
      <c r="F92" s="32">
        <f ca="1">'Random Number (1)'!A90*100</f>
        <v>78.067357919011613</v>
      </c>
      <c r="G92" s="8">
        <f ca="1">VLOOKUP(F92/100,'Probability Distribution Data'!$D$9:$E$14,2,TRUE)</f>
        <v>3</v>
      </c>
      <c r="H92" s="8">
        <f t="shared" ca="1" si="4"/>
        <v>0</v>
      </c>
      <c r="I92" s="8">
        <f t="shared" ca="1" si="5"/>
        <v>1</v>
      </c>
      <c r="J92" s="8">
        <f ca="1">IF(D92=5,'Probability Distribution Data'!$M$8-Simulation!H92,J91)</f>
        <v>11</v>
      </c>
      <c r="K92" s="32" t="str">
        <f>IF(D92=5,'Random Number (2)'!A90*100,"")</f>
        <v/>
      </c>
      <c r="L92" s="34">
        <f>IF(D92&lt;&gt;5, IF(L91=0,L91-1,L91-1),VLOOKUP(K92/100,'Probability Distribution Data'!$I$9:$J$12,2,TRUE))</f>
        <v>-3</v>
      </c>
    </row>
    <row r="93" spans="2:12" x14ac:dyDescent="0.2">
      <c r="B93" s="33">
        <v>90</v>
      </c>
      <c r="C93" s="8"/>
      <c r="D93" s="8">
        <f>MOD(D92,'Probability Distribution Data'!$M$9)+1</f>
        <v>5</v>
      </c>
      <c r="E93" s="8">
        <f t="shared" ca="1" si="3"/>
        <v>0</v>
      </c>
      <c r="F93" s="32">
        <f ca="1">'Random Number (1)'!A91*100</f>
        <v>42.696629764756878</v>
      </c>
      <c r="G93" s="8">
        <f ca="1">VLOOKUP(F93/100,'Probability Distribution Data'!$D$9:$E$14,2,TRUE)</f>
        <v>2</v>
      </c>
      <c r="H93" s="8">
        <f t="shared" ca="1" si="4"/>
        <v>0</v>
      </c>
      <c r="I93" s="8">
        <f t="shared" ca="1" si="5"/>
        <v>3</v>
      </c>
      <c r="J93" s="8">
        <f ca="1">IF(D93=5,'Probability Distribution Data'!$M$8-Simulation!H93,J92)</f>
        <v>11</v>
      </c>
      <c r="K93" s="32">
        <f>IF(D93=5,'Random Number (2)'!A91*100,"")</f>
        <v>0</v>
      </c>
      <c r="L93" s="34">
        <f>IF(D93&lt;&gt;5, IF(L92=0,L92-1,L92-1),VLOOKUP(K93/100,'Probability Distribution Data'!$I$9:$J$12,2,TRUE))</f>
        <v>1</v>
      </c>
    </row>
    <row r="94" spans="2:12" x14ac:dyDescent="0.2">
      <c r="B94" s="33">
        <v>91</v>
      </c>
      <c r="C94" s="8"/>
      <c r="D94" s="8">
        <f>MOD(D93,'Probability Distribution Data'!$M$9)+1</f>
        <v>1</v>
      </c>
      <c r="E94" s="8">
        <f t="shared" ca="1" si="3"/>
        <v>0</v>
      </c>
      <c r="F94" s="32">
        <f ca="1">'Random Number (1)'!A92*100</f>
        <v>13.400490143519828</v>
      </c>
      <c r="G94" s="8">
        <f ca="1">VLOOKUP(F94/100,'Probability Distribution Data'!$D$9:$E$14,2,TRUE)</f>
        <v>1</v>
      </c>
      <c r="H94" s="8">
        <f t="shared" ca="1" si="4"/>
        <v>0</v>
      </c>
      <c r="I94" s="8">
        <f t="shared" ca="1" si="5"/>
        <v>4</v>
      </c>
      <c r="J94" s="8">
        <f ca="1">IF(D94=5,'Probability Distribution Data'!$M$8-Simulation!H94,J93)</f>
        <v>11</v>
      </c>
      <c r="K94" s="32" t="str">
        <f>IF(D94=5,'Random Number (2)'!A92*100,"")</f>
        <v/>
      </c>
      <c r="L94" s="34">
        <f>IF(D94&lt;&gt;5, IF(L93=0,L93-1,L93-1),VLOOKUP(K94/100,'Probability Distribution Data'!$I$9:$J$12,2,TRUE))</f>
        <v>0</v>
      </c>
    </row>
    <row r="95" spans="2:12" x14ac:dyDescent="0.2">
      <c r="B95" s="33">
        <v>92</v>
      </c>
      <c r="C95" s="8"/>
      <c r="D95" s="8">
        <f>MOD(D94,'Probability Distribution Data'!$M$9)+1</f>
        <v>2</v>
      </c>
      <c r="E95" s="8">
        <f t="shared" ca="1" si="3"/>
        <v>11</v>
      </c>
      <c r="F95" s="32">
        <f ca="1">'Random Number (1)'!A93*100</f>
        <v>73.110641183236183</v>
      </c>
      <c r="G95" s="8">
        <f ca="1">VLOOKUP(F95/100,'Probability Distribution Data'!$D$9:$E$14,2,TRUE)</f>
        <v>3</v>
      </c>
      <c r="H95" s="8">
        <f t="shared" ca="1" si="4"/>
        <v>4</v>
      </c>
      <c r="I95" s="8">
        <f t="shared" ca="1" si="5"/>
        <v>0</v>
      </c>
      <c r="J95" s="8">
        <f ca="1">IF(D95=5,'Probability Distribution Data'!$M$8-Simulation!H95,J94)</f>
        <v>11</v>
      </c>
      <c r="K95" s="32" t="str">
        <f>IF(D95=5,'Random Number (2)'!A93*100,"")</f>
        <v/>
      </c>
      <c r="L95" s="34">
        <f>IF(D95&lt;&gt;5, IF(L94=0,L94-1,L94-1),VLOOKUP(K95/100,'Probability Distribution Data'!$I$9:$J$12,2,TRUE))</f>
        <v>-1</v>
      </c>
    </row>
    <row r="96" spans="2:12" x14ac:dyDescent="0.2">
      <c r="B96" s="33">
        <v>93</v>
      </c>
      <c r="C96" s="8"/>
      <c r="D96" s="8">
        <f>MOD(D95,'Probability Distribution Data'!$M$9)+1</f>
        <v>3</v>
      </c>
      <c r="E96" s="8">
        <f t="shared" ca="1" si="3"/>
        <v>4</v>
      </c>
      <c r="F96" s="32">
        <f ca="1">'Random Number (1)'!A94*100</f>
        <v>53.903080778636891</v>
      </c>
      <c r="G96" s="8">
        <f ca="1">VLOOKUP(F96/100,'Probability Distribution Data'!$D$9:$E$14,2,TRUE)</f>
        <v>2</v>
      </c>
      <c r="H96" s="8">
        <f t="shared" ca="1" si="4"/>
        <v>2</v>
      </c>
      <c r="I96" s="8">
        <f t="shared" ca="1" si="5"/>
        <v>0</v>
      </c>
      <c r="J96" s="8">
        <f ca="1">IF(D96=5,'Probability Distribution Data'!$M$8-Simulation!H96,J95)</f>
        <v>11</v>
      </c>
      <c r="K96" s="32" t="str">
        <f>IF(D96=5,'Random Number (2)'!A94*100,"")</f>
        <v/>
      </c>
      <c r="L96" s="34">
        <f>IF(D96&lt;&gt;5, IF(L95=0,L95-1,L95-1),VLOOKUP(K96/100,'Probability Distribution Data'!$I$9:$J$12,2,TRUE))</f>
        <v>-2</v>
      </c>
    </row>
    <row r="97" spans="2:12" x14ac:dyDescent="0.2">
      <c r="B97" s="33">
        <v>94</v>
      </c>
      <c r="C97" s="8"/>
      <c r="D97" s="8">
        <f>MOD(D96,'Probability Distribution Data'!$M$9)+1</f>
        <v>4</v>
      </c>
      <c r="E97" s="8">
        <f t="shared" ca="1" si="3"/>
        <v>2</v>
      </c>
      <c r="F97" s="32">
        <f ca="1">'Random Number (1)'!A95*100</f>
        <v>30.783763820180965</v>
      </c>
      <c r="G97" s="8">
        <f ca="1">VLOOKUP(F97/100,'Probability Distribution Data'!$D$9:$E$14,2,TRUE)</f>
        <v>1</v>
      </c>
      <c r="H97" s="8">
        <f t="shared" ca="1" si="4"/>
        <v>1</v>
      </c>
      <c r="I97" s="8">
        <f t="shared" ca="1" si="5"/>
        <v>0</v>
      </c>
      <c r="J97" s="8">
        <f ca="1">IF(D97=5,'Probability Distribution Data'!$M$8-Simulation!H97,J96)</f>
        <v>11</v>
      </c>
      <c r="K97" s="32" t="str">
        <f>IF(D97=5,'Random Number (2)'!A95*100,"")</f>
        <v/>
      </c>
      <c r="L97" s="34">
        <f>IF(D97&lt;&gt;5, IF(L96=0,L96-1,L96-1),VLOOKUP(K97/100,'Probability Distribution Data'!$I$9:$J$12,2,TRUE))</f>
        <v>-3</v>
      </c>
    </row>
    <row r="98" spans="2:12" x14ac:dyDescent="0.2">
      <c r="B98" s="33">
        <v>95</v>
      </c>
      <c r="C98" s="8"/>
      <c r="D98" s="8">
        <f>MOD(D97,'Probability Distribution Data'!$M$9)+1</f>
        <v>5</v>
      </c>
      <c r="E98" s="8">
        <f t="shared" ca="1" si="3"/>
        <v>1</v>
      </c>
      <c r="F98" s="32">
        <f ca="1">'Random Number (1)'!A96*100</f>
        <v>6.8029774303225103</v>
      </c>
      <c r="G98" s="8">
        <f ca="1">VLOOKUP(F98/100,'Probability Distribution Data'!$D$9:$E$14,2,TRUE)</f>
        <v>0</v>
      </c>
      <c r="H98" s="8">
        <f t="shared" ca="1" si="4"/>
        <v>1</v>
      </c>
      <c r="I98" s="8">
        <f t="shared" ca="1" si="5"/>
        <v>0</v>
      </c>
      <c r="J98" s="8">
        <f ca="1">IF(D98=5,'Probability Distribution Data'!$M$8-Simulation!H98,J97)</f>
        <v>10</v>
      </c>
      <c r="K98" s="32">
        <f>IF(D98=5,'Random Number (2)'!A96*100,"")</f>
        <v>0</v>
      </c>
      <c r="L98" s="34">
        <f>IF(D98&lt;&gt;5, IF(L97=0,L97-1,L97-1),VLOOKUP(K98/100,'Probability Distribution Data'!$I$9:$J$12,2,TRUE))</f>
        <v>1</v>
      </c>
    </row>
    <row r="99" spans="2:12" x14ac:dyDescent="0.2">
      <c r="B99" s="33">
        <v>96</v>
      </c>
      <c r="C99" s="8"/>
      <c r="D99" s="8">
        <f>MOD(D98,'Probability Distribution Data'!$M$9)+1</f>
        <v>1</v>
      </c>
      <c r="E99" s="8">
        <f t="shared" ca="1" si="3"/>
        <v>1</v>
      </c>
      <c r="F99" s="32">
        <f ca="1">'Random Number (1)'!A97*100</f>
        <v>29.637199527166924</v>
      </c>
      <c r="G99" s="8">
        <f ca="1">VLOOKUP(F99/100,'Probability Distribution Data'!$D$9:$E$14,2,TRUE)</f>
        <v>1</v>
      </c>
      <c r="H99" s="8">
        <f t="shared" ca="1" si="4"/>
        <v>0</v>
      </c>
      <c r="I99" s="8">
        <f t="shared" ca="1" si="5"/>
        <v>0</v>
      </c>
      <c r="J99" s="8">
        <f ca="1">IF(D99=5,'Probability Distribution Data'!$M$8-Simulation!H99,J98)</f>
        <v>10</v>
      </c>
      <c r="K99" s="32" t="str">
        <f>IF(D99=5,'Random Number (2)'!A97*100,"")</f>
        <v/>
      </c>
      <c r="L99" s="34">
        <f>IF(D99&lt;&gt;5, IF(L98=0,L98-1,L98-1),VLOOKUP(K99/100,'Probability Distribution Data'!$I$9:$J$12,2,TRUE))</f>
        <v>0</v>
      </c>
    </row>
    <row r="100" spans="2:12" x14ac:dyDescent="0.2">
      <c r="B100" s="33">
        <v>97</v>
      </c>
      <c r="C100" s="8"/>
      <c r="D100" s="8">
        <f>MOD(D99,'Probability Distribution Data'!$M$9)+1</f>
        <v>2</v>
      </c>
      <c r="E100" s="8">
        <f t="shared" ca="1" si="3"/>
        <v>10</v>
      </c>
      <c r="F100" s="32">
        <f ca="1">'Random Number (1)'!A98*100</f>
        <v>7.9166940865716073</v>
      </c>
      <c r="G100" s="8">
        <f ca="1">VLOOKUP(F100/100,'Probability Distribution Data'!$D$9:$E$14,2,TRUE)</f>
        <v>0</v>
      </c>
      <c r="H100" s="8">
        <f t="shared" ca="1" si="4"/>
        <v>10</v>
      </c>
      <c r="I100" s="8">
        <f t="shared" ca="1" si="5"/>
        <v>0</v>
      </c>
      <c r="J100" s="8">
        <f ca="1">IF(D100=5,'Probability Distribution Data'!$M$8-Simulation!H100,J99)</f>
        <v>10</v>
      </c>
      <c r="K100" s="32" t="str">
        <f>IF(D100=5,'Random Number (2)'!A98*100,"")</f>
        <v/>
      </c>
      <c r="L100" s="34">
        <f>IF(D100&lt;&gt;5, IF(L99=0,L99-1,L99-1),VLOOKUP(K100/100,'Probability Distribution Data'!$I$9:$J$12,2,TRUE))</f>
        <v>-1</v>
      </c>
    </row>
    <row r="101" spans="2:12" x14ac:dyDescent="0.2">
      <c r="B101" s="33">
        <v>98</v>
      </c>
      <c r="C101" s="8"/>
      <c r="D101" s="8">
        <f>MOD(D100,'Probability Distribution Data'!$M$9)+1</f>
        <v>3</v>
      </c>
      <c r="E101" s="8">
        <f t="shared" ca="1" si="3"/>
        <v>10</v>
      </c>
      <c r="F101" s="32">
        <f ca="1">'Random Number (1)'!A99*100</f>
        <v>43.700397269170324</v>
      </c>
      <c r="G101" s="8">
        <f ca="1">VLOOKUP(F101/100,'Probability Distribution Data'!$D$9:$E$14,2,TRUE)</f>
        <v>2</v>
      </c>
      <c r="H101" s="8">
        <f t="shared" ca="1" si="4"/>
        <v>8</v>
      </c>
      <c r="I101" s="8">
        <f t="shared" ca="1" si="5"/>
        <v>0</v>
      </c>
      <c r="J101" s="8">
        <f ca="1">IF(D101=5,'Probability Distribution Data'!$M$8-Simulation!H101,J100)</f>
        <v>10</v>
      </c>
      <c r="K101" s="32" t="str">
        <f>IF(D101=5,'Random Number (2)'!A99*100,"")</f>
        <v/>
      </c>
      <c r="L101" s="34">
        <f>IF(D101&lt;&gt;5, IF(L100=0,L100-1,L100-1),VLOOKUP(K101/100,'Probability Distribution Data'!$I$9:$J$12,2,TRUE))</f>
        <v>-2</v>
      </c>
    </row>
    <row r="102" spans="2:12" ht="15" customHeight="1" x14ac:dyDescent="0.2">
      <c r="B102" s="33">
        <v>99</v>
      </c>
      <c r="C102" s="8"/>
      <c r="D102" s="8">
        <f>MOD(D101,'Probability Distribution Data'!$M$9)+1</f>
        <v>4</v>
      </c>
      <c r="E102" s="8">
        <f t="shared" ca="1" si="3"/>
        <v>8</v>
      </c>
      <c r="F102" s="32">
        <f ca="1">'Random Number (1)'!A100*100</f>
        <v>91.748691957650337</v>
      </c>
      <c r="G102" s="8">
        <f ca="1">VLOOKUP(F102/100,'Probability Distribution Data'!$D$9:$E$14,2,TRUE)</f>
        <v>4</v>
      </c>
      <c r="H102" s="8">
        <f t="shared" ca="1" si="4"/>
        <v>4</v>
      </c>
      <c r="I102" s="8">
        <f t="shared" ca="1" si="5"/>
        <v>0</v>
      </c>
      <c r="J102" s="8">
        <f ca="1">IF(D102=5,'Probability Distribution Data'!$M$8-Simulation!H102,J101)</f>
        <v>10</v>
      </c>
      <c r="K102" s="32" t="str">
        <f>IF(D102=5,'Random Number (2)'!A100*100,"")</f>
        <v/>
      </c>
      <c r="L102" s="34">
        <f>IF(D102&lt;&gt;5, IF(L101=0,L101-1,L101-1),VLOOKUP(K102/100,'Probability Distribution Data'!$I$9:$J$12,2,TRUE))</f>
        <v>-3</v>
      </c>
    </row>
    <row r="103" spans="2:12" x14ac:dyDescent="0.2">
      <c r="B103" s="38">
        <v>100</v>
      </c>
      <c r="C103" s="39"/>
      <c r="D103" s="39">
        <f>MOD(D102,'Probability Distribution Data'!$M$9)+1</f>
        <v>5</v>
      </c>
      <c r="E103" s="8">
        <f t="shared" ca="1" si="3"/>
        <v>4</v>
      </c>
      <c r="F103" s="32">
        <f ca="1">'Random Number (1)'!A101*100</f>
        <v>72.714493268628573</v>
      </c>
      <c r="G103" s="8">
        <f ca="1">VLOOKUP(F103/100,'Probability Distribution Data'!$D$9:$E$14,2,TRUE)</f>
        <v>3</v>
      </c>
      <c r="H103" s="8">
        <f t="shared" ca="1" si="4"/>
        <v>1</v>
      </c>
      <c r="I103" s="8">
        <f t="shared" ca="1" si="5"/>
        <v>0</v>
      </c>
      <c r="J103" s="8">
        <f ca="1">IF(D103=5,'Probability Distribution Data'!$M$8-Simulation!H103,J102)</f>
        <v>10</v>
      </c>
      <c r="K103" s="40">
        <f>IF(D103=5,'Random Number (2)'!A101*100,"")</f>
        <v>0</v>
      </c>
      <c r="L103" s="41">
        <f>IF(D103&lt;&gt;5, IF(L102=0,L102-1,L102-1),VLOOKUP(K103/100,'Probability Distribution Data'!$I$9:$J$12,2,TRUE))</f>
        <v>1</v>
      </c>
    </row>
    <row r="104" spans="2:12" ht="15" x14ac:dyDescent="0.25">
      <c r="B104"/>
      <c r="C104"/>
      <c r="D104"/>
      <c r="E104"/>
      <c r="F104"/>
      <c r="G104"/>
      <c r="H104"/>
      <c r="I104"/>
      <c r="J104"/>
      <c r="K104"/>
      <c r="L104"/>
    </row>
    <row r="105" spans="2:12" ht="15" x14ac:dyDescent="0.25">
      <c r="B105"/>
      <c r="C105"/>
      <c r="D105"/>
      <c r="E105"/>
      <c r="F105"/>
      <c r="G105"/>
      <c r="H105"/>
      <c r="I105"/>
      <c r="J105"/>
      <c r="K105"/>
      <c r="L105"/>
    </row>
    <row r="106" spans="2:12" ht="15" x14ac:dyDescent="0.25">
      <c r="B106"/>
      <c r="C106"/>
      <c r="D106"/>
      <c r="E106"/>
      <c r="F106"/>
      <c r="G106"/>
      <c r="H106"/>
      <c r="I106"/>
      <c r="J106"/>
      <c r="K106"/>
      <c r="L106"/>
    </row>
    <row r="107" spans="2:12" ht="15" x14ac:dyDescent="0.25">
      <c r="B107"/>
      <c r="C107"/>
      <c r="D107"/>
      <c r="E107"/>
      <c r="F107"/>
      <c r="G107"/>
      <c r="H107"/>
      <c r="I107"/>
      <c r="J107"/>
      <c r="K107"/>
      <c r="L107"/>
    </row>
    <row r="108" spans="2:12" ht="15" x14ac:dyDescent="0.25">
      <c r="B108"/>
      <c r="C108"/>
      <c r="D108"/>
      <c r="E108"/>
      <c r="F108"/>
      <c r="G108"/>
      <c r="H108"/>
      <c r="I108"/>
      <c r="J108"/>
      <c r="K108"/>
      <c r="L10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D4ADC-A99E-4669-98D1-202DB6569764}">
  <dimension ref="A3:C10"/>
  <sheetViews>
    <sheetView workbookViewId="0">
      <selection activeCell="C6" sqref="C6"/>
    </sheetView>
  </sheetViews>
  <sheetFormatPr defaultRowHeight="15" x14ac:dyDescent="0.25"/>
  <cols>
    <col min="1" max="1" width="13.140625" bestFit="1" customWidth="1"/>
    <col min="2" max="2" width="23" bestFit="1" customWidth="1"/>
    <col min="3" max="3" width="24" bestFit="1" customWidth="1"/>
  </cols>
  <sheetData>
    <row r="3" spans="1:3" x14ac:dyDescent="0.25">
      <c r="A3" s="42" t="s">
        <v>49</v>
      </c>
      <c r="B3" t="s">
        <v>59</v>
      </c>
      <c r="C3" t="s">
        <v>53</v>
      </c>
    </row>
    <row r="4" spans="1:3" x14ac:dyDescent="0.25">
      <c r="A4" s="43">
        <v>0</v>
      </c>
      <c r="B4" s="44">
        <v>32</v>
      </c>
      <c r="C4" s="44">
        <v>0</v>
      </c>
    </row>
    <row r="5" spans="1:3" x14ac:dyDescent="0.25">
      <c r="A5" s="43">
        <v>1</v>
      </c>
      <c r="B5" s="44">
        <v>87</v>
      </c>
      <c r="C5" s="44">
        <v>12</v>
      </c>
    </row>
    <row r="6" spans="1:3" x14ac:dyDescent="0.25">
      <c r="A6" s="43">
        <v>2</v>
      </c>
      <c r="B6" s="44">
        <v>87</v>
      </c>
      <c r="C6" s="44">
        <v>38</v>
      </c>
    </row>
    <row r="7" spans="1:3" x14ac:dyDescent="0.25">
      <c r="A7" s="43">
        <v>3</v>
      </c>
      <c r="B7" s="44">
        <v>47</v>
      </c>
      <c r="C7" s="44">
        <v>25</v>
      </c>
    </row>
    <row r="8" spans="1:3" x14ac:dyDescent="0.25">
      <c r="A8" s="43">
        <v>4</v>
      </c>
      <c r="B8" s="44">
        <v>8</v>
      </c>
      <c r="C8" s="44">
        <v>9</v>
      </c>
    </row>
    <row r="9" spans="1:3" x14ac:dyDescent="0.25">
      <c r="A9" s="43" t="s">
        <v>50</v>
      </c>
      <c r="B9" s="44">
        <v>3</v>
      </c>
      <c r="C9" s="44">
        <v>0</v>
      </c>
    </row>
    <row r="10" spans="1:3" x14ac:dyDescent="0.25">
      <c r="A10" s="43" t="s">
        <v>51</v>
      </c>
      <c r="B10" s="44">
        <v>264</v>
      </c>
      <c r="C10" s="44">
        <v>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E849-FA13-4A3D-8FAA-49C1A6818D87}">
  <dimension ref="A3:B26"/>
  <sheetViews>
    <sheetView workbookViewId="0">
      <selection activeCell="A3" sqref="A3"/>
    </sheetView>
  </sheetViews>
  <sheetFormatPr defaultRowHeight="15" x14ac:dyDescent="0.25"/>
  <cols>
    <col min="1" max="1" width="29" bestFit="1" customWidth="1"/>
    <col min="2" max="2" width="7" bestFit="1" customWidth="1"/>
    <col min="3" max="3" width="24" bestFit="1" customWidth="1"/>
  </cols>
  <sheetData>
    <row r="3" spans="1:2" x14ac:dyDescent="0.25">
      <c r="A3" s="42" t="s">
        <v>49</v>
      </c>
    </row>
    <row r="4" spans="1:2" x14ac:dyDescent="0.25">
      <c r="A4" s="43">
        <v>1</v>
      </c>
      <c r="B4" s="44"/>
    </row>
    <row r="5" spans="1:2" x14ac:dyDescent="0.25">
      <c r="A5" s="45" t="s">
        <v>59</v>
      </c>
      <c r="B5" s="44">
        <v>-40906</v>
      </c>
    </row>
    <row r="6" spans="1:2" x14ac:dyDescent="0.25">
      <c r="A6" s="45" t="s">
        <v>53</v>
      </c>
      <c r="B6" s="44">
        <v>65495</v>
      </c>
    </row>
    <row r="7" spans="1:2" x14ac:dyDescent="0.25">
      <c r="A7" s="45" t="s">
        <v>62</v>
      </c>
      <c r="B7" s="44">
        <v>208</v>
      </c>
    </row>
    <row r="8" spans="1:2" x14ac:dyDescent="0.25">
      <c r="A8" s="43">
        <v>2</v>
      </c>
      <c r="B8" s="44"/>
    </row>
    <row r="9" spans="1:2" x14ac:dyDescent="0.25">
      <c r="A9" s="45" t="s">
        <v>59</v>
      </c>
      <c r="B9" s="44">
        <v>-24423</v>
      </c>
    </row>
    <row r="10" spans="1:2" x14ac:dyDescent="0.25">
      <c r="A10" s="45" t="s">
        <v>53</v>
      </c>
      <c r="B10" s="44">
        <v>106303</v>
      </c>
    </row>
    <row r="11" spans="1:2" x14ac:dyDescent="0.25">
      <c r="A11" s="45" t="s">
        <v>62</v>
      </c>
      <c r="B11" s="44">
        <v>208</v>
      </c>
    </row>
    <row r="12" spans="1:2" x14ac:dyDescent="0.25">
      <c r="A12" s="43">
        <v>3</v>
      </c>
      <c r="B12" s="44"/>
    </row>
    <row r="13" spans="1:2" x14ac:dyDescent="0.25">
      <c r="A13" s="45" t="s">
        <v>59</v>
      </c>
      <c r="B13" s="44">
        <v>-47</v>
      </c>
    </row>
    <row r="14" spans="1:2" x14ac:dyDescent="0.25">
      <c r="A14" s="45" t="s">
        <v>53</v>
      </c>
      <c r="B14" s="44">
        <v>130745</v>
      </c>
    </row>
    <row r="15" spans="1:2" x14ac:dyDescent="0.25">
      <c r="A15" s="45" t="s">
        <v>62</v>
      </c>
      <c r="B15" s="44">
        <v>208</v>
      </c>
    </row>
    <row r="16" spans="1:2" x14ac:dyDescent="0.25">
      <c r="A16" s="43">
        <v>4</v>
      </c>
      <c r="B16" s="44"/>
    </row>
    <row r="17" spans="1:2" x14ac:dyDescent="0.25">
      <c r="A17" s="45" t="s">
        <v>59</v>
      </c>
      <c r="B17" s="44">
        <v>14</v>
      </c>
    </row>
    <row r="18" spans="1:2" x14ac:dyDescent="0.25">
      <c r="A18" s="45" t="s">
        <v>53</v>
      </c>
      <c r="B18" s="44">
        <v>130828</v>
      </c>
    </row>
    <row r="19" spans="1:2" x14ac:dyDescent="0.25">
      <c r="A19" s="45" t="s">
        <v>62</v>
      </c>
      <c r="B19" s="44">
        <v>208</v>
      </c>
    </row>
    <row r="20" spans="1:2" x14ac:dyDescent="0.25">
      <c r="A20" s="43">
        <v>5</v>
      </c>
      <c r="B20" s="44"/>
    </row>
    <row r="21" spans="1:2" x14ac:dyDescent="0.25">
      <c r="A21" s="45" t="s">
        <v>59</v>
      </c>
      <c r="B21" s="44">
        <v>12</v>
      </c>
    </row>
    <row r="22" spans="1:2" x14ac:dyDescent="0.25">
      <c r="A22" s="45" t="s">
        <v>53</v>
      </c>
      <c r="B22" s="44">
        <v>130869</v>
      </c>
    </row>
    <row r="23" spans="1:2" x14ac:dyDescent="0.25">
      <c r="A23" s="45" t="s">
        <v>62</v>
      </c>
      <c r="B23" s="44">
        <v>219</v>
      </c>
    </row>
    <row r="24" spans="1:2" x14ac:dyDescent="0.25">
      <c r="A24" s="43" t="s">
        <v>60</v>
      </c>
      <c r="B24" s="44">
        <v>-65350</v>
      </c>
    </row>
    <row r="25" spans="1:2" x14ac:dyDescent="0.25">
      <c r="A25" s="43" t="s">
        <v>61</v>
      </c>
      <c r="B25" s="44">
        <v>564240</v>
      </c>
    </row>
    <row r="26" spans="1:2" x14ac:dyDescent="0.25">
      <c r="A26" s="43" t="s">
        <v>63</v>
      </c>
      <c r="B26" s="44">
        <v>1051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6D8BB-F9A6-403A-86A4-44CEA9C0BD26}">
  <dimension ref="A3:B13"/>
  <sheetViews>
    <sheetView workbookViewId="0">
      <selection activeCell="P27" sqref="P27"/>
    </sheetView>
  </sheetViews>
  <sheetFormatPr defaultRowHeight="15" x14ac:dyDescent="0.25"/>
  <cols>
    <col min="1" max="1" width="13.140625" bestFit="1" customWidth="1"/>
    <col min="2" max="2" width="16.5703125" bestFit="1" customWidth="1"/>
    <col min="3" max="3" width="24" bestFit="1" customWidth="1"/>
  </cols>
  <sheetData>
    <row r="3" spans="1:2" x14ac:dyDescent="0.25">
      <c r="A3" s="42" t="s">
        <v>49</v>
      </c>
      <c r="B3" t="s">
        <v>64</v>
      </c>
    </row>
    <row r="4" spans="1:2" x14ac:dyDescent="0.25">
      <c r="A4" s="43">
        <v>0</v>
      </c>
      <c r="B4" s="44"/>
    </row>
    <row r="5" spans="1:2" x14ac:dyDescent="0.25">
      <c r="A5" s="45">
        <v>6</v>
      </c>
      <c r="B5" s="44">
        <v>5</v>
      </c>
    </row>
    <row r="6" spans="1:2" x14ac:dyDescent="0.25">
      <c r="A6" s="45">
        <v>7</v>
      </c>
      <c r="B6" s="44">
        <v>5</v>
      </c>
    </row>
    <row r="7" spans="1:2" x14ac:dyDescent="0.25">
      <c r="A7" s="45">
        <v>8</v>
      </c>
      <c r="B7" s="44">
        <v>5</v>
      </c>
    </row>
    <row r="8" spans="1:2" x14ac:dyDescent="0.25">
      <c r="A8" s="45">
        <v>11</v>
      </c>
      <c r="B8" s="44">
        <v>5</v>
      </c>
    </row>
    <row r="9" spans="1:2" x14ac:dyDescent="0.25">
      <c r="A9" s="43">
        <v>1</v>
      </c>
      <c r="B9" s="44"/>
    </row>
    <row r="10" spans="1:2" x14ac:dyDescent="0.25">
      <c r="A10" s="45">
        <v>11</v>
      </c>
      <c r="B10" s="44">
        <v>1</v>
      </c>
    </row>
    <row r="11" spans="1:2" x14ac:dyDescent="0.25">
      <c r="A11" s="43">
        <v>2</v>
      </c>
      <c r="B11" s="44"/>
    </row>
    <row r="12" spans="1:2" x14ac:dyDescent="0.25">
      <c r="A12" s="45">
        <v>11</v>
      </c>
      <c r="B12" s="44">
        <v>4</v>
      </c>
    </row>
    <row r="13" spans="1:2" x14ac:dyDescent="0.25">
      <c r="A13" s="43" t="s">
        <v>51</v>
      </c>
      <c r="B13" s="44">
        <v>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1A4D-ED8C-4E81-9D6C-D74B64FC6E83}">
  <dimension ref="A3:B33"/>
  <sheetViews>
    <sheetView workbookViewId="0">
      <selection activeCell="G23" sqref="G23"/>
    </sheetView>
  </sheetViews>
  <sheetFormatPr defaultRowHeight="15" x14ac:dyDescent="0.25"/>
  <cols>
    <col min="1" max="1" width="13.140625" bestFit="1" customWidth="1"/>
    <col min="2" max="2" width="27.42578125" bestFit="1" customWidth="1"/>
    <col min="3" max="5" width="16.28515625" bestFit="1" customWidth="1"/>
    <col min="6" max="6" width="11.28515625" bestFit="1" customWidth="1"/>
  </cols>
  <sheetData>
    <row r="3" spans="1:2" x14ac:dyDescent="0.25">
      <c r="A3" s="42" t="s">
        <v>49</v>
      </c>
      <c r="B3" t="s">
        <v>65</v>
      </c>
    </row>
    <row r="4" spans="1:2" x14ac:dyDescent="0.25">
      <c r="A4" s="43">
        <v>1</v>
      </c>
      <c r="B4" s="44"/>
    </row>
    <row r="5" spans="1:2" x14ac:dyDescent="0.25">
      <c r="A5" s="45" t="s">
        <v>54</v>
      </c>
      <c r="B5" s="44">
        <v>6</v>
      </c>
    </row>
    <row r="6" spans="1:2" x14ac:dyDescent="0.25">
      <c r="A6" s="45" t="s">
        <v>56</v>
      </c>
      <c r="B6" s="44">
        <v>9</v>
      </c>
    </row>
    <row r="7" spans="1:2" x14ac:dyDescent="0.25">
      <c r="A7" s="45" t="s">
        <v>57</v>
      </c>
      <c r="B7" s="44">
        <v>4</v>
      </c>
    </row>
    <row r="8" spans="1:2" x14ac:dyDescent="0.25">
      <c r="A8" s="45" t="s">
        <v>58</v>
      </c>
      <c r="B8" s="44">
        <v>1</v>
      </c>
    </row>
    <row r="9" spans="1:2" x14ac:dyDescent="0.25">
      <c r="A9" s="43">
        <v>2</v>
      </c>
      <c r="B9" s="44"/>
    </row>
    <row r="10" spans="1:2" x14ac:dyDescent="0.25">
      <c r="A10" s="45" t="s">
        <v>54</v>
      </c>
      <c r="B10" s="44">
        <v>3</v>
      </c>
    </row>
    <row r="11" spans="1:2" x14ac:dyDescent="0.25">
      <c r="A11" s="45" t="s">
        <v>55</v>
      </c>
      <c r="B11" s="44">
        <v>2</v>
      </c>
    </row>
    <row r="12" spans="1:2" x14ac:dyDescent="0.25">
      <c r="A12" s="45" t="s">
        <v>56</v>
      </c>
      <c r="B12" s="44">
        <v>8</v>
      </c>
    </row>
    <row r="13" spans="1:2" x14ac:dyDescent="0.25">
      <c r="A13" s="45" t="s">
        <v>57</v>
      </c>
      <c r="B13" s="44">
        <v>3</v>
      </c>
    </row>
    <row r="14" spans="1:2" x14ac:dyDescent="0.25">
      <c r="A14" s="45" t="s">
        <v>58</v>
      </c>
      <c r="B14" s="44">
        <v>4</v>
      </c>
    </row>
    <row r="15" spans="1:2" x14ac:dyDescent="0.25">
      <c r="A15" s="43">
        <v>3</v>
      </c>
      <c r="B15" s="44"/>
    </row>
    <row r="16" spans="1:2" x14ac:dyDescent="0.25">
      <c r="A16" s="45" t="s">
        <v>54</v>
      </c>
      <c r="B16" s="44">
        <v>2</v>
      </c>
    </row>
    <row r="17" spans="1:2" x14ac:dyDescent="0.25">
      <c r="A17" s="45" t="s">
        <v>55</v>
      </c>
      <c r="B17" s="44">
        <v>5</v>
      </c>
    </row>
    <row r="18" spans="1:2" x14ac:dyDescent="0.25">
      <c r="A18" s="45" t="s">
        <v>56</v>
      </c>
      <c r="B18" s="44">
        <v>6</v>
      </c>
    </row>
    <row r="19" spans="1:2" x14ac:dyDescent="0.25">
      <c r="A19" s="45" t="s">
        <v>57</v>
      </c>
      <c r="B19" s="44">
        <v>4</v>
      </c>
    </row>
    <row r="20" spans="1:2" x14ac:dyDescent="0.25">
      <c r="A20" s="45" t="s">
        <v>58</v>
      </c>
      <c r="B20" s="44">
        <v>3</v>
      </c>
    </row>
    <row r="21" spans="1:2" x14ac:dyDescent="0.25">
      <c r="A21" s="43">
        <v>4</v>
      </c>
      <c r="B21" s="44"/>
    </row>
    <row r="22" spans="1:2" x14ac:dyDescent="0.25">
      <c r="A22" s="45" t="s">
        <v>54</v>
      </c>
      <c r="B22" s="44">
        <v>1</v>
      </c>
    </row>
    <row r="23" spans="1:2" x14ac:dyDescent="0.25">
      <c r="A23" s="45" t="s">
        <v>55</v>
      </c>
      <c r="B23" s="44">
        <v>5</v>
      </c>
    </row>
    <row r="24" spans="1:2" x14ac:dyDescent="0.25">
      <c r="A24" s="45" t="s">
        <v>56</v>
      </c>
      <c r="B24" s="44">
        <v>11</v>
      </c>
    </row>
    <row r="25" spans="1:2" x14ac:dyDescent="0.25">
      <c r="A25" s="45" t="s">
        <v>57</v>
      </c>
      <c r="B25" s="44">
        <v>2</v>
      </c>
    </row>
    <row r="26" spans="1:2" x14ac:dyDescent="0.25">
      <c r="A26" s="45" t="s">
        <v>58</v>
      </c>
      <c r="B26" s="44">
        <v>1</v>
      </c>
    </row>
    <row r="27" spans="1:2" x14ac:dyDescent="0.25">
      <c r="A27" s="43">
        <v>5</v>
      </c>
      <c r="B27" s="44"/>
    </row>
    <row r="28" spans="1:2" x14ac:dyDescent="0.25">
      <c r="A28" s="45" t="s">
        <v>50</v>
      </c>
      <c r="B28" s="44">
        <v>1</v>
      </c>
    </row>
    <row r="29" spans="1:2" x14ac:dyDescent="0.25">
      <c r="A29" s="45" t="s">
        <v>55</v>
      </c>
      <c r="B29" s="44">
        <v>4</v>
      </c>
    </row>
    <row r="30" spans="1:2" x14ac:dyDescent="0.25">
      <c r="A30" s="45" t="s">
        <v>56</v>
      </c>
      <c r="B30" s="44">
        <v>8</v>
      </c>
    </row>
    <row r="31" spans="1:2" x14ac:dyDescent="0.25">
      <c r="A31" s="45" t="s">
        <v>57</v>
      </c>
      <c r="B31" s="44">
        <v>6</v>
      </c>
    </row>
    <row r="32" spans="1:2" x14ac:dyDescent="0.25">
      <c r="A32" s="45" t="s">
        <v>58</v>
      </c>
      <c r="B32" s="44">
        <v>2</v>
      </c>
    </row>
    <row r="33" spans="1:2" x14ac:dyDescent="0.25">
      <c r="A33" s="43" t="s">
        <v>51</v>
      </c>
      <c r="B33" s="44">
        <v>101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4BC11-462D-4C1B-BA23-1A45A5A32AC2}">
  <dimension ref="A3:F20"/>
  <sheetViews>
    <sheetView workbookViewId="0">
      <selection activeCell="T19" sqref="T19"/>
    </sheetView>
  </sheetViews>
  <sheetFormatPr defaultRowHeight="15" x14ac:dyDescent="0.25"/>
  <cols>
    <col min="1" max="1" width="29" bestFit="1" customWidth="1"/>
    <col min="2" max="2" width="16.28515625" bestFit="1" customWidth="1"/>
    <col min="3" max="4" width="2" bestFit="1" customWidth="1"/>
    <col min="5" max="5" width="7" bestFit="1" customWidth="1"/>
    <col min="6" max="9" width="11.28515625" bestFit="1" customWidth="1"/>
  </cols>
  <sheetData>
    <row r="3" spans="1:6" x14ac:dyDescent="0.25">
      <c r="B3" s="42" t="s">
        <v>52</v>
      </c>
    </row>
    <row r="4" spans="1:6" x14ac:dyDescent="0.25">
      <c r="A4" s="42" t="s">
        <v>49</v>
      </c>
      <c r="B4">
        <v>6</v>
      </c>
      <c r="C4">
        <v>7</v>
      </c>
      <c r="D4">
        <v>8</v>
      </c>
      <c r="E4">
        <v>11</v>
      </c>
      <c r="F4" t="s">
        <v>51</v>
      </c>
    </row>
    <row r="5" spans="1:6" x14ac:dyDescent="0.25">
      <c r="A5" s="43" t="s">
        <v>66</v>
      </c>
      <c r="B5" s="44"/>
      <c r="C5" s="44"/>
      <c r="D5" s="44"/>
      <c r="E5" s="44"/>
      <c r="F5" s="44"/>
    </row>
    <row r="6" spans="1:6" x14ac:dyDescent="0.25">
      <c r="A6" s="45" t="s">
        <v>50</v>
      </c>
      <c r="B6" s="44"/>
      <c r="C6" s="44"/>
      <c r="D6" s="44">
        <v>1</v>
      </c>
      <c r="E6" s="44"/>
      <c r="F6" s="44">
        <v>1</v>
      </c>
    </row>
    <row r="7" spans="1:6" x14ac:dyDescent="0.25">
      <c r="A7" s="45" t="s">
        <v>54</v>
      </c>
      <c r="B7" s="44"/>
      <c r="C7" s="44">
        <v>3</v>
      </c>
      <c r="D7" s="44">
        <v>1</v>
      </c>
      <c r="E7" s="44">
        <v>8</v>
      </c>
      <c r="F7" s="44">
        <v>12</v>
      </c>
    </row>
    <row r="8" spans="1:6" x14ac:dyDescent="0.25">
      <c r="A8" s="45" t="s">
        <v>55</v>
      </c>
      <c r="B8" s="44">
        <v>1</v>
      </c>
      <c r="C8" s="44"/>
      <c r="D8" s="44">
        <v>1</v>
      </c>
      <c r="E8" s="44">
        <v>14</v>
      </c>
      <c r="F8" s="44">
        <v>16</v>
      </c>
    </row>
    <row r="9" spans="1:6" x14ac:dyDescent="0.25">
      <c r="A9" s="45" t="s">
        <v>56</v>
      </c>
      <c r="B9" s="44">
        <v>2</v>
      </c>
      <c r="C9" s="44">
        <v>2</v>
      </c>
      <c r="D9" s="44">
        <v>2</v>
      </c>
      <c r="E9" s="44">
        <v>36</v>
      </c>
      <c r="F9" s="44">
        <v>42</v>
      </c>
    </row>
    <row r="10" spans="1:6" x14ac:dyDescent="0.25">
      <c r="A10" s="45" t="s">
        <v>57</v>
      </c>
      <c r="B10" s="44"/>
      <c r="C10" s="44"/>
      <c r="D10" s="44"/>
      <c r="E10" s="44">
        <v>19</v>
      </c>
      <c r="F10" s="44">
        <v>19</v>
      </c>
    </row>
    <row r="11" spans="1:6" x14ac:dyDescent="0.25">
      <c r="A11" s="45" t="s">
        <v>58</v>
      </c>
      <c r="B11" s="44">
        <v>2</v>
      </c>
      <c r="C11" s="44"/>
      <c r="D11" s="44"/>
      <c r="E11" s="44">
        <v>9</v>
      </c>
      <c r="F11" s="44">
        <v>11</v>
      </c>
    </row>
    <row r="12" spans="1:6" x14ac:dyDescent="0.25">
      <c r="A12" s="43" t="s">
        <v>53</v>
      </c>
      <c r="B12" s="44"/>
      <c r="C12" s="44"/>
      <c r="D12" s="44"/>
      <c r="E12" s="44"/>
      <c r="F12" s="44"/>
    </row>
    <row r="13" spans="1:6" x14ac:dyDescent="0.25">
      <c r="A13" s="45" t="s">
        <v>50</v>
      </c>
      <c r="B13" s="44"/>
      <c r="C13" s="44"/>
      <c r="D13" s="44">
        <v>0</v>
      </c>
      <c r="E13" s="44"/>
      <c r="F13" s="44">
        <v>0</v>
      </c>
    </row>
    <row r="14" spans="1:6" x14ac:dyDescent="0.25">
      <c r="A14" s="45" t="s">
        <v>54</v>
      </c>
      <c r="B14" s="44"/>
      <c r="C14" s="44">
        <v>0</v>
      </c>
      <c r="D14" s="44">
        <v>0</v>
      </c>
      <c r="E14" s="44">
        <v>106823</v>
      </c>
      <c r="F14" s="44">
        <v>106823</v>
      </c>
    </row>
    <row r="15" spans="1:6" x14ac:dyDescent="0.25">
      <c r="A15" s="45" t="s">
        <v>55</v>
      </c>
      <c r="B15" s="44">
        <v>0</v>
      </c>
      <c r="C15" s="44"/>
      <c r="D15" s="44">
        <v>0</v>
      </c>
      <c r="E15" s="44">
        <v>105943</v>
      </c>
      <c r="F15" s="44">
        <v>105943</v>
      </c>
    </row>
    <row r="16" spans="1:6" x14ac:dyDescent="0.25">
      <c r="A16" s="45" t="s">
        <v>56</v>
      </c>
      <c r="B16" s="44">
        <v>0</v>
      </c>
      <c r="C16" s="44">
        <v>0</v>
      </c>
      <c r="D16" s="44">
        <v>0</v>
      </c>
      <c r="E16" s="44">
        <v>309856</v>
      </c>
      <c r="F16" s="44">
        <v>309856</v>
      </c>
    </row>
    <row r="17" spans="1:6" x14ac:dyDescent="0.25">
      <c r="A17" s="45" t="s">
        <v>57</v>
      </c>
      <c r="B17" s="44"/>
      <c r="C17" s="44"/>
      <c r="D17" s="44"/>
      <c r="E17" s="44">
        <v>24153</v>
      </c>
      <c r="F17" s="44">
        <v>24153</v>
      </c>
    </row>
    <row r="18" spans="1:6" x14ac:dyDescent="0.25">
      <c r="A18" s="45" t="s">
        <v>58</v>
      </c>
      <c r="B18" s="44">
        <v>0</v>
      </c>
      <c r="C18" s="44"/>
      <c r="D18" s="44"/>
      <c r="E18" s="44">
        <v>17465</v>
      </c>
      <c r="F18" s="44">
        <v>17465</v>
      </c>
    </row>
    <row r="19" spans="1:6" x14ac:dyDescent="0.25">
      <c r="A19" s="43" t="s">
        <v>67</v>
      </c>
      <c r="B19" s="44">
        <v>5</v>
      </c>
      <c r="C19" s="44">
        <v>5</v>
      </c>
      <c r="D19" s="44">
        <v>5</v>
      </c>
      <c r="E19" s="44">
        <v>86</v>
      </c>
      <c r="F19" s="44">
        <v>101</v>
      </c>
    </row>
    <row r="20" spans="1:6" x14ac:dyDescent="0.25">
      <c r="A20" s="43" t="s">
        <v>61</v>
      </c>
      <c r="B20" s="44">
        <v>0</v>
      </c>
      <c r="C20" s="44">
        <v>0</v>
      </c>
      <c r="D20" s="44">
        <v>0</v>
      </c>
      <c r="E20" s="44">
        <v>564240</v>
      </c>
      <c r="F20" s="44">
        <v>564240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Probability Distribution Data</vt:lpstr>
      <vt:lpstr>Random Number (1)</vt:lpstr>
      <vt:lpstr>Random Number (2)</vt:lpstr>
      <vt:lpstr>Simulation</vt:lpstr>
      <vt:lpstr>Demand Graph</vt:lpstr>
      <vt:lpstr>Day within Cycle Graph</vt:lpstr>
      <vt:lpstr>Shortage &amp; Order</vt:lpstr>
      <vt:lpstr>Begin Inventory</vt:lpstr>
      <vt:lpstr>Pie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H. Hungund K.</dc:creator>
  <cp:lastModifiedBy>Bilal H. Hungund K.</cp:lastModifiedBy>
  <dcterms:created xsi:type="dcterms:W3CDTF">2019-09-12T07:35:37Z</dcterms:created>
  <dcterms:modified xsi:type="dcterms:W3CDTF">2019-09-14T05:39:14Z</dcterms:modified>
</cp:coreProperties>
</file>