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_Boris\GitHub_BorisSi\TunnelMagics-ScanProfileGeany\podatki-priprava\"/>
    </mc:Choice>
  </mc:AlternateContent>
  <xr:revisionPtr revIDLastSave="0" documentId="13_ncr:1_{6733F69D-1EAB-4E20-88FE-57E969810E97}" xr6:coauthVersionLast="47" xr6:coauthVersionMax="47" xr10:uidLastSave="{00000000-0000-0000-0000-000000000000}"/>
  <bookViews>
    <workbookView xWindow="10800" yWindow="1635" windowWidth="22365" windowHeight="19500" xr2:uid="{82A05D83-4892-46C3-A67F-C61DB6034907}"/>
  </bookViews>
  <sheets>
    <sheet name="Matrika BT7" sheetId="5" r:id="rId1"/>
    <sheet name="Smer" sheetId="6" r:id="rId2"/>
  </sheets>
  <externalReferences>
    <externalReference r:id="rId3"/>
  </externalReferences>
  <definedNames>
    <definedName name="Datum_zac_meritve">'[1]OSNOVNI PODATKI'!$B$6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6" l="1"/>
  <c r="C26" i="6"/>
  <c r="C27" i="6" s="1"/>
  <c r="J27" i="6"/>
  <c r="H26" i="6"/>
  <c r="H27" i="6" s="1"/>
  <c r="F26" i="6"/>
  <c r="D26" i="6"/>
  <c r="D27" i="6" s="1"/>
  <c r="C18" i="6"/>
  <c r="F27" i="6" l="1"/>
  <c r="AD63" i="5" l="1"/>
  <c r="AD62" i="5"/>
  <c r="AD61" i="5"/>
  <c r="AD60" i="5"/>
  <c r="AD59" i="5"/>
  <c r="AD58" i="5"/>
  <c r="AD57" i="5"/>
  <c r="AD56" i="5"/>
  <c r="AD55" i="5"/>
  <c r="AD54" i="5"/>
  <c r="AD53" i="5"/>
  <c r="AD52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AD4" i="5"/>
  <c r="Y4" i="5"/>
  <c r="N63" i="5"/>
  <c r="O63" i="5" s="1"/>
  <c r="M63" i="5"/>
  <c r="N62" i="5"/>
  <c r="O62" i="5" s="1"/>
  <c r="M62" i="5"/>
  <c r="N61" i="5"/>
  <c r="O61" i="5" s="1"/>
  <c r="M61" i="5"/>
  <c r="N60" i="5"/>
  <c r="O60" i="5" s="1"/>
  <c r="M60" i="5"/>
  <c r="N59" i="5"/>
  <c r="O59" i="5" s="1"/>
  <c r="M59" i="5"/>
  <c r="N58" i="5"/>
  <c r="O58" i="5" s="1"/>
  <c r="M58" i="5"/>
  <c r="N57" i="5"/>
  <c r="O57" i="5" s="1"/>
  <c r="M57" i="5"/>
  <c r="N56" i="5"/>
  <c r="O56" i="5" s="1"/>
  <c r="M56" i="5"/>
  <c r="N55" i="5"/>
  <c r="O55" i="5" s="1"/>
  <c r="M55" i="5"/>
  <c r="N54" i="5"/>
  <c r="O54" i="5" s="1"/>
  <c r="M54" i="5"/>
  <c r="N53" i="5"/>
  <c r="O53" i="5" s="1"/>
  <c r="M53" i="5"/>
  <c r="N52" i="5"/>
  <c r="O52" i="5" s="1"/>
  <c r="M52" i="5"/>
  <c r="N51" i="5"/>
  <c r="O51" i="5" s="1"/>
  <c r="M51" i="5"/>
  <c r="N50" i="5"/>
  <c r="O50" i="5" s="1"/>
  <c r="M50" i="5"/>
  <c r="N49" i="5"/>
  <c r="O49" i="5" s="1"/>
  <c r="M49" i="5"/>
  <c r="N48" i="5"/>
  <c r="O48" i="5" s="1"/>
  <c r="M48" i="5"/>
  <c r="N47" i="5"/>
  <c r="O47" i="5" s="1"/>
  <c r="M47" i="5"/>
  <c r="N46" i="5"/>
  <c r="O46" i="5" s="1"/>
  <c r="M46" i="5"/>
  <c r="N45" i="5"/>
  <c r="O45" i="5" s="1"/>
  <c r="M45" i="5"/>
  <c r="N44" i="5"/>
  <c r="O44" i="5" s="1"/>
  <c r="M44" i="5"/>
  <c r="N43" i="5"/>
  <c r="O43" i="5" s="1"/>
  <c r="M43" i="5"/>
  <c r="N42" i="5"/>
  <c r="O42" i="5" s="1"/>
  <c r="M42" i="5"/>
  <c r="N41" i="5"/>
  <c r="O41" i="5" s="1"/>
  <c r="M41" i="5"/>
  <c r="N40" i="5"/>
  <c r="O40" i="5" s="1"/>
  <c r="M40" i="5"/>
  <c r="N39" i="5"/>
  <c r="O39" i="5" s="1"/>
  <c r="M39" i="5"/>
  <c r="N38" i="5"/>
  <c r="O38" i="5" s="1"/>
  <c r="M38" i="5"/>
  <c r="N37" i="5"/>
  <c r="O37" i="5" s="1"/>
  <c r="M37" i="5"/>
  <c r="N36" i="5"/>
  <c r="O36" i="5" s="1"/>
  <c r="M36" i="5"/>
  <c r="N35" i="5"/>
  <c r="O35" i="5" s="1"/>
  <c r="M35" i="5"/>
  <c r="N34" i="5"/>
  <c r="O34" i="5" s="1"/>
  <c r="M34" i="5"/>
  <c r="N33" i="5"/>
  <c r="O33" i="5" s="1"/>
  <c r="M33" i="5"/>
  <c r="N32" i="5"/>
  <c r="O32" i="5" s="1"/>
  <c r="M32" i="5"/>
  <c r="N31" i="5"/>
  <c r="O31" i="5" s="1"/>
  <c r="M31" i="5"/>
  <c r="N30" i="5"/>
  <c r="O30" i="5" s="1"/>
  <c r="M30" i="5"/>
  <c r="N29" i="5"/>
  <c r="O29" i="5" s="1"/>
  <c r="M29" i="5"/>
  <c r="N28" i="5"/>
  <c r="O28" i="5" s="1"/>
  <c r="M28" i="5"/>
  <c r="N27" i="5"/>
  <c r="O27" i="5" s="1"/>
  <c r="M27" i="5"/>
  <c r="N26" i="5"/>
  <c r="O26" i="5" s="1"/>
  <c r="M26" i="5"/>
  <c r="N25" i="5"/>
  <c r="O25" i="5" s="1"/>
  <c r="M25" i="5"/>
  <c r="N24" i="5"/>
  <c r="O24" i="5" s="1"/>
  <c r="M24" i="5"/>
  <c r="N23" i="5"/>
  <c r="O23" i="5" s="1"/>
  <c r="M23" i="5"/>
  <c r="N22" i="5"/>
  <c r="O22" i="5" s="1"/>
  <c r="M22" i="5"/>
  <c r="N21" i="5"/>
  <c r="O21" i="5" s="1"/>
  <c r="M21" i="5"/>
  <c r="N20" i="5"/>
  <c r="O20" i="5" s="1"/>
  <c r="M20" i="5"/>
  <c r="N19" i="5"/>
  <c r="O19" i="5" s="1"/>
  <c r="M19" i="5"/>
  <c r="N18" i="5"/>
  <c r="O18" i="5" s="1"/>
  <c r="M18" i="5"/>
  <c r="N17" i="5"/>
  <c r="O17" i="5" s="1"/>
  <c r="M17" i="5"/>
  <c r="N16" i="5"/>
  <c r="O16" i="5" s="1"/>
  <c r="M16" i="5"/>
  <c r="N15" i="5"/>
  <c r="O15" i="5" s="1"/>
  <c r="M15" i="5"/>
  <c r="N14" i="5"/>
  <c r="O14" i="5" s="1"/>
  <c r="M14" i="5"/>
  <c r="N13" i="5"/>
  <c r="O13" i="5" s="1"/>
  <c r="M13" i="5"/>
  <c r="N12" i="5"/>
  <c r="O12" i="5" s="1"/>
  <c r="M12" i="5"/>
  <c r="N11" i="5"/>
  <c r="O11" i="5" s="1"/>
  <c r="M11" i="5"/>
  <c r="N10" i="5"/>
  <c r="O10" i="5" s="1"/>
  <c r="M10" i="5"/>
  <c r="N9" i="5"/>
  <c r="O9" i="5" s="1"/>
  <c r="M9" i="5"/>
  <c r="N8" i="5"/>
  <c r="O8" i="5" s="1"/>
  <c r="M8" i="5"/>
  <c r="N7" i="5"/>
  <c r="O7" i="5" s="1"/>
  <c r="M7" i="5"/>
  <c r="N6" i="5"/>
  <c r="O6" i="5" s="1"/>
  <c r="M6" i="5"/>
  <c r="N5" i="5"/>
  <c r="O5" i="5" s="1"/>
  <c r="M5" i="5"/>
  <c r="K63" i="5"/>
  <c r="K62" i="5"/>
  <c r="AG62" i="5" s="1"/>
  <c r="K61" i="5"/>
  <c r="K60" i="5"/>
  <c r="K59" i="5"/>
  <c r="AG59" i="5" s="1"/>
  <c r="K58" i="5"/>
  <c r="K57" i="5"/>
  <c r="K56" i="5"/>
  <c r="AG56" i="5" s="1"/>
  <c r="K55" i="5"/>
  <c r="K54" i="5"/>
  <c r="K53" i="5"/>
  <c r="AG53" i="5" s="1"/>
  <c r="K52" i="5"/>
  <c r="K51" i="5"/>
  <c r="K50" i="5"/>
  <c r="AG50" i="5" s="1"/>
  <c r="K49" i="5"/>
  <c r="K48" i="5"/>
  <c r="K47" i="5"/>
  <c r="AG47" i="5" s="1"/>
  <c r="K46" i="5"/>
  <c r="K45" i="5"/>
  <c r="K44" i="5"/>
  <c r="AG44" i="5" s="1"/>
  <c r="K43" i="5"/>
  <c r="K42" i="5"/>
  <c r="K41" i="5"/>
  <c r="AG41" i="5" s="1"/>
  <c r="K40" i="5"/>
  <c r="K39" i="5"/>
  <c r="K38" i="5"/>
  <c r="AG38" i="5" s="1"/>
  <c r="K37" i="5"/>
  <c r="K36" i="5"/>
  <c r="K35" i="5"/>
  <c r="AG35" i="5" s="1"/>
  <c r="K34" i="5"/>
  <c r="K33" i="5"/>
  <c r="AG33" i="5" s="1"/>
  <c r="K32" i="5"/>
  <c r="AG32" i="5" s="1"/>
  <c r="K31" i="5"/>
  <c r="K30" i="5"/>
  <c r="AG30" i="5" s="1"/>
  <c r="K29" i="5"/>
  <c r="AG29" i="5" s="1"/>
  <c r="K28" i="5"/>
  <c r="K27" i="5"/>
  <c r="K26" i="5"/>
  <c r="AG26" i="5" s="1"/>
  <c r="K25" i="5"/>
  <c r="K24" i="5"/>
  <c r="K23" i="5"/>
  <c r="AG23" i="5" s="1"/>
  <c r="K22" i="5"/>
  <c r="K21" i="5"/>
  <c r="K20" i="5"/>
  <c r="AG20" i="5" s="1"/>
  <c r="K19" i="5"/>
  <c r="K18" i="5"/>
  <c r="AG18" i="5" s="1"/>
  <c r="K17" i="5"/>
  <c r="AG17" i="5" s="1"/>
  <c r="K16" i="5"/>
  <c r="K15" i="5"/>
  <c r="AG15" i="5" s="1"/>
  <c r="K14" i="5"/>
  <c r="AG14" i="5" s="1"/>
  <c r="K13" i="5"/>
  <c r="K12" i="5"/>
  <c r="AG12" i="5" s="1"/>
  <c r="K11" i="5"/>
  <c r="AG11" i="5" s="1"/>
  <c r="K10" i="5"/>
  <c r="K9" i="5"/>
  <c r="AG9" i="5" s="1"/>
  <c r="K8" i="5"/>
  <c r="AG8" i="5" s="1"/>
  <c r="K7" i="5"/>
  <c r="K6" i="5"/>
  <c r="AG6" i="5" s="1"/>
  <c r="K5" i="5"/>
  <c r="AG5" i="5" s="1"/>
  <c r="K4" i="5"/>
  <c r="B12" i="5"/>
  <c r="I4" i="5" s="1"/>
  <c r="N4" i="5" l="1"/>
  <c r="O4" i="5" s="1"/>
  <c r="M4" i="5"/>
  <c r="W32" i="5"/>
  <c r="AB32" i="5" s="1"/>
  <c r="W29" i="5"/>
  <c r="AB29" i="5" s="1"/>
  <c r="W41" i="5"/>
  <c r="AB41" i="5" s="1"/>
  <c r="W20" i="5"/>
  <c r="W17" i="5"/>
  <c r="AB17" i="5" s="1"/>
  <c r="W25" i="5"/>
  <c r="AB25" i="5" s="1"/>
  <c r="W49" i="5"/>
  <c r="W37" i="5"/>
  <c r="AB37" i="5" s="1"/>
  <c r="W13" i="5"/>
  <c r="W44" i="5"/>
  <c r="AB44" i="5" s="1"/>
  <c r="W53" i="5"/>
  <c r="AB53" i="5" s="1"/>
  <c r="W8" i="5"/>
  <c r="AB8" i="5" s="1"/>
  <c r="W9" i="5"/>
  <c r="W57" i="5"/>
  <c r="AB57" i="5" s="1"/>
  <c r="W45" i="5"/>
  <c r="W21" i="5"/>
  <c r="I9" i="5"/>
  <c r="J22" i="5"/>
  <c r="I6" i="5"/>
  <c r="J6" i="5"/>
  <c r="AF6" i="5" s="1"/>
  <c r="I17" i="5"/>
  <c r="I13" i="5"/>
  <c r="I8" i="5"/>
  <c r="J49" i="5"/>
  <c r="AF49" i="5" s="1"/>
  <c r="I49" i="5"/>
  <c r="J40" i="5"/>
  <c r="AF40" i="5" s="1"/>
  <c r="I45" i="5"/>
  <c r="J45" i="5"/>
  <c r="AF45" i="5" s="1"/>
  <c r="I60" i="5"/>
  <c r="J9" i="5"/>
  <c r="AF9" i="5" s="1"/>
  <c r="J13" i="5"/>
  <c r="AF13" i="5" s="1"/>
  <c r="I31" i="5"/>
  <c r="J60" i="5"/>
  <c r="AF60" i="5" s="1"/>
  <c r="I27" i="5"/>
  <c r="I41" i="5"/>
  <c r="U41" i="5" s="1"/>
  <c r="I5" i="5"/>
  <c r="J27" i="5"/>
  <c r="J41" i="5"/>
  <c r="AF41" i="5" s="1"/>
  <c r="J5" i="5"/>
  <c r="AF5" i="5" s="1"/>
  <c r="I56" i="5"/>
  <c r="I23" i="5"/>
  <c r="I37" i="5"/>
  <c r="J56" i="5"/>
  <c r="AF56" i="5" s="1"/>
  <c r="J23" i="5"/>
  <c r="AF23" i="5" s="1"/>
  <c r="J37" i="5"/>
  <c r="AF37" i="5" s="1"/>
  <c r="I46" i="5"/>
  <c r="I19" i="5"/>
  <c r="I42" i="5"/>
  <c r="J19" i="5"/>
  <c r="J42" i="5"/>
  <c r="AF42" i="5" s="1"/>
  <c r="J52" i="5"/>
  <c r="AF52" i="5" s="1"/>
  <c r="J15" i="5"/>
  <c r="AF15" i="5" s="1"/>
  <c r="I57" i="5"/>
  <c r="I24" i="5"/>
  <c r="I38" i="5"/>
  <c r="J57" i="5"/>
  <c r="J24" i="5"/>
  <c r="AF24" i="5" s="1"/>
  <c r="J29" i="5"/>
  <c r="AF29" i="5" s="1"/>
  <c r="J38" i="5"/>
  <c r="AF38" i="5" s="1"/>
  <c r="I20" i="5"/>
  <c r="U20" i="5" s="1"/>
  <c r="I53" i="5"/>
  <c r="U53" i="5" s="1"/>
  <c r="J20" i="5"/>
  <c r="AF20" i="5" s="1"/>
  <c r="I34" i="5"/>
  <c r="J53" i="5"/>
  <c r="AF53" i="5" s="1"/>
  <c r="I12" i="5"/>
  <c r="I16" i="5"/>
  <c r="J34" i="5"/>
  <c r="J12" i="5"/>
  <c r="AF12" i="5" s="1"/>
  <c r="J16" i="5"/>
  <c r="AF16" i="5" s="1"/>
  <c r="I30" i="5"/>
  <c r="J30" i="5"/>
  <c r="AF30" i="5" s="1"/>
  <c r="I44" i="5"/>
  <c r="J47" i="5"/>
  <c r="I51" i="5"/>
  <c r="J58" i="5"/>
  <c r="AF58" i="5" s="1"/>
  <c r="I62" i="5"/>
  <c r="J18" i="5"/>
  <c r="J25" i="5"/>
  <c r="J4" i="5"/>
  <c r="R4" i="5" s="1"/>
  <c r="S4" i="5" s="1"/>
  <c r="I11" i="5"/>
  <c r="I36" i="5"/>
  <c r="J51" i="5"/>
  <c r="J62" i="5"/>
  <c r="J32" i="5"/>
  <c r="J11" i="5"/>
  <c r="J36" i="5"/>
  <c r="AE4" i="5"/>
  <c r="I15" i="5"/>
  <c r="I22" i="5"/>
  <c r="I29" i="5"/>
  <c r="I40" i="5"/>
  <c r="I55" i="5"/>
  <c r="J8" i="5"/>
  <c r="I26" i="5"/>
  <c r="I33" i="5"/>
  <c r="J44" i="5"/>
  <c r="I48" i="5"/>
  <c r="J55" i="5"/>
  <c r="AF55" i="5" s="1"/>
  <c r="I59" i="5"/>
  <c r="J26" i="5"/>
  <c r="J33" i="5"/>
  <c r="J48" i="5"/>
  <c r="J59" i="5"/>
  <c r="I63" i="5"/>
  <c r="I52" i="5"/>
  <c r="J63" i="5"/>
  <c r="I10" i="5"/>
  <c r="J17" i="5"/>
  <c r="J31" i="5"/>
  <c r="AF31" i="5" s="1"/>
  <c r="J46" i="5"/>
  <c r="AF46" i="5" s="1"/>
  <c r="I50" i="5"/>
  <c r="I61" i="5"/>
  <c r="J10" i="5"/>
  <c r="I21" i="5"/>
  <c r="AG24" i="5"/>
  <c r="I35" i="5"/>
  <c r="J50" i="5"/>
  <c r="J61" i="5"/>
  <c r="AF61" i="5" s="1"/>
  <c r="J21" i="5"/>
  <c r="J35" i="5"/>
  <c r="I39" i="5"/>
  <c r="AG27" i="5"/>
  <c r="I7" i="5"/>
  <c r="I14" i="5"/>
  <c r="I28" i="5"/>
  <c r="J39" i="5"/>
  <c r="I54" i="5"/>
  <c r="J7" i="5"/>
  <c r="J14" i="5"/>
  <c r="J28" i="5"/>
  <c r="AF28" i="5" s="1"/>
  <c r="I43" i="5"/>
  <c r="J54" i="5"/>
  <c r="I18" i="5"/>
  <c r="AG21" i="5"/>
  <c r="I25" i="5"/>
  <c r="I32" i="5"/>
  <c r="U32" i="5" s="1"/>
  <c r="J43" i="5"/>
  <c r="AF43" i="5" s="1"/>
  <c r="I47" i="5"/>
  <c r="I58" i="5"/>
  <c r="AG4" i="5"/>
  <c r="AG7" i="5"/>
  <c r="AG10" i="5"/>
  <c r="AG13" i="5"/>
  <c r="AG16" i="5"/>
  <c r="AG19" i="5"/>
  <c r="AG22" i="5"/>
  <c r="AG25" i="5"/>
  <c r="AG28" i="5"/>
  <c r="AG31" i="5"/>
  <c r="AG34" i="5"/>
  <c r="AG37" i="5"/>
  <c r="AG40" i="5"/>
  <c r="AG43" i="5"/>
  <c r="AG46" i="5"/>
  <c r="AG49" i="5"/>
  <c r="AG52" i="5"/>
  <c r="AG55" i="5"/>
  <c r="AG58" i="5"/>
  <c r="AG61" i="5"/>
  <c r="AG36" i="5"/>
  <c r="AG39" i="5"/>
  <c r="AG42" i="5"/>
  <c r="AG45" i="5"/>
  <c r="AG48" i="5"/>
  <c r="AG51" i="5"/>
  <c r="AG54" i="5"/>
  <c r="AG57" i="5"/>
  <c r="AG60" i="5"/>
  <c r="AG63" i="5"/>
  <c r="U4" i="5" l="1"/>
  <c r="Z4" i="5" s="1"/>
  <c r="U44" i="5"/>
  <c r="U29" i="5"/>
  <c r="U57" i="5"/>
  <c r="Z57" i="5" s="1"/>
  <c r="U33" i="5"/>
  <c r="Z33" i="5" s="1"/>
  <c r="R49" i="5"/>
  <c r="S49" i="5" s="1"/>
  <c r="Q49" i="5"/>
  <c r="R13" i="5"/>
  <c r="S13" i="5" s="1"/>
  <c r="Q13" i="5"/>
  <c r="R50" i="5"/>
  <c r="S50" i="5" s="1"/>
  <c r="Q50" i="5"/>
  <c r="R46" i="5"/>
  <c r="S46" i="5" s="1"/>
  <c r="Q46" i="5"/>
  <c r="R21" i="5"/>
  <c r="S21" i="5" s="1"/>
  <c r="Q21" i="5"/>
  <c r="R25" i="5"/>
  <c r="S25" i="5" s="1"/>
  <c r="Q25" i="5"/>
  <c r="R22" i="5"/>
  <c r="S22" i="5" s="1"/>
  <c r="Q22" i="5"/>
  <c r="R9" i="5"/>
  <c r="S9" i="5" s="1"/>
  <c r="Q9" i="5"/>
  <c r="R61" i="5"/>
  <c r="S61" i="5" s="1"/>
  <c r="Q61" i="5"/>
  <c r="U25" i="5"/>
  <c r="Z25" i="5" s="1"/>
  <c r="R16" i="5"/>
  <c r="S16" i="5" s="1"/>
  <c r="Q16" i="5"/>
  <c r="R8" i="5"/>
  <c r="S8" i="5" s="1"/>
  <c r="Q8" i="5"/>
  <c r="R17" i="5"/>
  <c r="S17" i="5" s="1"/>
  <c r="Q17" i="5"/>
  <c r="Q6" i="5"/>
  <c r="R6" i="5"/>
  <c r="S6" i="5" s="1"/>
  <c r="R20" i="5"/>
  <c r="S20" i="5" s="1"/>
  <c r="Q20" i="5"/>
  <c r="R41" i="5"/>
  <c r="S41" i="5" s="1"/>
  <c r="Q41" i="5"/>
  <c r="R19" i="5"/>
  <c r="S19" i="5" s="1"/>
  <c r="Q19" i="5"/>
  <c r="R37" i="5"/>
  <c r="S37" i="5" s="1"/>
  <c r="Q37" i="5"/>
  <c r="R56" i="5"/>
  <c r="S56" i="5" s="1"/>
  <c r="Q56" i="5"/>
  <c r="R36" i="5"/>
  <c r="S36" i="5" s="1"/>
  <c r="Q36" i="5"/>
  <c r="R28" i="5"/>
  <c r="S28" i="5" s="1"/>
  <c r="Q28" i="5"/>
  <c r="R14" i="5"/>
  <c r="S14" i="5" s="1"/>
  <c r="Q14" i="5"/>
  <c r="R27" i="5"/>
  <c r="S27" i="5" s="1"/>
  <c r="Q27" i="5"/>
  <c r="U5" i="5"/>
  <c r="Z5" i="5" s="1"/>
  <c r="R12" i="5"/>
  <c r="S12" i="5" s="1"/>
  <c r="Q12" i="5"/>
  <c r="R63" i="5"/>
  <c r="S63" i="5" s="1"/>
  <c r="Q63" i="5"/>
  <c r="R38" i="5"/>
  <c r="S38" i="5" s="1"/>
  <c r="Q38" i="5"/>
  <c r="U21" i="5"/>
  <c r="Z21" i="5" s="1"/>
  <c r="R15" i="5"/>
  <c r="S15" i="5" s="1"/>
  <c r="Q15" i="5"/>
  <c r="R59" i="5"/>
  <c r="S59" i="5" s="1"/>
  <c r="Q59" i="5"/>
  <c r="R62" i="5"/>
  <c r="S62" i="5" s="1"/>
  <c r="Q62" i="5"/>
  <c r="R24" i="5"/>
  <c r="S24" i="5" s="1"/>
  <c r="Q24" i="5"/>
  <c r="AE31" i="5"/>
  <c r="R31" i="5"/>
  <c r="S31" i="5" s="1"/>
  <c r="Q31" i="5"/>
  <c r="W5" i="5"/>
  <c r="AB5" i="5" s="1"/>
  <c r="U17" i="5"/>
  <c r="Z17" i="5" s="1"/>
  <c r="Q40" i="5"/>
  <c r="R40" i="5"/>
  <c r="S40" i="5" s="1"/>
  <c r="R34" i="5"/>
  <c r="S34" i="5" s="1"/>
  <c r="Q34" i="5"/>
  <c r="R57" i="5"/>
  <c r="S57" i="5" s="1"/>
  <c r="Q57" i="5"/>
  <c r="W33" i="5"/>
  <c r="AB33" i="5" s="1"/>
  <c r="R47" i="5"/>
  <c r="S47" i="5" s="1"/>
  <c r="Q47" i="5"/>
  <c r="R10" i="5"/>
  <c r="S10" i="5" s="1"/>
  <c r="Q10" i="5"/>
  <c r="R54" i="5"/>
  <c r="S54" i="5" s="1"/>
  <c r="Q54" i="5"/>
  <c r="R7" i="5"/>
  <c r="S7" i="5" s="1"/>
  <c r="Q7" i="5"/>
  <c r="R48" i="5"/>
  <c r="S48" i="5" s="1"/>
  <c r="Q48" i="5"/>
  <c r="R51" i="5"/>
  <c r="S51" i="5" s="1"/>
  <c r="Q51" i="5"/>
  <c r="U45" i="5"/>
  <c r="Z45" i="5" s="1"/>
  <c r="U49" i="5"/>
  <c r="Z49" i="5" s="1"/>
  <c r="R29" i="5"/>
  <c r="S29" i="5" s="1"/>
  <c r="Q29" i="5"/>
  <c r="R23" i="5"/>
  <c r="S23" i="5" s="1"/>
  <c r="Q23" i="5"/>
  <c r="R5" i="5"/>
  <c r="S5" i="5" s="1"/>
  <c r="Q5" i="5"/>
  <c r="U9" i="5"/>
  <c r="Z9" i="5" s="1"/>
  <c r="U37" i="5"/>
  <c r="Z37" i="5" s="1"/>
  <c r="R32" i="5"/>
  <c r="S32" i="5" s="1"/>
  <c r="Q32" i="5"/>
  <c r="R39" i="5"/>
  <c r="S39" i="5" s="1"/>
  <c r="Q39" i="5"/>
  <c r="R33" i="5"/>
  <c r="S33" i="5" s="1"/>
  <c r="Q33" i="5"/>
  <c r="R44" i="5"/>
  <c r="S44" i="5" s="1"/>
  <c r="Q44" i="5"/>
  <c r="R60" i="5"/>
  <c r="S60" i="5" s="1"/>
  <c r="Q60" i="5"/>
  <c r="U13" i="5"/>
  <c r="Z13" i="5" s="1"/>
  <c r="R43" i="5"/>
  <c r="S43" i="5" s="1"/>
  <c r="Q43" i="5"/>
  <c r="Q52" i="5"/>
  <c r="R52" i="5"/>
  <c r="S52" i="5" s="1"/>
  <c r="R26" i="5"/>
  <c r="S26" i="5" s="1"/>
  <c r="Q26" i="5"/>
  <c r="R53" i="5"/>
  <c r="S53" i="5" s="1"/>
  <c r="Q53" i="5"/>
  <c r="R35" i="5"/>
  <c r="S35" i="5" s="1"/>
  <c r="Q35" i="5"/>
  <c r="Q30" i="5"/>
  <c r="R30" i="5"/>
  <c r="S30" i="5" s="1"/>
  <c r="R42" i="5"/>
  <c r="S42" i="5" s="1"/>
  <c r="Q42" i="5"/>
  <c r="R45" i="5"/>
  <c r="S45" i="5" s="1"/>
  <c r="Q45" i="5"/>
  <c r="Q4" i="5"/>
  <c r="V4" i="5" s="1"/>
  <c r="AA4" i="5" s="1"/>
  <c r="Q18" i="5"/>
  <c r="R18" i="5"/>
  <c r="S18" i="5" s="1"/>
  <c r="U8" i="5"/>
  <c r="R11" i="5"/>
  <c r="S11" i="5" s="1"/>
  <c r="Q11" i="5"/>
  <c r="R58" i="5"/>
  <c r="S58" i="5" s="1"/>
  <c r="Q58" i="5"/>
  <c r="R55" i="5"/>
  <c r="S55" i="5" s="1"/>
  <c r="Q55" i="5"/>
  <c r="W27" i="5"/>
  <c r="AB27" i="5" s="1"/>
  <c r="U27" i="5"/>
  <c r="Z27" i="5" s="1"/>
  <c r="W14" i="5"/>
  <c r="AB14" i="5" s="1"/>
  <c r="U14" i="5"/>
  <c r="Z14" i="5" s="1"/>
  <c r="W26" i="5"/>
  <c r="AB26" i="5" s="1"/>
  <c r="U26" i="5"/>
  <c r="Z26" i="5" s="1"/>
  <c r="W59" i="5"/>
  <c r="AB59" i="5" s="1"/>
  <c r="U59" i="5"/>
  <c r="Z59" i="5" s="1"/>
  <c r="W62" i="5"/>
  <c r="AB62" i="5" s="1"/>
  <c r="U62" i="5"/>
  <c r="Z62" i="5" s="1"/>
  <c r="W30" i="5"/>
  <c r="AB30" i="5" s="1"/>
  <c r="U30" i="5"/>
  <c r="Z30" i="5" s="1"/>
  <c r="W47" i="5"/>
  <c r="AB47" i="5" s="1"/>
  <c r="U47" i="5"/>
  <c r="Z47" i="5" s="1"/>
  <c r="W34" i="5"/>
  <c r="AB34" i="5" s="1"/>
  <c r="U34" i="5"/>
  <c r="Z34" i="5" s="1"/>
  <c r="W56" i="5"/>
  <c r="AB56" i="5" s="1"/>
  <c r="U56" i="5"/>
  <c r="Z56" i="5" s="1"/>
  <c r="W35" i="5"/>
  <c r="AB35" i="5" s="1"/>
  <c r="U35" i="5"/>
  <c r="Z35" i="5" s="1"/>
  <c r="W61" i="5"/>
  <c r="AB61" i="5" s="1"/>
  <c r="U61" i="5"/>
  <c r="Z61" i="5" s="1"/>
  <c r="W36" i="5"/>
  <c r="AB36" i="5" s="1"/>
  <c r="U36" i="5"/>
  <c r="Z36" i="5" s="1"/>
  <c r="W18" i="5"/>
  <c r="AB18" i="5" s="1"/>
  <c r="U18" i="5"/>
  <c r="Z18" i="5" s="1"/>
  <c r="W55" i="5"/>
  <c r="AB55" i="5" s="1"/>
  <c r="U55" i="5"/>
  <c r="Z55" i="5" s="1"/>
  <c r="W23" i="5"/>
  <c r="AB23" i="5" s="1"/>
  <c r="U23" i="5"/>
  <c r="Z23" i="5" s="1"/>
  <c r="W12" i="5"/>
  <c r="AB12" i="5" s="1"/>
  <c r="U12" i="5"/>
  <c r="Z12" i="5" s="1"/>
  <c r="W43" i="5"/>
  <c r="AB43" i="5" s="1"/>
  <c r="U43" i="5"/>
  <c r="Z43" i="5" s="1"/>
  <c r="W11" i="5"/>
  <c r="AB11" i="5" s="1"/>
  <c r="U11" i="5"/>
  <c r="Z11" i="5" s="1"/>
  <c r="W50" i="5"/>
  <c r="AB50" i="5" s="1"/>
  <c r="U50" i="5"/>
  <c r="Z50" i="5" s="1"/>
  <c r="W48" i="5"/>
  <c r="AB48" i="5" s="1"/>
  <c r="U48" i="5"/>
  <c r="Z48" i="5" s="1"/>
  <c r="W6" i="5"/>
  <c r="AB6" i="5" s="1"/>
  <c r="U6" i="5"/>
  <c r="Z6" i="5" s="1"/>
  <c r="W31" i="5"/>
  <c r="AB31" i="5" s="1"/>
  <c r="U31" i="5"/>
  <c r="Z31" i="5" s="1"/>
  <c r="W10" i="5"/>
  <c r="AB10" i="5" s="1"/>
  <c r="U10" i="5"/>
  <c r="Z10" i="5" s="1"/>
  <c r="W54" i="5"/>
  <c r="AB54" i="5" s="1"/>
  <c r="U54" i="5"/>
  <c r="Z54" i="5" s="1"/>
  <c r="W24" i="5"/>
  <c r="AB24" i="5" s="1"/>
  <c r="U24" i="5"/>
  <c r="Z24" i="5" s="1"/>
  <c r="W19" i="5"/>
  <c r="AB19" i="5" s="1"/>
  <c r="U19" i="5"/>
  <c r="Z19" i="5" s="1"/>
  <c r="W15" i="5"/>
  <c r="AB15" i="5" s="1"/>
  <c r="U15" i="5"/>
  <c r="Z15" i="5" s="1"/>
  <c r="W60" i="5"/>
  <c r="AB60" i="5" s="1"/>
  <c r="U60" i="5"/>
  <c r="Z60" i="5" s="1"/>
  <c r="W7" i="5"/>
  <c r="AB7" i="5" s="1"/>
  <c r="U7" i="5"/>
  <c r="Z7" i="5" s="1"/>
  <c r="W40" i="5"/>
  <c r="AB40" i="5" s="1"/>
  <c r="U40" i="5"/>
  <c r="W28" i="5"/>
  <c r="AB28" i="5" s="1"/>
  <c r="U28" i="5"/>
  <c r="Z28" i="5" s="1"/>
  <c r="W58" i="5"/>
  <c r="AB58" i="5" s="1"/>
  <c r="U58" i="5"/>
  <c r="Z58" i="5" s="1"/>
  <c r="W46" i="5"/>
  <c r="AB46" i="5" s="1"/>
  <c r="U46" i="5"/>
  <c r="Z46" i="5" s="1"/>
  <c r="W16" i="5"/>
  <c r="AB16" i="5" s="1"/>
  <c r="U16" i="5"/>
  <c r="Z16" i="5" s="1"/>
  <c r="U22" i="5"/>
  <c r="Z22" i="5" s="1"/>
  <c r="W22" i="5"/>
  <c r="AB22" i="5" s="1"/>
  <c r="W52" i="5"/>
  <c r="AB52" i="5" s="1"/>
  <c r="U52" i="5"/>
  <c r="Z52" i="5" s="1"/>
  <c r="W38" i="5"/>
  <c r="AB38" i="5" s="1"/>
  <c r="U38" i="5"/>
  <c r="Z38" i="5" s="1"/>
  <c r="W42" i="5"/>
  <c r="AB42" i="5" s="1"/>
  <c r="U42" i="5"/>
  <c r="Z42" i="5" s="1"/>
  <c r="W51" i="5"/>
  <c r="AB51" i="5" s="1"/>
  <c r="U51" i="5"/>
  <c r="Z51" i="5" s="1"/>
  <c r="W63" i="5"/>
  <c r="AB63" i="5" s="1"/>
  <c r="U63" i="5"/>
  <c r="Z63" i="5" s="1"/>
  <c r="W39" i="5"/>
  <c r="AB39" i="5" s="1"/>
  <c r="U39" i="5"/>
  <c r="Z39" i="5" s="1"/>
  <c r="AE9" i="5"/>
  <c r="AE60" i="5"/>
  <c r="AE45" i="5"/>
  <c r="Z53" i="5"/>
  <c r="AE49" i="5"/>
  <c r="AE42" i="5"/>
  <c r="AE46" i="5"/>
  <c r="AE40" i="5"/>
  <c r="AE61" i="5"/>
  <c r="AE37" i="5"/>
  <c r="AE34" i="5"/>
  <c r="AE19" i="5"/>
  <c r="Z41" i="5"/>
  <c r="AE62" i="5"/>
  <c r="AE23" i="5"/>
  <c r="AE50" i="5"/>
  <c r="AE56" i="5"/>
  <c r="AE44" i="5"/>
  <c r="AE38" i="5"/>
  <c r="AE8" i="5"/>
  <c r="AE24" i="5"/>
  <c r="AE30" i="5"/>
  <c r="AE59" i="5"/>
  <c r="AE13" i="5"/>
  <c r="AE39" i="5"/>
  <c r="AE10" i="5"/>
  <c r="AE48" i="5"/>
  <c r="AE5" i="5"/>
  <c r="AE15" i="5"/>
  <c r="AE28" i="5"/>
  <c r="AE16" i="5"/>
  <c r="AE17" i="5"/>
  <c r="AE63" i="5"/>
  <c r="AF57" i="5"/>
  <c r="AE12" i="5"/>
  <c r="AE41" i="5"/>
  <c r="AE14" i="5"/>
  <c r="AE57" i="5"/>
  <c r="AF19" i="5"/>
  <c r="AE33" i="5"/>
  <c r="AE36" i="5"/>
  <c r="AE27" i="5"/>
  <c r="AE32" i="5"/>
  <c r="AE6" i="5"/>
  <c r="AE35" i="5"/>
  <c r="AE18" i="5"/>
  <c r="AE47" i="5"/>
  <c r="AF34" i="5"/>
  <c r="AE11" i="5"/>
  <c r="AE51" i="5"/>
  <c r="Z44" i="5"/>
  <c r="AE21" i="5"/>
  <c r="AE52" i="5"/>
  <c r="AE53" i="5"/>
  <c r="AE43" i="5"/>
  <c r="AE55" i="5"/>
  <c r="AE20" i="5"/>
  <c r="AF22" i="5"/>
  <c r="Z8" i="5"/>
  <c r="Z40" i="5"/>
  <c r="AE29" i="5"/>
  <c r="AB13" i="5"/>
  <c r="AF27" i="5"/>
  <c r="AE25" i="5"/>
  <c r="AF14" i="5"/>
  <c r="AF18" i="5"/>
  <c r="AF44" i="5"/>
  <c r="AB49" i="5"/>
  <c r="AE22" i="5"/>
  <c r="AF39" i="5"/>
  <c r="AF36" i="5"/>
  <c r="AE26" i="5"/>
  <c r="AF11" i="5"/>
  <c r="AB21" i="5"/>
  <c r="AB45" i="5"/>
  <c r="AF32" i="5"/>
  <c r="AF50" i="5"/>
  <c r="AF10" i="5"/>
  <c r="AE7" i="5"/>
  <c r="AF63" i="5"/>
  <c r="AF4" i="5"/>
  <c r="Z32" i="5"/>
  <c r="AF8" i="5"/>
  <c r="AF47" i="5"/>
  <c r="AE58" i="5"/>
  <c r="AF59" i="5"/>
  <c r="AF35" i="5"/>
  <c r="AF48" i="5"/>
  <c r="AF62" i="5"/>
  <c r="AE54" i="5"/>
  <c r="AB9" i="5"/>
  <c r="AF21" i="5"/>
  <c r="AF33" i="5"/>
  <c r="AF51" i="5"/>
  <c r="AF25" i="5"/>
  <c r="Z20" i="5"/>
  <c r="AF26" i="5"/>
  <c r="AB20" i="5"/>
  <c r="AF54" i="5"/>
  <c r="Z29" i="5"/>
  <c r="AF17" i="5"/>
  <c r="AF7" i="5"/>
  <c r="W4" i="5" l="1"/>
  <c r="AB4" i="5" s="1"/>
  <c r="V51" i="5"/>
  <c r="AA51" i="5" s="1"/>
  <c r="V19" i="5"/>
  <c r="AA19" i="5" s="1"/>
  <c r="V22" i="5"/>
  <c r="AA22" i="5" s="1"/>
  <c r="V26" i="5"/>
  <c r="AA26" i="5" s="1"/>
  <c r="V56" i="5"/>
  <c r="AA56" i="5" s="1"/>
  <c r="V12" i="5"/>
  <c r="AA12" i="5" s="1"/>
  <c r="V53" i="5"/>
  <c r="AA53" i="5" s="1"/>
  <c r="V54" i="5"/>
  <c r="AA54" i="5" s="1"/>
  <c r="V15" i="5"/>
  <c r="V14" i="5"/>
  <c r="V9" i="5"/>
  <c r="AA9" i="5" s="1"/>
  <c r="V33" i="5"/>
  <c r="AA33" i="5" s="1"/>
  <c r="V10" i="5"/>
  <c r="AA10" i="5" s="1"/>
  <c r="V39" i="5"/>
  <c r="AA39" i="5" s="1"/>
  <c r="V23" i="5"/>
  <c r="AA23" i="5" s="1"/>
  <c r="V36" i="5"/>
  <c r="AA36" i="5" s="1"/>
  <c r="V13" i="5"/>
  <c r="AA13" i="5" s="1"/>
  <c r="V49" i="5"/>
  <c r="AA49" i="5" s="1"/>
  <c r="V21" i="5"/>
  <c r="AA21" i="5" s="1"/>
  <c r="V44" i="5"/>
  <c r="AA44" i="5" s="1"/>
  <c r="V35" i="5"/>
  <c r="AA35" i="5" s="1"/>
  <c r="V24" i="5"/>
  <c r="AA24" i="5" s="1"/>
  <c r="V5" i="5"/>
  <c r="AA5" i="5" s="1"/>
  <c r="V48" i="5"/>
  <c r="AA48" i="5" s="1"/>
  <c r="V62" i="5"/>
  <c r="AA62" i="5" s="1"/>
  <c r="V37" i="5"/>
  <c r="AA37" i="5" s="1"/>
  <c r="V25" i="5"/>
  <c r="AA25" i="5" s="1"/>
  <c r="V11" i="5"/>
  <c r="AA11" i="5" s="1"/>
  <c r="V50" i="5"/>
  <c r="AA50" i="5" s="1"/>
  <c r="V57" i="5"/>
  <c r="AA57" i="5" s="1"/>
  <c r="V60" i="5"/>
  <c r="AA60" i="5" s="1"/>
  <c r="V7" i="5"/>
  <c r="AA7" i="5" s="1"/>
  <c r="V38" i="5"/>
  <c r="AA38" i="5" s="1"/>
  <c r="V20" i="5"/>
  <c r="AA20" i="5" s="1"/>
  <c r="V42" i="5"/>
  <c r="AA42" i="5" s="1"/>
  <c r="V27" i="5"/>
  <c r="AA27" i="5" s="1"/>
  <c r="V55" i="5"/>
  <c r="AA55" i="5" s="1"/>
  <c r="V43" i="5"/>
  <c r="AA43" i="5" s="1"/>
  <c r="V59" i="5"/>
  <c r="AA59" i="5" s="1"/>
  <c r="V32" i="5"/>
  <c r="AA32" i="5" s="1"/>
  <c r="V17" i="5"/>
  <c r="AA17" i="5" s="1"/>
  <c r="V31" i="5"/>
  <c r="AA31" i="5" s="1"/>
  <c r="V40" i="5"/>
  <c r="AA40" i="5" s="1"/>
  <c r="V46" i="5"/>
  <c r="AA46" i="5" s="1"/>
  <c r="V41" i="5"/>
  <c r="AA41" i="5" s="1"/>
  <c r="V6" i="5"/>
  <c r="AA6" i="5" s="1"/>
  <c r="V34" i="5"/>
  <c r="AA34" i="5" s="1"/>
  <c r="V8" i="5"/>
  <c r="AA8" i="5" s="1"/>
  <c r="V16" i="5"/>
  <c r="AA16" i="5" s="1"/>
  <c r="V29" i="5"/>
  <c r="AA29" i="5" s="1"/>
  <c r="V28" i="5"/>
  <c r="AA28" i="5" s="1"/>
  <c r="V61" i="5"/>
  <c r="AA61" i="5" s="1"/>
  <c r="V52" i="5"/>
  <c r="AA52" i="5" s="1"/>
  <c r="V58" i="5"/>
  <c r="AA58" i="5" s="1"/>
  <c r="V30" i="5"/>
  <c r="AA30" i="5" s="1"/>
  <c r="V18" i="5"/>
  <c r="AA18" i="5" s="1"/>
  <c r="V47" i="5"/>
  <c r="AA47" i="5" s="1"/>
  <c r="V45" i="5"/>
  <c r="AA45" i="5" s="1"/>
  <c r="V63" i="5"/>
  <c r="AA63" i="5" s="1"/>
  <c r="AA15" i="5"/>
  <c r="AA14" i="5"/>
</calcChain>
</file>

<file path=xl/sharedStrings.xml><?xml version="1.0" encoding="utf-8"?>
<sst xmlns="http://schemas.openxmlformats.org/spreadsheetml/2006/main" count="69" uniqueCount="66">
  <si>
    <t>ID</t>
  </si>
  <si>
    <t>p7</t>
  </si>
  <si>
    <t>SMER</t>
  </si>
  <si>
    <t>1. podatki:</t>
  </si>
  <si>
    <t>1. Znana točka:</t>
  </si>
  <si>
    <t>2. Znana točka :</t>
  </si>
  <si>
    <t>y1=</t>
  </si>
  <si>
    <t>y2=</t>
  </si>
  <si>
    <t>x1=</t>
  </si>
  <si>
    <t>x2=</t>
  </si>
  <si>
    <t>2. preračun:</t>
  </si>
  <si>
    <t>Dolžina baze:</t>
  </si>
  <si>
    <t>l(1-2)=</t>
  </si>
  <si>
    <t>Pomožni kot</t>
  </si>
  <si>
    <t>FI=</t>
  </si>
  <si>
    <t>Smerni kot</t>
  </si>
  <si>
    <t>I</t>
  </si>
  <si>
    <t>II</t>
  </si>
  <si>
    <t>III</t>
  </si>
  <si>
    <t>IV</t>
  </si>
  <si>
    <t>t(1-2)=</t>
  </si>
  <si>
    <t>MATRIX for C.S. "BT7"</t>
  </si>
  <si>
    <t>USER INPUT</t>
  </si>
  <si>
    <t>PROFILE ALIGNEMENT COORINATES.</t>
  </si>
  <si>
    <t>X</t>
  </si>
  <si>
    <t>Y</t>
  </si>
  <si>
    <t>Z</t>
  </si>
  <si>
    <t>ANGLE</t>
  </si>
  <si>
    <t>ID prefix</t>
  </si>
  <si>
    <t>azi-null (do not change)</t>
  </si>
  <si>
    <t>azi-calc (do not change)</t>
  </si>
  <si>
    <t>SD (min) in mm</t>
  </si>
  <si>
    <t>SD (max) in mm</t>
  </si>
  <si>
    <t>1 - MATRIX SAMPLE DATA
(USER ENTERED DATA)</t>
  </si>
  <si>
    <t>MATRIX + DIRECTION</t>
  </si>
  <si>
    <t>2
(CALCULATED)</t>
  </si>
  <si>
    <t>3a
(CALCULATED)</t>
  </si>
  <si>
    <t>3b
(CALCULATED)</t>
  </si>
  <si>
    <t>4
(CALCULATED)</t>
  </si>
  <si>
    <t>VECTOR XZ SD FACTOR</t>
  </si>
  <si>
    <t>VECTOR XY SD FACTOR</t>
  </si>
  <si>
    <t>SIMULATED MATRIX</t>
  </si>
  <si>
    <t>5a - SIMULATED MATRIX EXPORT
(CALCULATED)</t>
  </si>
  <si>
    <t>5b - SAMPLE MATRIX EXPORT
(CALCULATED)</t>
  </si>
  <si>
    <t>PROFILE POINTS - ONLY SAMPLE DATA</t>
  </si>
  <si>
    <t>PROFILE POINTS - SIMULATED DATA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</si>
  <si>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matrix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</si>
  <si>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sim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</si>
  <si>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sim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</si>
  <si>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sim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</si>
  <si>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orig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</si>
  <si>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orig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</si>
  <si>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orig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</si>
  <si>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matrix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</si>
  <si>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matirx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</si>
  <si>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calc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</si>
  <si>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calc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</si>
  <si>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calc</t>
    </r>
  </si>
  <si>
    <r>
      <t>Factor</t>
    </r>
    <r>
      <rPr>
        <b/>
        <vertAlign val="subscript"/>
        <sz val="11"/>
        <color theme="1"/>
        <rFont val="Calibri"/>
        <family val="2"/>
        <scheme val="minor"/>
      </rPr>
      <t>XZ</t>
    </r>
  </si>
  <si>
    <r>
      <t>D2</t>
    </r>
    <r>
      <rPr>
        <b/>
        <vertAlign val="subscript"/>
        <sz val="11"/>
        <color theme="1"/>
        <rFont val="Calibri"/>
        <family val="2"/>
        <scheme val="minor"/>
      </rPr>
      <t>XZ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</si>
  <si>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XZ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</si>
  <si>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</si>
  <si>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D2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</si>
  <si>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Factor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</si>
  <si>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ID</t>
    </r>
    <r>
      <rPr>
        <b/>
        <vertAlign val="subscript"/>
        <sz val="11"/>
        <color theme="1"/>
        <rFont val="Calibri"/>
        <family val="2"/>
        <scheme val="minor"/>
      </rPr>
      <t>PNT</t>
    </r>
  </si>
  <si>
    <r>
      <t>ID</t>
    </r>
    <r>
      <rPr>
        <b/>
        <vertAlign val="subscript"/>
        <sz val="11"/>
        <color theme="1"/>
        <rFont val="Calibri"/>
        <family val="2"/>
        <scheme val="minor"/>
      </rPr>
      <t>CTRL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</si>
</sst>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name val="Arial CE"/>
      <charset val="238"/>
    </font>
    <font>
      <b/>
      <i/>
      <u/>
      <sz val="14"/>
      <name val="Calibri"/>
      <family val="2"/>
      <scheme val="minor"/>
    </font>
    <font>
      <sz val="1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4" borderId="0" xfId="0" applyFont="1" applyFill="1" applyAlignment="1">
      <alignment horizontal="left"/>
    </xf>
    <xf numFmtId="0" fontId="4" fillId="4" borderId="0" xfId="0" applyFont="1" applyFill="1" applyAlignment="1"/>
    <xf numFmtId="0" fontId="5" fillId="4" borderId="0" xfId="0" applyFont="1" applyFill="1" applyAlignment="1"/>
    <xf numFmtId="0" fontId="3" fillId="0" borderId="0" xfId="0" applyFont="1" applyAlignment="1">
      <alignment horizontal="right"/>
    </xf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wrapText="1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8" borderId="1" xfId="1" applyFont="1" applyFill="1" applyBorder="1"/>
    <xf numFmtId="0" fontId="15" fillId="8" borderId="2" xfId="1" applyFont="1" applyFill="1" applyBorder="1"/>
    <xf numFmtId="0" fontId="11" fillId="9" borderId="1" xfId="1" applyFont="1" applyFill="1" applyBorder="1"/>
    <xf numFmtId="0" fontId="11" fillId="0" borderId="0" xfId="1" applyFont="1" applyAlignment="1">
      <alignment horizontal="center"/>
    </xf>
    <xf numFmtId="165" fontId="11" fillId="9" borderId="1" xfId="1" applyNumberFormat="1" applyFont="1" applyFill="1" applyBorder="1" applyAlignment="1">
      <alignment horizontal="center"/>
    </xf>
    <xf numFmtId="165" fontId="11" fillId="0" borderId="0" xfId="1" applyNumberFormat="1" applyFont="1"/>
    <xf numFmtId="0" fontId="1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165" fontId="11" fillId="9" borderId="1" xfId="1" applyNumberFormat="1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9" borderId="1" xfId="1" applyFont="1" applyFill="1" applyBorder="1" applyAlignment="1">
      <alignment horizontal="center"/>
    </xf>
    <xf numFmtId="0" fontId="1" fillId="12" borderId="0" xfId="0" applyFont="1" applyFill="1" applyAlignment="1"/>
    <xf numFmtId="0" fontId="1" fillId="13" borderId="0" xfId="0" applyFont="1" applyFill="1" applyAlignment="1">
      <alignment horizontal="left"/>
    </xf>
    <xf numFmtId="0" fontId="1" fillId="16" borderId="0" xfId="0" applyFont="1" applyFill="1" applyAlignment="1"/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1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6" fillId="7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9" fillId="7" borderId="0" xfId="0" applyFont="1" applyFill="1" applyAlignment="1">
      <alignment horizontal="center"/>
    </xf>
  </cellXfs>
  <cellStyles count="2">
    <cellStyle name="Normal" xfId="0" builtinId="0"/>
    <cellStyle name="Normal 2" xfId="1" xr:uid="{72D328AA-88D3-4F0E-ABA5-E56774480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ELO/Office%20Templates/KONVERGENCE_PROFIL-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er"/>
      <sheetName val="OSNOVNI PODATKI"/>
      <sheetName val="Point 1"/>
      <sheetName val="Point 2"/>
      <sheetName val="Point 3"/>
      <sheetName val="Point  4"/>
      <sheetName val="Point  5"/>
      <sheetName val="Diagram"/>
    </sheetNames>
    <sheetDataSet>
      <sheetData sheetId="0"/>
      <sheetData sheetId="1">
        <row r="6">
          <cell r="B6">
            <v>43838</v>
          </cell>
        </row>
        <row r="15">
          <cell r="B15">
            <v>53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5948-640A-4064-8658-12C6578CF015}">
  <dimension ref="A1:AG63"/>
  <sheetViews>
    <sheetView tabSelected="1" workbookViewId="0">
      <selection activeCell="B7" sqref="B7"/>
    </sheetView>
  </sheetViews>
  <sheetFormatPr defaultRowHeight="12.75" x14ac:dyDescent="0.2"/>
  <cols>
    <col min="1" max="1" width="20" style="5" bestFit="1" customWidth="1"/>
    <col min="2" max="2" width="11" style="11" bestFit="1" customWidth="1"/>
    <col min="3" max="3" width="3.85546875" style="6" customWidth="1"/>
    <col min="4" max="4" width="3.7109375" style="19" customWidth="1"/>
    <col min="5" max="6" width="8.85546875" style="6" bestFit="1" customWidth="1"/>
    <col min="7" max="7" width="8.7109375" style="6" bestFit="1" customWidth="1"/>
    <col min="8" max="8" width="3.7109375" style="18" customWidth="1"/>
    <col min="9" max="11" width="6" style="6" bestFit="1" customWidth="1"/>
    <col min="12" max="12" width="3.7109375" style="18" customWidth="1"/>
    <col min="13" max="13" width="5.42578125" style="6" bestFit="1" customWidth="1"/>
    <col min="14" max="14" width="5.5703125" style="6" bestFit="1" customWidth="1"/>
    <col min="15" max="15" width="8" style="6" bestFit="1" customWidth="1"/>
    <col min="16" max="16" width="3.7109375" style="18" customWidth="1"/>
    <col min="17" max="17" width="5.42578125" style="6" bestFit="1" customWidth="1"/>
    <col min="18" max="18" width="5.7109375" style="6" bestFit="1" customWidth="1"/>
    <col min="19" max="19" width="8.28515625" style="6" bestFit="1" customWidth="1"/>
    <col min="20" max="20" width="3.7109375" style="18" customWidth="1"/>
    <col min="21" max="21" width="6" style="5" bestFit="1" customWidth="1"/>
    <col min="22" max="23" width="6" style="15" bestFit="1" customWidth="1"/>
    <col min="24" max="24" width="3.7109375" style="18" customWidth="1"/>
    <col min="25" max="25" width="6.42578125" style="7" bestFit="1" customWidth="1"/>
    <col min="26" max="26" width="10.42578125" style="7" bestFit="1" customWidth="1"/>
    <col min="27" max="27" width="9.42578125" style="7" bestFit="1" customWidth="1"/>
    <col min="28" max="28" width="6.5703125" style="7" bestFit="1" customWidth="1"/>
    <col min="29" max="29" width="3.7109375" style="18" customWidth="1"/>
    <col min="30" max="30" width="6.5703125" style="7" bestFit="1" customWidth="1"/>
    <col min="31" max="31" width="10.42578125" style="6" bestFit="1" customWidth="1"/>
    <col min="32" max="32" width="9.42578125" style="6" bestFit="1" customWidth="1"/>
    <col min="33" max="33" width="6.42578125" style="6" bestFit="1" customWidth="1"/>
    <col min="34" max="16384" width="9.140625" style="7"/>
  </cols>
  <sheetData>
    <row r="1" spans="1:33" s="2" customFormat="1" ht="25.5" customHeight="1" x14ac:dyDescent="0.2">
      <c r="A1" s="48" t="s">
        <v>23</v>
      </c>
      <c r="B1" s="48"/>
      <c r="C1" s="1"/>
      <c r="D1" s="19"/>
      <c r="E1" s="32" t="s">
        <v>33</v>
      </c>
      <c r="F1" s="32"/>
      <c r="G1" s="32"/>
      <c r="H1" s="16"/>
      <c r="I1" s="33" t="s">
        <v>35</v>
      </c>
      <c r="J1" s="33"/>
      <c r="K1" s="33"/>
      <c r="L1" s="16"/>
      <c r="M1" s="34" t="s">
        <v>36</v>
      </c>
      <c r="N1" s="34"/>
      <c r="O1" s="34"/>
      <c r="P1" s="16"/>
      <c r="Q1" s="34" t="s">
        <v>37</v>
      </c>
      <c r="R1" s="34"/>
      <c r="S1" s="34"/>
      <c r="T1" s="16"/>
      <c r="U1" s="49" t="s">
        <v>38</v>
      </c>
      <c r="V1" s="49"/>
      <c r="W1" s="49"/>
      <c r="X1" s="16"/>
      <c r="Y1" s="51" t="s">
        <v>42</v>
      </c>
      <c r="Z1" s="51"/>
      <c r="AA1" s="51"/>
      <c r="AB1" s="51"/>
      <c r="AC1" s="16"/>
      <c r="AD1" s="35" t="s">
        <v>43</v>
      </c>
      <c r="AE1" s="35"/>
      <c r="AF1" s="35"/>
      <c r="AG1" s="35"/>
    </row>
    <row r="2" spans="1:33" s="4" customFormat="1" ht="15" customHeight="1" x14ac:dyDescent="0.2">
      <c r="A2" s="47" t="s">
        <v>22</v>
      </c>
      <c r="B2" s="47"/>
      <c r="C2" s="3"/>
      <c r="D2" s="20"/>
      <c r="E2" s="36" t="s">
        <v>21</v>
      </c>
      <c r="F2" s="36"/>
      <c r="G2" s="36"/>
      <c r="H2" s="17"/>
      <c r="I2" s="37" t="s">
        <v>34</v>
      </c>
      <c r="J2" s="37"/>
      <c r="K2" s="37"/>
      <c r="L2" s="17"/>
      <c r="M2" s="38" t="s">
        <v>39</v>
      </c>
      <c r="N2" s="38"/>
      <c r="O2" s="38"/>
      <c r="P2" s="17"/>
      <c r="Q2" s="38" t="s">
        <v>40</v>
      </c>
      <c r="R2" s="38"/>
      <c r="S2" s="38"/>
      <c r="T2" s="17"/>
      <c r="U2" s="50" t="s">
        <v>41</v>
      </c>
      <c r="V2" s="50"/>
      <c r="W2" s="50"/>
      <c r="X2" s="17"/>
      <c r="Y2" s="52" t="s">
        <v>45</v>
      </c>
      <c r="Z2" s="52"/>
      <c r="AA2" s="52"/>
      <c r="AB2" s="52"/>
      <c r="AC2" s="17"/>
      <c r="AD2" s="53" t="s">
        <v>44</v>
      </c>
      <c r="AE2" s="53"/>
      <c r="AF2" s="53"/>
      <c r="AG2" s="53"/>
    </row>
    <row r="3" spans="1:33" ht="18" x14ac:dyDescent="0.35">
      <c r="A3" s="15" t="s">
        <v>24</v>
      </c>
      <c r="B3" s="42">
        <v>406989.25900000002</v>
      </c>
      <c r="D3" s="54" t="s">
        <v>0</v>
      </c>
      <c r="E3" s="55" t="s">
        <v>46</v>
      </c>
      <c r="F3" s="55" t="s">
        <v>53</v>
      </c>
      <c r="G3" s="55" t="s">
        <v>54</v>
      </c>
      <c r="H3" s="56"/>
      <c r="I3" s="55" t="s">
        <v>55</v>
      </c>
      <c r="J3" s="55" t="s">
        <v>56</v>
      </c>
      <c r="K3" s="55" t="s">
        <v>57</v>
      </c>
      <c r="L3" s="56"/>
      <c r="M3" s="55" t="s">
        <v>60</v>
      </c>
      <c r="N3" s="55" t="s">
        <v>59</v>
      </c>
      <c r="O3" s="55" t="s">
        <v>58</v>
      </c>
      <c r="P3" s="56"/>
      <c r="Q3" s="55" t="s">
        <v>61</v>
      </c>
      <c r="R3" s="55" t="s">
        <v>62</v>
      </c>
      <c r="S3" s="55" t="s">
        <v>63</v>
      </c>
      <c r="T3" s="56"/>
      <c r="U3" s="55" t="s">
        <v>47</v>
      </c>
      <c r="V3" s="55" t="s">
        <v>48</v>
      </c>
      <c r="W3" s="55" t="s">
        <v>49</v>
      </c>
      <c r="X3" s="56"/>
      <c r="Y3" s="55" t="s">
        <v>64</v>
      </c>
      <c r="Z3" s="55" t="s">
        <v>47</v>
      </c>
      <c r="AA3" s="55" t="s">
        <v>48</v>
      </c>
      <c r="AB3" s="55" t="s">
        <v>49</v>
      </c>
      <c r="AC3" s="56"/>
      <c r="AD3" s="55" t="s">
        <v>65</v>
      </c>
      <c r="AE3" s="55" t="s">
        <v>50</v>
      </c>
      <c r="AF3" s="55" t="s">
        <v>51</v>
      </c>
      <c r="AG3" s="55" t="s">
        <v>52</v>
      </c>
    </row>
    <row r="4" spans="1:33" x14ac:dyDescent="0.2">
      <c r="A4" s="15" t="s">
        <v>25</v>
      </c>
      <c r="B4" s="42">
        <v>45861.067000000003</v>
      </c>
      <c r="D4" s="19">
        <v>1</v>
      </c>
      <c r="E4" s="8">
        <v>-2.911</v>
      </c>
      <c r="F4" s="8">
        <v>0</v>
      </c>
      <c r="G4" s="8">
        <v>-1.84</v>
      </c>
      <c r="H4" s="18">
        <v>1</v>
      </c>
      <c r="I4" s="8">
        <f t="shared" ref="I4:I35" si="0">(E4*SIN(RADIANS($B$12)))</f>
        <v>-1.7496307482584994</v>
      </c>
      <c r="J4" s="8">
        <f t="shared" ref="J4:J35" si="1">(E4*COS(RADIANS($B$12)))</f>
        <v>2.3265238543261066</v>
      </c>
      <c r="K4" s="8">
        <f t="shared" ref="K4:K63" si="2">G4</f>
        <v>-1.84</v>
      </c>
      <c r="L4" s="18">
        <v>1</v>
      </c>
      <c r="M4" s="8">
        <f>SQRT((I4*I4)+(K4*K4))</f>
        <v>2.5390564694885374</v>
      </c>
      <c r="N4" s="8">
        <f ca="1">SQRT((I4*I4)+(K4*K4))+(RANDBETWEEN($B$7,$B$8)/1000)</f>
        <v>2.7460564694885372</v>
      </c>
      <c r="O4" s="8">
        <f ca="1">IF(M4&lt;1,(N4+1)/(M4+1),N4/M4)</f>
        <v>1.0815263474788717</v>
      </c>
      <c r="P4" s="18">
        <v>1</v>
      </c>
      <c r="Q4" s="8">
        <f t="shared" ref="Q4:Q35" si="3">SQRT((I4*I4)+(J4*J4))</f>
        <v>2.911</v>
      </c>
      <c r="R4" s="8">
        <f t="shared" ref="R4:R35" ca="1" si="4">SQRT((I4*I4)+(J4*J4))+(RANDBETWEEN($B$7,$B$8)/1000)</f>
        <v>3.0230000000000001</v>
      </c>
      <c r="S4" s="8">
        <f ca="1">IF(Q4&lt;1,(R4+1)/(Q4+1),R4/Q4)</f>
        <v>1.0384747509446925</v>
      </c>
      <c r="T4" s="18">
        <v>1</v>
      </c>
      <c r="U4" s="8">
        <f t="shared" ref="U4:U35" ca="1" si="5">I4*O4</f>
        <v>-1.89227175260074</v>
      </c>
      <c r="V4" s="8">
        <f t="shared" ref="V4:V35" ca="1" si="6">J4*S4</f>
        <v>2.4160362801881896</v>
      </c>
      <c r="W4" s="8">
        <f t="shared" ref="W4:W35" ca="1" si="7">K4*O4</f>
        <v>-1.9900084793611239</v>
      </c>
      <c r="X4" s="18">
        <v>1</v>
      </c>
      <c r="Y4" s="9" t="str">
        <f t="shared" ref="Y4:Y35" si="8">_xlfn.CONCAT($B$9,"k-",D4)</f>
        <v>p7k-1</v>
      </c>
      <c r="Z4" s="10">
        <f t="shared" ref="Z4:Z63" ca="1" si="9">$B$3+U4</f>
        <v>406987.36672824743</v>
      </c>
      <c r="AA4" s="10">
        <f t="shared" ref="AA4:AA63" ca="1" si="10">$B$4+V4</f>
        <v>45863.483036280188</v>
      </c>
      <c r="AB4" s="10">
        <f t="shared" ref="AB4:AB63" ca="1" si="11">W4+$B$5</f>
        <v>20.578991520638876</v>
      </c>
      <c r="AC4" s="18">
        <v>1</v>
      </c>
      <c r="AD4" s="9" t="str">
        <f t="shared" ref="AD4:AD35" si="12">_xlfn.CONCAT($B$9,"o-",D4)</f>
        <v>p7o-1</v>
      </c>
      <c r="AE4" s="8">
        <f t="shared" ref="AE4:AE35" si="13">$B$3+I4</f>
        <v>406987.50936925178</v>
      </c>
      <c r="AF4" s="8">
        <f t="shared" ref="AF4:AF35" si="14">$B$4+J4</f>
        <v>45863.393523854327</v>
      </c>
      <c r="AG4" s="8">
        <f t="shared" ref="AG4:AG35" si="15">$B$5+K4</f>
        <v>20.728999999999999</v>
      </c>
    </row>
    <row r="5" spans="1:33" x14ac:dyDescent="0.2">
      <c r="A5" s="15" t="s">
        <v>26</v>
      </c>
      <c r="B5" s="42">
        <v>22.568999999999999</v>
      </c>
      <c r="D5" s="19">
        <v>2</v>
      </c>
      <c r="E5" s="8">
        <v>-2.452</v>
      </c>
      <c r="F5" s="8">
        <v>0</v>
      </c>
      <c r="G5" s="8">
        <v>-2.0390000000000001</v>
      </c>
      <c r="H5" s="18">
        <v>2</v>
      </c>
      <c r="I5" s="8">
        <f t="shared" si="0"/>
        <v>-1.4737528666196635</v>
      </c>
      <c r="J5" s="8">
        <f t="shared" si="1"/>
        <v>1.9596827519091766</v>
      </c>
      <c r="K5" s="8">
        <f t="shared" si="2"/>
        <v>-2.0390000000000001</v>
      </c>
      <c r="L5" s="18">
        <v>2</v>
      </c>
      <c r="M5" s="8">
        <f t="shared" ref="M5:M36" si="16">SQRT((E5*E5)+(G5*G5))</f>
        <v>3.189016306010366</v>
      </c>
      <c r="N5" s="8">
        <f t="shared" ref="N5:N36" ca="1" si="17">SQRT((E5*E5)+(G5*G5))+(RANDBETWEEN($B$7,$B$8)/1000)</f>
        <v>3.4440163060103659</v>
      </c>
      <c r="O5" s="8">
        <f t="shared" ref="O5:O63" ca="1" si="18">IF(M5&lt;1,(N5+1)/(M5+1),N5/M5)</f>
        <v>1.0799619617872129</v>
      </c>
      <c r="P5" s="18">
        <v>2</v>
      </c>
      <c r="Q5" s="8">
        <f t="shared" si="3"/>
        <v>2.452</v>
      </c>
      <c r="R5" s="8">
        <f t="shared" ca="1" si="4"/>
        <v>2.6850000000000001</v>
      </c>
      <c r="S5" s="8">
        <f t="shared" ref="S5:S63" ca="1" si="19">IF(Q5&lt;1,(R5+1)/(Q5+1),R5/Q5)</f>
        <v>1.0950244698205547</v>
      </c>
      <c r="T5" s="18">
        <v>2</v>
      </c>
      <c r="U5" s="8">
        <f t="shared" ca="1" si="5"/>
        <v>-1.5915970370241006</v>
      </c>
      <c r="V5" s="8">
        <f t="shared" ca="1" si="6"/>
        <v>2.1459005664258317</v>
      </c>
      <c r="W5" s="8">
        <f t="shared" ca="1" si="7"/>
        <v>-2.2020424400841274</v>
      </c>
      <c r="X5" s="18">
        <v>2</v>
      </c>
      <c r="Y5" s="9" t="str">
        <f t="shared" si="8"/>
        <v>p7k-2</v>
      </c>
      <c r="Z5" s="10">
        <f t="shared" ca="1" si="9"/>
        <v>406987.66740296298</v>
      </c>
      <c r="AA5" s="10">
        <f t="shared" ca="1" si="10"/>
        <v>45863.212900566432</v>
      </c>
      <c r="AB5" s="10">
        <f t="shared" ca="1" si="11"/>
        <v>20.366957559915871</v>
      </c>
      <c r="AC5" s="18">
        <v>2</v>
      </c>
      <c r="AD5" s="9" t="str">
        <f t="shared" si="12"/>
        <v>p7o-2</v>
      </c>
      <c r="AE5" s="8">
        <f t="shared" si="13"/>
        <v>406987.7852471334</v>
      </c>
      <c r="AF5" s="8">
        <f t="shared" si="14"/>
        <v>45863.026682751915</v>
      </c>
      <c r="AG5" s="8">
        <f t="shared" si="15"/>
        <v>20.529999999999998</v>
      </c>
    </row>
    <row r="6" spans="1:33" x14ac:dyDescent="0.2">
      <c r="A6" s="15" t="s">
        <v>27</v>
      </c>
      <c r="B6" s="43">
        <v>53.055500000000002</v>
      </c>
      <c r="D6" s="19">
        <v>3</v>
      </c>
      <c r="E6" s="8">
        <v>-1.98</v>
      </c>
      <c r="F6" s="8">
        <v>0</v>
      </c>
      <c r="G6" s="8">
        <v>-2.2029999999999998</v>
      </c>
      <c r="H6" s="18">
        <v>3</v>
      </c>
      <c r="I6" s="8">
        <f t="shared" si="0"/>
        <v>-1.190061450206743</v>
      </c>
      <c r="J6" s="8">
        <f t="shared" si="1"/>
        <v>1.5824518143475408</v>
      </c>
      <c r="K6" s="8">
        <f t="shared" si="2"/>
        <v>-2.2029999999999998</v>
      </c>
      <c r="L6" s="18">
        <v>3</v>
      </c>
      <c r="M6" s="8">
        <f t="shared" si="16"/>
        <v>2.9620278526712069</v>
      </c>
      <c r="N6" s="8">
        <f t="shared" ca="1" si="17"/>
        <v>3.2090278526712068</v>
      </c>
      <c r="O6" s="8">
        <f t="shared" ca="1" si="18"/>
        <v>1.0833888174877393</v>
      </c>
      <c r="P6" s="18">
        <v>3</v>
      </c>
      <c r="Q6" s="8">
        <f t="shared" si="3"/>
        <v>1.98</v>
      </c>
      <c r="R6" s="8">
        <f t="shared" ca="1" si="4"/>
        <v>2.2469999999999999</v>
      </c>
      <c r="S6" s="8">
        <f t="shared" ca="1" si="19"/>
        <v>1.1348484848484848</v>
      </c>
      <c r="T6" s="18">
        <v>3</v>
      </c>
      <c r="U6" s="8">
        <f t="shared" ca="1" si="5"/>
        <v>-1.2892992672772274</v>
      </c>
      <c r="V6" s="8">
        <f t="shared" ca="1" si="6"/>
        <v>1.7958430438580424</v>
      </c>
      <c r="W6" s="8">
        <f t="shared" ca="1" si="7"/>
        <v>-2.3867055649254896</v>
      </c>
      <c r="X6" s="18">
        <v>3</v>
      </c>
      <c r="Y6" s="9" t="str">
        <f t="shared" si="8"/>
        <v>p7k-3</v>
      </c>
      <c r="Z6" s="10">
        <f t="shared" ca="1" si="9"/>
        <v>406987.96970073273</v>
      </c>
      <c r="AA6" s="10">
        <f t="shared" ca="1" si="10"/>
        <v>45862.862843043862</v>
      </c>
      <c r="AB6" s="10">
        <f t="shared" ca="1" si="11"/>
        <v>20.18229443507451</v>
      </c>
      <c r="AC6" s="18">
        <v>3</v>
      </c>
      <c r="AD6" s="9" t="str">
        <f t="shared" si="12"/>
        <v>p7o-3</v>
      </c>
      <c r="AE6" s="8">
        <f t="shared" si="13"/>
        <v>406988.06893854984</v>
      </c>
      <c r="AF6" s="8">
        <f t="shared" si="14"/>
        <v>45862.649451814352</v>
      </c>
      <c r="AG6" s="8">
        <f t="shared" si="15"/>
        <v>20.366</v>
      </c>
    </row>
    <row r="7" spans="1:33" x14ac:dyDescent="0.2">
      <c r="A7" s="15" t="s">
        <v>31</v>
      </c>
      <c r="B7" s="45">
        <v>-15</v>
      </c>
      <c r="D7" s="19">
        <v>4</v>
      </c>
      <c r="E7" s="8">
        <v>-1.4970000000000001</v>
      </c>
      <c r="F7" s="8">
        <v>0</v>
      </c>
      <c r="G7" s="8">
        <v>-2.3319999999999999</v>
      </c>
      <c r="H7" s="18">
        <v>4</v>
      </c>
      <c r="I7" s="8">
        <f t="shared" si="0"/>
        <v>-0.89975858129267394</v>
      </c>
      <c r="J7" s="8">
        <f t="shared" si="1"/>
        <v>1.1964294778173075</v>
      </c>
      <c r="K7" s="8">
        <f t="shared" si="2"/>
        <v>-2.3319999999999999</v>
      </c>
      <c r="L7" s="18">
        <v>4</v>
      </c>
      <c r="M7" s="8">
        <f t="shared" si="16"/>
        <v>2.7711429050122982</v>
      </c>
      <c r="N7" s="8">
        <f t="shared" ca="1" si="17"/>
        <v>3.0111429050122984</v>
      </c>
      <c r="O7" s="8">
        <f t="shared" ca="1" si="18"/>
        <v>1.086606865191218</v>
      </c>
      <c r="P7" s="18">
        <v>4</v>
      </c>
      <c r="Q7" s="8">
        <f t="shared" si="3"/>
        <v>1.4970000000000001</v>
      </c>
      <c r="R7" s="8">
        <f t="shared" ca="1" si="4"/>
        <v>1.7630000000000001</v>
      </c>
      <c r="S7" s="8">
        <f t="shared" ca="1" si="19"/>
        <v>1.177688710754843</v>
      </c>
      <c r="T7" s="18">
        <v>4</v>
      </c>
      <c r="U7" s="8">
        <f t="shared" ca="1" si="5"/>
        <v>-0.97768385144733005</v>
      </c>
      <c r="V7" s="8">
        <f t="shared" ca="1" si="6"/>
        <v>1.409021489239755</v>
      </c>
      <c r="W7" s="8">
        <f t="shared" ca="1" si="7"/>
        <v>-2.5339672096259203</v>
      </c>
      <c r="X7" s="18">
        <v>4</v>
      </c>
      <c r="Y7" s="9" t="str">
        <f t="shared" si="8"/>
        <v>p7k-4</v>
      </c>
      <c r="Z7" s="10">
        <f t="shared" ca="1" si="9"/>
        <v>406988.28131614858</v>
      </c>
      <c r="AA7" s="10">
        <f t="shared" ca="1" si="10"/>
        <v>45862.476021489245</v>
      </c>
      <c r="AB7" s="10">
        <f t="shared" ca="1" si="11"/>
        <v>20.035032790374078</v>
      </c>
      <c r="AC7" s="18">
        <v>4</v>
      </c>
      <c r="AD7" s="9" t="str">
        <f t="shared" si="12"/>
        <v>p7o-4</v>
      </c>
      <c r="AE7" s="8">
        <f t="shared" si="13"/>
        <v>406988.35924141872</v>
      </c>
      <c r="AF7" s="8">
        <f t="shared" si="14"/>
        <v>45862.263429477818</v>
      </c>
      <c r="AG7" s="8">
        <f t="shared" si="15"/>
        <v>20.236999999999998</v>
      </c>
    </row>
    <row r="8" spans="1:33" x14ac:dyDescent="0.2">
      <c r="A8" s="15" t="s">
        <v>32</v>
      </c>
      <c r="B8" s="46">
        <v>280</v>
      </c>
      <c r="D8" s="19">
        <v>5</v>
      </c>
      <c r="E8" s="8">
        <v>-1.006</v>
      </c>
      <c r="F8" s="8">
        <v>0</v>
      </c>
      <c r="G8" s="8">
        <v>-2.4249999999999998</v>
      </c>
      <c r="H8" s="18">
        <v>5</v>
      </c>
      <c r="I8" s="8">
        <f t="shared" si="0"/>
        <v>-0.6046473832868603</v>
      </c>
      <c r="J8" s="8">
        <f t="shared" si="1"/>
        <v>0.80401339658263937</v>
      </c>
      <c r="K8" s="8">
        <f t="shared" si="2"/>
        <v>-2.4249999999999998</v>
      </c>
      <c r="L8" s="18">
        <v>5</v>
      </c>
      <c r="M8" s="8">
        <f t="shared" si="16"/>
        <v>2.6253877808811406</v>
      </c>
      <c r="N8" s="8">
        <f t="shared" ca="1" si="17"/>
        <v>2.6443877808811407</v>
      </c>
      <c r="O8" s="8">
        <f t="shared" ca="1" si="18"/>
        <v>1.0072370261408101</v>
      </c>
      <c r="P8" s="18">
        <v>5</v>
      </c>
      <c r="Q8" s="8">
        <f t="shared" si="3"/>
        <v>1.006</v>
      </c>
      <c r="R8" s="8">
        <f t="shared" ca="1" si="4"/>
        <v>1.1080000000000001</v>
      </c>
      <c r="S8" s="8">
        <f t="shared" ca="1" si="19"/>
        <v>1.1013916500994037</v>
      </c>
      <c r="T8" s="18">
        <v>5</v>
      </c>
      <c r="U8" s="8">
        <f t="shared" ca="1" si="5"/>
        <v>-0.60902323220567978</v>
      </c>
      <c r="V8" s="8">
        <f t="shared" ca="1" si="6"/>
        <v>0.88553364156417935</v>
      </c>
      <c r="W8" s="8">
        <f t="shared" ca="1" si="7"/>
        <v>-2.4425497883914642</v>
      </c>
      <c r="X8" s="18">
        <v>5</v>
      </c>
      <c r="Y8" s="9" t="str">
        <f t="shared" si="8"/>
        <v>p7k-5</v>
      </c>
      <c r="Z8" s="10">
        <f t="shared" ca="1" si="9"/>
        <v>406988.64997676783</v>
      </c>
      <c r="AA8" s="10">
        <f t="shared" ca="1" si="10"/>
        <v>45861.952533641568</v>
      </c>
      <c r="AB8" s="10">
        <f t="shared" ca="1" si="11"/>
        <v>20.126450211608535</v>
      </c>
      <c r="AC8" s="18">
        <v>5</v>
      </c>
      <c r="AD8" s="9" t="str">
        <f t="shared" si="12"/>
        <v>p7o-5</v>
      </c>
      <c r="AE8" s="8">
        <f t="shared" si="13"/>
        <v>406988.65435261675</v>
      </c>
      <c r="AF8" s="8">
        <f t="shared" si="14"/>
        <v>45861.871013396587</v>
      </c>
      <c r="AG8" s="8">
        <f t="shared" si="15"/>
        <v>20.143999999999998</v>
      </c>
    </row>
    <row r="9" spans="1:33" x14ac:dyDescent="0.2">
      <c r="A9" s="15" t="s">
        <v>28</v>
      </c>
      <c r="B9" s="44" t="s">
        <v>1</v>
      </c>
      <c r="D9" s="19">
        <v>6</v>
      </c>
      <c r="E9" s="8">
        <v>-0.50900000000000001</v>
      </c>
      <c r="F9" s="8">
        <v>0</v>
      </c>
      <c r="G9" s="8">
        <v>-2.4809999999999999</v>
      </c>
      <c r="H9" s="18">
        <v>6</v>
      </c>
      <c r="I9" s="8">
        <f t="shared" si="0"/>
        <v>-0.30592993846223848</v>
      </c>
      <c r="J9" s="8">
        <f t="shared" si="1"/>
        <v>0.40680200681964557</v>
      </c>
      <c r="K9" s="8">
        <f t="shared" si="2"/>
        <v>-2.4809999999999999</v>
      </c>
      <c r="L9" s="18">
        <v>6</v>
      </c>
      <c r="M9" s="8">
        <f t="shared" si="16"/>
        <v>2.5326748705666899</v>
      </c>
      <c r="N9" s="8">
        <f t="shared" ca="1" si="17"/>
        <v>2.7646748705666901</v>
      </c>
      <c r="O9" s="8">
        <f t="shared" ca="1" si="18"/>
        <v>1.091602756712349</v>
      </c>
      <c r="P9" s="18">
        <v>6</v>
      </c>
      <c r="Q9" s="8">
        <f t="shared" si="3"/>
        <v>0.50900000000000001</v>
      </c>
      <c r="R9" s="8">
        <f t="shared" ca="1" si="4"/>
        <v>0.58199999999999996</v>
      </c>
      <c r="S9" s="8">
        <f t="shared" ca="1" si="19"/>
        <v>1.0483764082173626</v>
      </c>
      <c r="T9" s="18">
        <v>6</v>
      </c>
      <c r="U9" s="8">
        <f t="shared" ca="1" si="5"/>
        <v>-0.33395396418621881</v>
      </c>
      <c r="V9" s="8">
        <f t="shared" ca="1" si="6"/>
        <v>0.42648162676519502</v>
      </c>
      <c r="W9" s="8">
        <f t="shared" ca="1" si="7"/>
        <v>-2.7082664394033378</v>
      </c>
      <c r="X9" s="18">
        <v>6</v>
      </c>
      <c r="Y9" s="9" t="str">
        <f t="shared" si="8"/>
        <v>p7k-6</v>
      </c>
      <c r="Z9" s="10">
        <f t="shared" ca="1" si="9"/>
        <v>406988.92504603585</v>
      </c>
      <c r="AA9" s="10">
        <f t="shared" ca="1" si="10"/>
        <v>45861.493481626771</v>
      </c>
      <c r="AB9" s="10">
        <f t="shared" ca="1" si="11"/>
        <v>19.86073356059666</v>
      </c>
      <c r="AC9" s="18">
        <v>6</v>
      </c>
      <c r="AD9" s="9" t="str">
        <f t="shared" si="12"/>
        <v>p7o-6</v>
      </c>
      <c r="AE9" s="8">
        <f t="shared" si="13"/>
        <v>406988.95307006157</v>
      </c>
      <c r="AF9" s="8">
        <f t="shared" si="14"/>
        <v>45861.473802006825</v>
      </c>
      <c r="AG9" s="8">
        <f t="shared" si="15"/>
        <v>20.088000000000001</v>
      </c>
    </row>
    <row r="10" spans="1:33" x14ac:dyDescent="0.2">
      <c r="D10" s="19">
        <v>7</v>
      </c>
      <c r="E10" s="8">
        <v>-8.9999999999999993E-3</v>
      </c>
      <c r="F10" s="8">
        <v>0</v>
      </c>
      <c r="G10" s="8">
        <v>-2.5</v>
      </c>
      <c r="H10" s="18">
        <v>7</v>
      </c>
      <c r="I10" s="8">
        <f t="shared" si="0"/>
        <v>-5.4093702282124682E-3</v>
      </c>
      <c r="J10" s="8">
        <f t="shared" si="1"/>
        <v>7.1929627924888209E-3</v>
      </c>
      <c r="K10" s="8">
        <f t="shared" si="2"/>
        <v>-2.5</v>
      </c>
      <c r="L10" s="18">
        <v>7</v>
      </c>
      <c r="M10" s="8">
        <f t="shared" si="16"/>
        <v>2.5000161999475123</v>
      </c>
      <c r="N10" s="8">
        <f t="shared" ca="1" si="17"/>
        <v>2.5580161999475122</v>
      </c>
      <c r="O10" s="8">
        <f t="shared" ca="1" si="18"/>
        <v>1.0231998496654613</v>
      </c>
      <c r="P10" s="18">
        <v>7</v>
      </c>
      <c r="Q10" s="8">
        <f t="shared" si="3"/>
        <v>8.9999999999999993E-3</v>
      </c>
      <c r="R10" s="8">
        <f t="shared" ca="1" si="4"/>
        <v>0.19</v>
      </c>
      <c r="S10" s="8">
        <f t="shared" ca="1" si="19"/>
        <v>1.1793855302279486</v>
      </c>
      <c r="T10" s="18">
        <v>7</v>
      </c>
      <c r="U10" s="8">
        <f t="shared" ca="1" si="5"/>
        <v>-5.5348668042918192E-3</v>
      </c>
      <c r="V10" s="8">
        <f t="shared" ca="1" si="6"/>
        <v>8.4832762369293335E-3</v>
      </c>
      <c r="W10" s="8">
        <f t="shared" ca="1" si="7"/>
        <v>-2.5579996241636533</v>
      </c>
      <c r="X10" s="18">
        <v>7</v>
      </c>
      <c r="Y10" s="9" t="str">
        <f t="shared" si="8"/>
        <v>p7k-7</v>
      </c>
      <c r="Z10" s="10">
        <f t="shared" ca="1" si="9"/>
        <v>406989.2534651332</v>
      </c>
      <c r="AA10" s="10">
        <f t="shared" ca="1" si="10"/>
        <v>45861.07548327624</v>
      </c>
      <c r="AB10" s="10">
        <f t="shared" ca="1" si="11"/>
        <v>20.011000375836346</v>
      </c>
      <c r="AC10" s="18">
        <v>7</v>
      </c>
      <c r="AD10" s="9" t="str">
        <f t="shared" si="12"/>
        <v>p7o-7</v>
      </c>
      <c r="AE10" s="8">
        <f t="shared" si="13"/>
        <v>406989.25359062979</v>
      </c>
      <c r="AF10" s="8">
        <f t="shared" si="14"/>
        <v>45861.074192962798</v>
      </c>
      <c r="AG10" s="8">
        <f t="shared" si="15"/>
        <v>20.068999999999999</v>
      </c>
    </row>
    <row r="11" spans="1:33" x14ac:dyDescent="0.2">
      <c r="A11" s="12" t="s">
        <v>29</v>
      </c>
      <c r="B11" s="13">
        <v>90</v>
      </c>
      <c r="D11" s="19">
        <v>8</v>
      </c>
      <c r="E11" s="8">
        <v>0.49</v>
      </c>
      <c r="F11" s="8">
        <v>0</v>
      </c>
      <c r="G11" s="8">
        <v>-2.4820000000000002</v>
      </c>
      <c r="H11" s="18">
        <v>8</v>
      </c>
      <c r="I11" s="8">
        <f t="shared" si="0"/>
        <v>0.29451015686934551</v>
      </c>
      <c r="J11" s="8">
        <f t="shared" si="1"/>
        <v>-0.39161686314661359</v>
      </c>
      <c r="K11" s="8">
        <f t="shared" si="2"/>
        <v>-2.4820000000000002</v>
      </c>
      <c r="L11" s="18">
        <v>8</v>
      </c>
      <c r="M11" s="8">
        <f t="shared" si="16"/>
        <v>2.5299059271048008</v>
      </c>
      <c r="N11" s="8">
        <f t="shared" ca="1" si="17"/>
        <v>2.6749059271048008</v>
      </c>
      <c r="O11" s="8">
        <f t="shared" ca="1" si="18"/>
        <v>1.0573143840830226</v>
      </c>
      <c r="P11" s="18">
        <v>8</v>
      </c>
      <c r="Q11" s="8">
        <f t="shared" si="3"/>
        <v>0.49</v>
      </c>
      <c r="R11" s="8">
        <f t="shared" ca="1" si="4"/>
        <v>0.71499999999999997</v>
      </c>
      <c r="S11" s="8">
        <f t="shared" ca="1" si="19"/>
        <v>1.1510067114093958</v>
      </c>
      <c r="T11" s="18">
        <v>8</v>
      </c>
      <c r="U11" s="8">
        <f t="shared" ca="1" si="5"/>
        <v>0.31138982511650642</v>
      </c>
      <c r="V11" s="8">
        <f t="shared" ca="1" si="6"/>
        <v>-0.45075363778284711</v>
      </c>
      <c r="W11" s="8">
        <f t="shared" ca="1" si="7"/>
        <v>-2.6242543012940622</v>
      </c>
      <c r="X11" s="18">
        <v>8</v>
      </c>
      <c r="Y11" s="9" t="str">
        <f t="shared" si="8"/>
        <v>p7k-8</v>
      </c>
      <c r="Z11" s="10">
        <f t="shared" ca="1" si="9"/>
        <v>406989.57038982515</v>
      </c>
      <c r="AA11" s="10">
        <f t="shared" ca="1" si="10"/>
        <v>45860.616246362217</v>
      </c>
      <c r="AB11" s="10">
        <f t="shared" ca="1" si="11"/>
        <v>19.944745698705937</v>
      </c>
      <c r="AC11" s="18">
        <v>8</v>
      </c>
      <c r="AD11" s="9" t="str">
        <f t="shared" si="12"/>
        <v>p7o-8</v>
      </c>
      <c r="AE11" s="8">
        <f t="shared" si="13"/>
        <v>406989.55351015687</v>
      </c>
      <c r="AF11" s="8">
        <f t="shared" si="14"/>
        <v>45860.675383136855</v>
      </c>
      <c r="AG11" s="8">
        <f t="shared" si="15"/>
        <v>20.087</v>
      </c>
    </row>
    <row r="12" spans="1:33" x14ac:dyDescent="0.2">
      <c r="A12" s="12" t="s">
        <v>30</v>
      </c>
      <c r="B12" s="14">
        <f>B11+B6</f>
        <v>143.05549999999999</v>
      </c>
      <c r="D12" s="19">
        <v>9</v>
      </c>
      <c r="E12" s="8">
        <v>0.98699999999999999</v>
      </c>
      <c r="F12" s="8">
        <v>0</v>
      </c>
      <c r="G12" s="8">
        <v>-2.427</v>
      </c>
      <c r="H12" s="18">
        <v>9</v>
      </c>
      <c r="I12" s="8">
        <f t="shared" si="0"/>
        <v>0.59322760169396738</v>
      </c>
      <c r="J12" s="8">
        <f t="shared" si="1"/>
        <v>-0.78882825290960745</v>
      </c>
      <c r="K12" s="8">
        <f t="shared" si="2"/>
        <v>-2.427</v>
      </c>
      <c r="L12" s="18">
        <v>9</v>
      </c>
      <c r="M12" s="8">
        <f t="shared" si="16"/>
        <v>2.6200187022233257</v>
      </c>
      <c r="N12" s="8">
        <f t="shared" ca="1" si="17"/>
        <v>2.8020187022233256</v>
      </c>
      <c r="O12" s="8">
        <f t="shared" ca="1" si="18"/>
        <v>1.0694651529951127</v>
      </c>
      <c r="P12" s="18">
        <v>9</v>
      </c>
      <c r="Q12" s="8">
        <f t="shared" si="3"/>
        <v>0.98699999999999999</v>
      </c>
      <c r="R12" s="8">
        <f t="shared" ca="1" si="4"/>
        <v>1.1619999999999999</v>
      </c>
      <c r="S12" s="8">
        <f t="shared" ca="1" si="19"/>
        <v>1.0880724710619023</v>
      </c>
      <c r="T12" s="18">
        <v>9</v>
      </c>
      <c r="U12" s="8">
        <f t="shared" ca="1" si="5"/>
        <v>0.6344362478065626</v>
      </c>
      <c r="V12" s="8">
        <f t="shared" ca="1" si="6"/>
        <v>-0.85830230638679983</v>
      </c>
      <c r="W12" s="8">
        <f t="shared" ca="1" si="7"/>
        <v>-2.5955919263191385</v>
      </c>
      <c r="X12" s="18">
        <v>9</v>
      </c>
      <c r="Y12" s="9" t="str">
        <f t="shared" si="8"/>
        <v>p7k-9</v>
      </c>
      <c r="Z12" s="10">
        <f t="shared" ca="1" si="9"/>
        <v>406989.89343624783</v>
      </c>
      <c r="AA12" s="10">
        <f t="shared" ca="1" si="10"/>
        <v>45860.208697693619</v>
      </c>
      <c r="AB12" s="10">
        <f t="shared" ca="1" si="11"/>
        <v>19.973408073680861</v>
      </c>
      <c r="AC12" s="18">
        <v>9</v>
      </c>
      <c r="AD12" s="9" t="str">
        <f t="shared" si="12"/>
        <v>p7o-9</v>
      </c>
      <c r="AE12" s="8">
        <f t="shared" si="13"/>
        <v>406989.85222760169</v>
      </c>
      <c r="AF12" s="8">
        <f t="shared" si="14"/>
        <v>45860.278171747093</v>
      </c>
      <c r="AG12" s="8">
        <f t="shared" si="15"/>
        <v>20.141999999999999</v>
      </c>
    </row>
    <row r="13" spans="1:33" x14ac:dyDescent="0.2">
      <c r="D13" s="19">
        <v>10</v>
      </c>
      <c r="E13" s="8">
        <v>1.4790000000000001</v>
      </c>
      <c r="F13" s="8">
        <v>0</v>
      </c>
      <c r="G13" s="8">
        <v>-2.3359999999999999</v>
      </c>
      <c r="H13" s="18">
        <v>10</v>
      </c>
      <c r="I13" s="8">
        <f t="shared" si="0"/>
        <v>0.888939840836249</v>
      </c>
      <c r="J13" s="8">
        <f t="shared" si="1"/>
        <v>-1.1820435522323298</v>
      </c>
      <c r="K13" s="8">
        <f t="shared" si="2"/>
        <v>-2.3359999999999999</v>
      </c>
      <c r="L13" s="18">
        <v>10</v>
      </c>
      <c r="M13" s="8">
        <f t="shared" si="16"/>
        <v>2.7648394166750445</v>
      </c>
      <c r="N13" s="8">
        <f t="shared" ca="1" si="17"/>
        <v>2.8968394166750446</v>
      </c>
      <c r="O13" s="8">
        <f t="shared" ca="1" si="18"/>
        <v>1.047742374911141</v>
      </c>
      <c r="P13" s="18">
        <v>10</v>
      </c>
      <c r="Q13" s="8">
        <f t="shared" si="3"/>
        <v>1.4790000000000001</v>
      </c>
      <c r="R13" s="8">
        <f t="shared" ca="1" si="4"/>
        <v>1.6500000000000001</v>
      </c>
      <c r="S13" s="8">
        <f t="shared" ca="1" si="19"/>
        <v>1.1156186612576064</v>
      </c>
      <c r="T13" s="18">
        <v>10</v>
      </c>
      <c r="U13" s="8">
        <f t="shared" ca="1" si="5"/>
        <v>0.93137993999090318</v>
      </c>
      <c r="V13" s="8">
        <f t="shared" ca="1" si="6"/>
        <v>-1.3187098452896173</v>
      </c>
      <c r="W13" s="8">
        <f t="shared" ca="1" si="7"/>
        <v>-2.447526187792425</v>
      </c>
      <c r="X13" s="18">
        <v>10</v>
      </c>
      <c r="Y13" s="9" t="str">
        <f t="shared" si="8"/>
        <v>p7k-10</v>
      </c>
      <c r="Z13" s="10">
        <f t="shared" ca="1" si="9"/>
        <v>406990.19037994003</v>
      </c>
      <c r="AA13" s="10">
        <f t="shared" ca="1" si="10"/>
        <v>45859.748290154712</v>
      </c>
      <c r="AB13" s="10">
        <f t="shared" ca="1" si="11"/>
        <v>20.121473812207576</v>
      </c>
      <c r="AC13" s="18">
        <v>10</v>
      </c>
      <c r="AD13" s="9" t="str">
        <f t="shared" si="12"/>
        <v>p7o-10</v>
      </c>
      <c r="AE13" s="8">
        <f t="shared" si="13"/>
        <v>406990.14793984086</v>
      </c>
      <c r="AF13" s="8">
        <f t="shared" si="14"/>
        <v>45859.884956447771</v>
      </c>
      <c r="AG13" s="8">
        <f t="shared" si="15"/>
        <v>20.233000000000001</v>
      </c>
    </row>
    <row r="14" spans="1:33" x14ac:dyDescent="0.2">
      <c r="D14" s="19">
        <v>11</v>
      </c>
      <c r="E14" s="8">
        <v>1.962</v>
      </c>
      <c r="F14" s="8">
        <v>0</v>
      </c>
      <c r="G14" s="8">
        <v>-2.2090000000000001</v>
      </c>
      <c r="H14" s="18">
        <v>11</v>
      </c>
      <c r="I14" s="8">
        <f t="shared" si="0"/>
        <v>1.179242709750318</v>
      </c>
      <c r="J14" s="8">
        <f t="shared" si="1"/>
        <v>-1.5680658887625631</v>
      </c>
      <c r="K14" s="8">
        <f t="shared" si="2"/>
        <v>-2.2090000000000001</v>
      </c>
      <c r="L14" s="18">
        <v>11</v>
      </c>
      <c r="M14" s="8">
        <f t="shared" si="16"/>
        <v>2.9545092655126335</v>
      </c>
      <c r="N14" s="8">
        <f t="shared" ca="1" si="17"/>
        <v>2.9905092655126335</v>
      </c>
      <c r="O14" s="8">
        <f t="shared" ca="1" si="18"/>
        <v>1.0121847646308713</v>
      </c>
      <c r="P14" s="18">
        <v>11</v>
      </c>
      <c r="Q14" s="8">
        <f t="shared" si="3"/>
        <v>1.962</v>
      </c>
      <c r="R14" s="8">
        <f t="shared" ca="1" si="4"/>
        <v>2.0289999999999999</v>
      </c>
      <c r="S14" s="8">
        <f t="shared" ca="1" si="19"/>
        <v>1.0341488277268094</v>
      </c>
      <c r="T14" s="18">
        <v>11</v>
      </c>
      <c r="U14" s="8">
        <f t="shared" ca="1" si="5"/>
        <v>1.1936115046112965</v>
      </c>
      <c r="V14" s="8">
        <f t="shared" ca="1" si="6"/>
        <v>-1.6216135006622021</v>
      </c>
      <c r="W14" s="8">
        <f t="shared" ca="1" si="7"/>
        <v>-2.2359161450695946</v>
      </c>
      <c r="X14" s="18">
        <v>11</v>
      </c>
      <c r="Y14" s="9" t="str">
        <f t="shared" si="8"/>
        <v>p7k-11</v>
      </c>
      <c r="Z14" s="10">
        <f t="shared" ca="1" si="9"/>
        <v>406990.45261150465</v>
      </c>
      <c r="AA14" s="10">
        <f t="shared" ca="1" si="10"/>
        <v>45859.445386499341</v>
      </c>
      <c r="AB14" s="10">
        <f t="shared" ca="1" si="11"/>
        <v>20.333083854930404</v>
      </c>
      <c r="AC14" s="18">
        <v>11</v>
      </c>
      <c r="AD14" s="9" t="str">
        <f t="shared" si="12"/>
        <v>p7o-11</v>
      </c>
      <c r="AE14" s="8">
        <f t="shared" si="13"/>
        <v>406990.43824270979</v>
      </c>
      <c r="AF14" s="8">
        <f t="shared" si="14"/>
        <v>45859.498934111238</v>
      </c>
      <c r="AG14" s="8">
        <f t="shared" si="15"/>
        <v>20.36</v>
      </c>
    </row>
    <row r="15" spans="1:33" x14ac:dyDescent="0.2">
      <c r="D15" s="19">
        <v>12</v>
      </c>
      <c r="E15" s="8">
        <v>2.4350000000000001</v>
      </c>
      <c r="F15" s="8">
        <v>0</v>
      </c>
      <c r="G15" s="8">
        <v>-2.0459999999999998</v>
      </c>
      <c r="H15" s="18">
        <v>12</v>
      </c>
      <c r="I15" s="8">
        <f t="shared" si="0"/>
        <v>1.4635351672997068</v>
      </c>
      <c r="J15" s="8">
        <f t="shared" si="1"/>
        <v>-1.9460960444122535</v>
      </c>
      <c r="K15" s="8">
        <f t="shared" si="2"/>
        <v>-2.0459999999999998</v>
      </c>
      <c r="L15" s="18">
        <v>12</v>
      </c>
      <c r="M15" s="8">
        <f t="shared" si="16"/>
        <v>3.1804623877669109</v>
      </c>
      <c r="N15" s="8">
        <f t="shared" ca="1" si="17"/>
        <v>3.2014623877669108</v>
      </c>
      <c r="O15" s="8">
        <f t="shared" ca="1" si="18"/>
        <v>1.0066028135030844</v>
      </c>
      <c r="P15" s="18">
        <v>12</v>
      </c>
      <c r="Q15" s="8">
        <f t="shared" si="3"/>
        <v>2.4350000000000001</v>
      </c>
      <c r="R15" s="8">
        <f t="shared" ca="1" si="4"/>
        <v>2.581</v>
      </c>
      <c r="S15" s="8">
        <f t="shared" ca="1" si="19"/>
        <v>1.059958932238193</v>
      </c>
      <c r="T15" s="18">
        <v>12</v>
      </c>
      <c r="U15" s="8">
        <f t="shared" ca="1" si="5"/>
        <v>1.4731986170645923</v>
      </c>
      <c r="V15" s="8">
        <f t="shared" ca="1" si="6"/>
        <v>-2.0627818852681834</v>
      </c>
      <c r="W15" s="8">
        <f t="shared" ca="1" si="7"/>
        <v>-2.0595093564273106</v>
      </c>
      <c r="X15" s="18">
        <v>12</v>
      </c>
      <c r="Y15" s="9" t="str">
        <f t="shared" si="8"/>
        <v>p7k-12</v>
      </c>
      <c r="Z15" s="10">
        <f t="shared" ca="1" si="9"/>
        <v>406990.73219861707</v>
      </c>
      <c r="AA15" s="10">
        <f t="shared" ca="1" si="10"/>
        <v>45859.004218114736</v>
      </c>
      <c r="AB15" s="10">
        <f t="shared" ca="1" si="11"/>
        <v>20.50949064357269</v>
      </c>
      <c r="AC15" s="18">
        <v>12</v>
      </c>
      <c r="AD15" s="9" t="str">
        <f t="shared" si="12"/>
        <v>p7o-12</v>
      </c>
      <c r="AE15" s="8">
        <f t="shared" si="13"/>
        <v>406990.7225351673</v>
      </c>
      <c r="AF15" s="8">
        <f t="shared" si="14"/>
        <v>45859.120903955591</v>
      </c>
      <c r="AG15" s="8">
        <f t="shared" si="15"/>
        <v>20.523</v>
      </c>
    </row>
    <row r="16" spans="1:33" x14ac:dyDescent="0.2">
      <c r="D16" s="19">
        <v>13</v>
      </c>
      <c r="E16" s="8">
        <v>2.8940000000000001</v>
      </c>
      <c r="F16" s="8">
        <v>0</v>
      </c>
      <c r="G16" s="8">
        <v>-1.8480000000000001</v>
      </c>
      <c r="H16" s="18">
        <v>13</v>
      </c>
      <c r="I16" s="8">
        <f t="shared" si="0"/>
        <v>1.7394130489385426</v>
      </c>
      <c r="J16" s="8">
        <f t="shared" si="1"/>
        <v>-2.3129371468291833</v>
      </c>
      <c r="K16" s="8">
        <f t="shared" si="2"/>
        <v>-1.8480000000000001</v>
      </c>
      <c r="L16" s="18">
        <v>13</v>
      </c>
      <c r="M16" s="8">
        <f t="shared" si="16"/>
        <v>3.4337064522174869</v>
      </c>
      <c r="N16" s="8">
        <f t="shared" ca="1" si="17"/>
        <v>3.703706452217487</v>
      </c>
      <c r="O16" s="8">
        <f t="shared" ca="1" si="18"/>
        <v>1.0786322313095908</v>
      </c>
      <c r="P16" s="18">
        <v>13</v>
      </c>
      <c r="Q16" s="8">
        <f t="shared" si="3"/>
        <v>2.8940000000000001</v>
      </c>
      <c r="R16" s="8">
        <f t="shared" ca="1" si="4"/>
        <v>2.887</v>
      </c>
      <c r="S16" s="8">
        <f t="shared" ca="1" si="19"/>
        <v>0.99758120248790594</v>
      </c>
      <c r="T16" s="18">
        <v>13</v>
      </c>
      <c r="U16" s="8">
        <f t="shared" ca="1" si="5"/>
        <v>1.8761869781455989</v>
      </c>
      <c r="V16" s="8">
        <f t="shared" ca="1" si="6"/>
        <v>-2.3073426202128031</v>
      </c>
      <c r="W16" s="8">
        <f t="shared" ca="1" si="7"/>
        <v>-1.993312363460124</v>
      </c>
      <c r="X16" s="18">
        <v>13</v>
      </c>
      <c r="Y16" s="9" t="str">
        <f t="shared" si="8"/>
        <v>p7k-13</v>
      </c>
      <c r="Z16" s="10">
        <f t="shared" ca="1" si="9"/>
        <v>406991.13518697815</v>
      </c>
      <c r="AA16" s="10">
        <f t="shared" ca="1" si="10"/>
        <v>45858.759657379793</v>
      </c>
      <c r="AB16" s="10">
        <f t="shared" ca="1" si="11"/>
        <v>20.575687636539875</v>
      </c>
      <c r="AC16" s="18">
        <v>13</v>
      </c>
      <c r="AD16" s="9" t="str">
        <f t="shared" si="12"/>
        <v>p7o-13</v>
      </c>
      <c r="AE16" s="8">
        <f t="shared" si="13"/>
        <v>406990.99841304898</v>
      </c>
      <c r="AF16" s="8">
        <f t="shared" si="14"/>
        <v>45858.754062853171</v>
      </c>
      <c r="AG16" s="8">
        <f t="shared" si="15"/>
        <v>20.721</v>
      </c>
    </row>
    <row r="17" spans="4:33" x14ac:dyDescent="0.2">
      <c r="D17" s="19">
        <v>14</v>
      </c>
      <c r="E17" s="8">
        <v>3.3159999999999998</v>
      </c>
      <c r="F17" s="8">
        <v>0</v>
      </c>
      <c r="G17" s="8">
        <v>-1.5840000000000001</v>
      </c>
      <c r="H17" s="18">
        <v>14</v>
      </c>
      <c r="I17" s="8">
        <f t="shared" si="0"/>
        <v>1.9930524085280603</v>
      </c>
      <c r="J17" s="8">
        <f t="shared" si="1"/>
        <v>-2.6502071799881035</v>
      </c>
      <c r="K17" s="8">
        <f t="shared" si="2"/>
        <v>-1.5840000000000001</v>
      </c>
      <c r="L17" s="18">
        <v>14</v>
      </c>
      <c r="M17" s="8">
        <f t="shared" si="16"/>
        <v>3.6749029919169289</v>
      </c>
      <c r="N17" s="8">
        <f t="shared" ca="1" si="17"/>
        <v>3.7009029919169287</v>
      </c>
      <c r="O17" s="8">
        <f t="shared" ca="1" si="18"/>
        <v>1.0070750166894711</v>
      </c>
      <c r="P17" s="18">
        <v>14</v>
      </c>
      <c r="Q17" s="8">
        <f t="shared" si="3"/>
        <v>3.3159999999999998</v>
      </c>
      <c r="R17" s="8">
        <f t="shared" ca="1" si="4"/>
        <v>3.4539999999999997</v>
      </c>
      <c r="S17" s="8">
        <f t="shared" ca="1" si="19"/>
        <v>1.0416164053075996</v>
      </c>
      <c r="T17" s="18">
        <v>14</v>
      </c>
      <c r="U17" s="8">
        <f t="shared" ca="1" si="5"/>
        <v>2.0071532875813869</v>
      </c>
      <c r="V17" s="8">
        <f t="shared" ca="1" si="6"/>
        <v>-2.760499276139599</v>
      </c>
      <c r="W17" s="8">
        <f t="shared" ca="1" si="7"/>
        <v>-1.5952068264361223</v>
      </c>
      <c r="X17" s="18">
        <v>14</v>
      </c>
      <c r="Y17" s="9" t="str">
        <f t="shared" si="8"/>
        <v>p7k-14</v>
      </c>
      <c r="Z17" s="10">
        <f t="shared" ca="1" si="9"/>
        <v>406991.26615328761</v>
      </c>
      <c r="AA17" s="10">
        <f t="shared" ca="1" si="10"/>
        <v>45858.306500723862</v>
      </c>
      <c r="AB17" s="10">
        <f t="shared" ca="1" si="11"/>
        <v>20.973793173563877</v>
      </c>
      <c r="AC17" s="18">
        <v>14</v>
      </c>
      <c r="AD17" s="9" t="str">
        <f t="shared" si="12"/>
        <v>p7o-14</v>
      </c>
      <c r="AE17" s="8">
        <f t="shared" si="13"/>
        <v>406991.25205240853</v>
      </c>
      <c r="AF17" s="8">
        <f t="shared" si="14"/>
        <v>45858.416792820011</v>
      </c>
      <c r="AG17" s="8">
        <f t="shared" si="15"/>
        <v>20.984999999999999</v>
      </c>
    </row>
    <row r="18" spans="4:33" x14ac:dyDescent="0.2">
      <c r="D18" s="19">
        <v>15</v>
      </c>
      <c r="E18" s="8">
        <v>3.6509999999999998</v>
      </c>
      <c r="F18" s="8">
        <v>0</v>
      </c>
      <c r="G18" s="8">
        <v>-1.214</v>
      </c>
      <c r="H18" s="18">
        <v>15</v>
      </c>
      <c r="I18" s="8">
        <f t="shared" si="0"/>
        <v>2.1944011892448576</v>
      </c>
      <c r="J18" s="8">
        <f t="shared" si="1"/>
        <v>-2.9179452394862984</v>
      </c>
      <c r="K18" s="8">
        <f t="shared" si="2"/>
        <v>-1.214</v>
      </c>
      <c r="L18" s="18">
        <v>15</v>
      </c>
      <c r="M18" s="8">
        <f t="shared" si="16"/>
        <v>3.8475442817464751</v>
      </c>
      <c r="N18" s="8">
        <f t="shared" ca="1" si="17"/>
        <v>3.941544281746475</v>
      </c>
      <c r="O18" s="8">
        <f t="shared" ca="1" si="18"/>
        <v>1.0244311678090243</v>
      </c>
      <c r="P18" s="18">
        <v>15</v>
      </c>
      <c r="Q18" s="8">
        <f t="shared" si="3"/>
        <v>3.6509999999999994</v>
      </c>
      <c r="R18" s="8">
        <f t="shared" ca="1" si="4"/>
        <v>3.7009999999999992</v>
      </c>
      <c r="S18" s="8">
        <f t="shared" ca="1" si="19"/>
        <v>1.0136948781155848</v>
      </c>
      <c r="T18" s="18">
        <v>15</v>
      </c>
      <c r="U18" s="8">
        <f t="shared" ca="1" si="5"/>
        <v>2.2480129729396214</v>
      </c>
      <c r="V18" s="8">
        <f t="shared" ca="1" si="6"/>
        <v>-2.957906143889014</v>
      </c>
      <c r="W18" s="8">
        <f t="shared" ca="1" si="7"/>
        <v>-1.2436594377201555</v>
      </c>
      <c r="X18" s="18">
        <v>15</v>
      </c>
      <c r="Y18" s="9" t="str">
        <f t="shared" si="8"/>
        <v>p7k-15</v>
      </c>
      <c r="Z18" s="10">
        <f t="shared" ca="1" si="9"/>
        <v>406991.50701297296</v>
      </c>
      <c r="AA18" s="10">
        <f t="shared" ca="1" si="10"/>
        <v>45858.10909385611</v>
      </c>
      <c r="AB18" s="10">
        <f t="shared" ca="1" si="11"/>
        <v>21.325340562279845</v>
      </c>
      <c r="AC18" s="18">
        <v>15</v>
      </c>
      <c r="AD18" s="9" t="str">
        <f t="shared" si="12"/>
        <v>p7o-15</v>
      </c>
      <c r="AE18" s="8">
        <f t="shared" si="13"/>
        <v>406991.45340118924</v>
      </c>
      <c r="AF18" s="8">
        <f t="shared" si="14"/>
        <v>45858.149054760514</v>
      </c>
      <c r="AG18" s="8">
        <f t="shared" si="15"/>
        <v>21.355</v>
      </c>
    </row>
    <row r="19" spans="4:33" x14ac:dyDescent="0.2">
      <c r="D19" s="19">
        <v>16</v>
      </c>
      <c r="E19" s="8">
        <v>3.8820000000000001</v>
      </c>
      <c r="F19" s="8">
        <v>0</v>
      </c>
      <c r="G19" s="8">
        <v>-0.77200000000000002</v>
      </c>
      <c r="H19" s="18">
        <v>16</v>
      </c>
      <c r="I19" s="8">
        <f t="shared" si="0"/>
        <v>2.3332416917689782</v>
      </c>
      <c r="J19" s="8">
        <f t="shared" si="1"/>
        <v>-3.1025646178268449</v>
      </c>
      <c r="K19" s="8">
        <f t="shared" si="2"/>
        <v>-0.77200000000000002</v>
      </c>
      <c r="L19" s="18">
        <v>16</v>
      </c>
      <c r="M19" s="8">
        <f t="shared" si="16"/>
        <v>3.9580181909637555</v>
      </c>
      <c r="N19" s="8">
        <f t="shared" ca="1" si="17"/>
        <v>4.2340181909637558</v>
      </c>
      <c r="O19" s="8">
        <f t="shared" ca="1" si="18"/>
        <v>1.069731867486136</v>
      </c>
      <c r="P19" s="18">
        <v>16</v>
      </c>
      <c r="Q19" s="8">
        <f t="shared" si="3"/>
        <v>3.8820000000000001</v>
      </c>
      <c r="R19" s="8">
        <f t="shared" ca="1" si="4"/>
        <v>4.0360000000000005</v>
      </c>
      <c r="S19" s="8">
        <f t="shared" ca="1" si="19"/>
        <v>1.0396702730551264</v>
      </c>
      <c r="T19" s="18">
        <v>16</v>
      </c>
      <c r="U19" s="8">
        <f t="shared" ca="1" si="5"/>
        <v>2.4959429922325405</v>
      </c>
      <c r="V19" s="8">
        <f t="shared" ca="1" si="6"/>
        <v>-3.2256442033872097</v>
      </c>
      <c r="W19" s="8">
        <f t="shared" ca="1" si="7"/>
        <v>-0.82583300169929708</v>
      </c>
      <c r="X19" s="18">
        <v>16</v>
      </c>
      <c r="Y19" s="9" t="str">
        <f t="shared" si="8"/>
        <v>p7k-16</v>
      </c>
      <c r="Z19" s="10">
        <f t="shared" ca="1" si="9"/>
        <v>406991.75494299224</v>
      </c>
      <c r="AA19" s="10">
        <f t="shared" ca="1" si="10"/>
        <v>45857.841355796612</v>
      </c>
      <c r="AB19" s="10">
        <f t="shared" ca="1" si="11"/>
        <v>21.743166998300701</v>
      </c>
      <c r="AC19" s="18">
        <v>16</v>
      </c>
      <c r="AD19" s="9" t="str">
        <f t="shared" si="12"/>
        <v>p7o-16</v>
      </c>
      <c r="AE19" s="8">
        <f t="shared" si="13"/>
        <v>406991.59224169177</v>
      </c>
      <c r="AF19" s="8">
        <f t="shared" si="14"/>
        <v>45857.964435382179</v>
      </c>
      <c r="AG19" s="8">
        <f t="shared" si="15"/>
        <v>21.797000000000001</v>
      </c>
    </row>
    <row r="20" spans="4:33" x14ac:dyDescent="0.2">
      <c r="D20" s="19">
        <v>17</v>
      </c>
      <c r="E20" s="8">
        <v>4.0670000000000002</v>
      </c>
      <c r="F20" s="8">
        <v>0</v>
      </c>
      <c r="G20" s="8">
        <v>-0.307</v>
      </c>
      <c r="H20" s="18">
        <v>17</v>
      </c>
      <c r="I20" s="8">
        <f t="shared" si="0"/>
        <v>2.4444343020155674</v>
      </c>
      <c r="J20" s="8">
        <f t="shared" si="1"/>
        <v>-3.2504199641168929</v>
      </c>
      <c r="K20" s="8">
        <f t="shared" si="2"/>
        <v>-0.307</v>
      </c>
      <c r="L20" s="18">
        <v>17</v>
      </c>
      <c r="M20" s="8">
        <f t="shared" si="16"/>
        <v>4.0785705829371155</v>
      </c>
      <c r="N20" s="8">
        <f t="shared" ca="1" si="17"/>
        <v>4.0925705829371157</v>
      </c>
      <c r="O20" s="8">
        <f t="shared" ca="1" si="18"/>
        <v>1.0034325751425193</v>
      </c>
      <c r="P20" s="18">
        <v>17</v>
      </c>
      <c r="Q20" s="8">
        <f t="shared" si="3"/>
        <v>4.0669999999999993</v>
      </c>
      <c r="R20" s="8">
        <f t="shared" ca="1" si="4"/>
        <v>4.2329999999999997</v>
      </c>
      <c r="S20" s="8">
        <f t="shared" ca="1" si="19"/>
        <v>1.0408163265306123</v>
      </c>
      <c r="T20" s="18">
        <v>17</v>
      </c>
      <c r="U20" s="8">
        <f t="shared" ca="1" si="5"/>
        <v>2.4528250064381876</v>
      </c>
      <c r="V20" s="8">
        <f t="shared" ca="1" si="6"/>
        <v>-3.3830901667339091</v>
      </c>
      <c r="W20" s="8">
        <f t="shared" ca="1" si="7"/>
        <v>-0.30805380056875342</v>
      </c>
      <c r="X20" s="18">
        <v>17</v>
      </c>
      <c r="Y20" s="9" t="str">
        <f t="shared" si="8"/>
        <v>p7k-17</v>
      </c>
      <c r="Z20" s="10">
        <f t="shared" ca="1" si="9"/>
        <v>406991.71182500647</v>
      </c>
      <c r="AA20" s="10">
        <f t="shared" ca="1" si="10"/>
        <v>45857.683909833271</v>
      </c>
      <c r="AB20" s="10">
        <f t="shared" ca="1" si="11"/>
        <v>22.260946199431245</v>
      </c>
      <c r="AC20" s="18">
        <v>17</v>
      </c>
      <c r="AD20" s="9" t="str">
        <f t="shared" si="12"/>
        <v>p7o-17</v>
      </c>
      <c r="AE20" s="8">
        <f t="shared" si="13"/>
        <v>406991.70343430206</v>
      </c>
      <c r="AF20" s="8">
        <f t="shared" si="14"/>
        <v>45857.816580035884</v>
      </c>
      <c r="AG20" s="8">
        <f t="shared" si="15"/>
        <v>22.262</v>
      </c>
    </row>
    <row r="21" spans="4:33" x14ac:dyDescent="0.2">
      <c r="D21" s="19">
        <v>18</v>
      </c>
      <c r="E21" s="8">
        <v>4.2190000000000003</v>
      </c>
      <c r="F21" s="8">
        <v>0</v>
      </c>
      <c r="G21" s="8">
        <v>0.16900000000000001</v>
      </c>
      <c r="H21" s="18">
        <v>18</v>
      </c>
      <c r="I21" s="8">
        <f t="shared" si="0"/>
        <v>2.5357925547587117</v>
      </c>
      <c r="J21" s="8">
        <f t="shared" si="1"/>
        <v>-3.3719011135011487</v>
      </c>
      <c r="K21" s="8">
        <f t="shared" si="2"/>
        <v>0.16900000000000001</v>
      </c>
      <c r="L21" s="18">
        <v>18</v>
      </c>
      <c r="M21" s="8">
        <f t="shared" si="16"/>
        <v>4.2223834501380857</v>
      </c>
      <c r="N21" s="8">
        <f t="shared" ca="1" si="17"/>
        <v>4.3923834501380856</v>
      </c>
      <c r="O21" s="8">
        <f t="shared" ca="1" si="18"/>
        <v>1.0402616204822517</v>
      </c>
      <c r="P21" s="18">
        <v>18</v>
      </c>
      <c r="Q21" s="8">
        <f t="shared" si="3"/>
        <v>4.2190000000000003</v>
      </c>
      <c r="R21" s="8">
        <f t="shared" ca="1" si="4"/>
        <v>4.3959999999999999</v>
      </c>
      <c r="S21" s="8">
        <f t="shared" ca="1" si="19"/>
        <v>1.0419530694477364</v>
      </c>
      <c r="T21" s="18">
        <v>18</v>
      </c>
      <c r="U21" s="8">
        <f t="shared" ca="1" si="5"/>
        <v>2.6378876722201263</v>
      </c>
      <c r="V21" s="8">
        <f t="shared" ca="1" si="6"/>
        <v>-3.5133627150867621</v>
      </c>
      <c r="W21" s="8">
        <f t="shared" ca="1" si="7"/>
        <v>0.17580421386150055</v>
      </c>
      <c r="X21" s="18">
        <v>18</v>
      </c>
      <c r="Y21" s="9" t="str">
        <f t="shared" si="8"/>
        <v>p7k-18</v>
      </c>
      <c r="Z21" s="10">
        <f t="shared" ca="1" si="9"/>
        <v>406991.89688767225</v>
      </c>
      <c r="AA21" s="10">
        <f t="shared" ca="1" si="10"/>
        <v>45857.553637284916</v>
      </c>
      <c r="AB21" s="10">
        <f t="shared" ca="1" si="11"/>
        <v>22.744804213861499</v>
      </c>
      <c r="AC21" s="18">
        <v>18</v>
      </c>
      <c r="AD21" s="9" t="str">
        <f t="shared" si="12"/>
        <v>p7o-18</v>
      </c>
      <c r="AE21" s="8">
        <f t="shared" si="13"/>
        <v>406991.79479255481</v>
      </c>
      <c r="AF21" s="8">
        <f t="shared" si="14"/>
        <v>45857.695098886499</v>
      </c>
      <c r="AG21" s="8">
        <f t="shared" si="15"/>
        <v>22.738</v>
      </c>
    </row>
    <row r="22" spans="4:33" x14ac:dyDescent="0.2">
      <c r="D22" s="19">
        <v>19</v>
      </c>
      <c r="E22" s="8">
        <v>4.3360000000000003</v>
      </c>
      <c r="F22" s="8">
        <v>0</v>
      </c>
      <c r="G22" s="8">
        <v>0.65500000000000003</v>
      </c>
      <c r="H22" s="18">
        <v>19</v>
      </c>
      <c r="I22" s="8">
        <f t="shared" si="0"/>
        <v>2.6061143677254739</v>
      </c>
      <c r="J22" s="8">
        <f t="shared" si="1"/>
        <v>-3.4654096298035038</v>
      </c>
      <c r="K22" s="8">
        <f t="shared" si="2"/>
        <v>0.65500000000000003</v>
      </c>
      <c r="L22" s="18">
        <v>19</v>
      </c>
      <c r="M22" s="8">
        <f t="shared" si="16"/>
        <v>4.3851933822808773</v>
      </c>
      <c r="N22" s="8">
        <f t="shared" ca="1" si="17"/>
        <v>4.5421933822808773</v>
      </c>
      <c r="O22" s="8">
        <f t="shared" ca="1" si="18"/>
        <v>1.0358022979406987</v>
      </c>
      <c r="P22" s="18">
        <v>19</v>
      </c>
      <c r="Q22" s="8">
        <f t="shared" si="3"/>
        <v>4.3360000000000003</v>
      </c>
      <c r="R22" s="8">
        <f t="shared" ca="1" si="4"/>
        <v>4.6110000000000007</v>
      </c>
      <c r="S22" s="8">
        <f t="shared" ca="1" si="19"/>
        <v>1.0634225092250924</v>
      </c>
      <c r="T22" s="18">
        <v>19</v>
      </c>
      <c r="U22" s="8">
        <f t="shared" ca="1" si="5"/>
        <v>2.6994192507863168</v>
      </c>
      <c r="V22" s="8">
        <f t="shared" ca="1" si="6"/>
        <v>-3.6851946040184407</v>
      </c>
      <c r="W22" s="8">
        <f t="shared" ca="1" si="7"/>
        <v>0.67845050515115768</v>
      </c>
      <c r="X22" s="18">
        <v>19</v>
      </c>
      <c r="Y22" s="9" t="str">
        <f t="shared" si="8"/>
        <v>p7k-19</v>
      </c>
      <c r="Z22" s="10">
        <f t="shared" ca="1" si="9"/>
        <v>406991.95841925079</v>
      </c>
      <c r="AA22" s="10">
        <f t="shared" ca="1" si="10"/>
        <v>45857.381805395984</v>
      </c>
      <c r="AB22" s="10">
        <f t="shared" ca="1" si="11"/>
        <v>23.247450505151157</v>
      </c>
      <c r="AC22" s="18">
        <v>19</v>
      </c>
      <c r="AD22" s="9" t="str">
        <f t="shared" si="12"/>
        <v>p7o-19</v>
      </c>
      <c r="AE22" s="8">
        <f t="shared" si="13"/>
        <v>406991.86511436774</v>
      </c>
      <c r="AF22" s="8">
        <f t="shared" si="14"/>
        <v>45857.601590370199</v>
      </c>
      <c r="AG22" s="8">
        <f t="shared" si="15"/>
        <v>23.224</v>
      </c>
    </row>
    <row r="23" spans="4:33" x14ac:dyDescent="0.2">
      <c r="D23" s="19">
        <v>20</v>
      </c>
      <c r="E23" s="8">
        <v>4.4169999999999998</v>
      </c>
      <c r="F23" s="8">
        <v>0</v>
      </c>
      <c r="G23" s="8">
        <v>1.1479999999999999</v>
      </c>
      <c r="H23" s="18">
        <v>20</v>
      </c>
      <c r="I23" s="8">
        <f t="shared" si="0"/>
        <v>2.6547986997793855</v>
      </c>
      <c r="J23" s="8">
        <f t="shared" si="1"/>
        <v>-3.5301462949359026</v>
      </c>
      <c r="K23" s="8">
        <f t="shared" si="2"/>
        <v>1.1479999999999999</v>
      </c>
      <c r="L23" s="18">
        <v>20</v>
      </c>
      <c r="M23" s="8">
        <f t="shared" si="16"/>
        <v>4.5637476924124538</v>
      </c>
      <c r="N23" s="8">
        <f t="shared" ca="1" si="17"/>
        <v>4.5597476924124543</v>
      </c>
      <c r="O23" s="8">
        <f t="shared" ca="1" si="18"/>
        <v>0.99912352735742826</v>
      </c>
      <c r="P23" s="18">
        <v>20</v>
      </c>
      <c r="Q23" s="8">
        <f t="shared" si="3"/>
        <v>4.4169999999999998</v>
      </c>
      <c r="R23" s="8">
        <f t="shared" ca="1" si="4"/>
        <v>4.476</v>
      </c>
      <c r="S23" s="8">
        <f t="shared" ca="1" si="19"/>
        <v>1.0133574824541545</v>
      </c>
      <c r="T23" s="18">
        <v>20</v>
      </c>
      <c r="U23" s="8">
        <f t="shared" ca="1" si="5"/>
        <v>2.6524718413474937</v>
      </c>
      <c r="V23" s="8">
        <f t="shared" ca="1" si="6"/>
        <v>-3.5773001621311074</v>
      </c>
      <c r="W23" s="8">
        <f t="shared" ca="1" si="7"/>
        <v>1.1469938094063274</v>
      </c>
      <c r="X23" s="18">
        <v>20</v>
      </c>
      <c r="Y23" s="9" t="str">
        <f t="shared" si="8"/>
        <v>p7k-20</v>
      </c>
      <c r="Z23" s="10">
        <f t="shared" ca="1" si="9"/>
        <v>406991.91147184139</v>
      </c>
      <c r="AA23" s="10">
        <f t="shared" ca="1" si="10"/>
        <v>45857.489699837868</v>
      </c>
      <c r="AB23" s="10">
        <f t="shared" ca="1" si="11"/>
        <v>23.715993809406328</v>
      </c>
      <c r="AC23" s="18">
        <v>20</v>
      </c>
      <c r="AD23" s="9" t="str">
        <f t="shared" si="12"/>
        <v>p7o-20</v>
      </c>
      <c r="AE23" s="8">
        <f t="shared" si="13"/>
        <v>406991.9137986998</v>
      </c>
      <c r="AF23" s="8">
        <f t="shared" si="14"/>
        <v>45857.536853705067</v>
      </c>
      <c r="AG23" s="8">
        <f t="shared" si="15"/>
        <v>23.716999999999999</v>
      </c>
    </row>
    <row r="24" spans="4:33" x14ac:dyDescent="0.2">
      <c r="D24" s="19">
        <v>21</v>
      </c>
      <c r="E24" s="8">
        <v>4.4630000000000001</v>
      </c>
      <c r="F24" s="8">
        <v>0</v>
      </c>
      <c r="G24" s="8">
        <v>1.6459999999999999</v>
      </c>
      <c r="H24" s="18">
        <v>21</v>
      </c>
      <c r="I24" s="8">
        <f t="shared" si="0"/>
        <v>2.682446592056916</v>
      </c>
      <c r="J24" s="8">
        <f t="shared" si="1"/>
        <v>-3.5669103269864011</v>
      </c>
      <c r="K24" s="8">
        <f t="shared" si="2"/>
        <v>1.6459999999999999</v>
      </c>
      <c r="L24" s="18">
        <v>21</v>
      </c>
      <c r="M24" s="8">
        <f t="shared" si="16"/>
        <v>4.7568566301708106</v>
      </c>
      <c r="N24" s="8">
        <f t="shared" ca="1" si="17"/>
        <v>5.0098566301708107</v>
      </c>
      <c r="O24" s="8">
        <f t="shared" ca="1" si="18"/>
        <v>1.0531863832925559</v>
      </c>
      <c r="P24" s="18">
        <v>21</v>
      </c>
      <c r="Q24" s="8">
        <f t="shared" si="3"/>
        <v>4.4630000000000001</v>
      </c>
      <c r="R24" s="8">
        <f t="shared" ca="1" si="4"/>
        <v>4.5709999999999997</v>
      </c>
      <c r="S24" s="8">
        <f t="shared" ca="1" si="19"/>
        <v>1.0241989693031592</v>
      </c>
      <c r="T24" s="18">
        <v>21</v>
      </c>
      <c r="U24" s="8">
        <f t="shared" ca="1" si="5"/>
        <v>2.8251162246638652</v>
      </c>
      <c r="V24" s="8">
        <f t="shared" ca="1" si="6"/>
        <v>-3.6532258804962665</v>
      </c>
      <c r="W24" s="8">
        <f t="shared" ca="1" si="7"/>
        <v>1.7335447868995468</v>
      </c>
      <c r="X24" s="18">
        <v>21</v>
      </c>
      <c r="Y24" s="9" t="str">
        <f t="shared" si="8"/>
        <v>p7k-21</v>
      </c>
      <c r="Z24" s="10">
        <f t="shared" ca="1" si="9"/>
        <v>406992.08411622467</v>
      </c>
      <c r="AA24" s="10">
        <f t="shared" ca="1" si="10"/>
        <v>45857.413774119508</v>
      </c>
      <c r="AB24" s="10">
        <f t="shared" ca="1" si="11"/>
        <v>24.302544786899546</v>
      </c>
      <c r="AC24" s="18">
        <v>21</v>
      </c>
      <c r="AD24" s="9" t="str">
        <f t="shared" si="12"/>
        <v>p7o-21</v>
      </c>
      <c r="AE24" s="8">
        <f t="shared" si="13"/>
        <v>406991.9414465921</v>
      </c>
      <c r="AF24" s="8">
        <f t="shared" si="14"/>
        <v>45857.50008967302</v>
      </c>
      <c r="AG24" s="8">
        <f t="shared" si="15"/>
        <v>24.215</v>
      </c>
    </row>
    <row r="25" spans="4:33" x14ac:dyDescent="0.2">
      <c r="D25" s="19">
        <v>22</v>
      </c>
      <c r="E25" s="8">
        <v>4.4729999999999999</v>
      </c>
      <c r="F25" s="8">
        <v>0</v>
      </c>
      <c r="G25" s="8">
        <v>2.1459999999999999</v>
      </c>
      <c r="H25" s="18">
        <v>22</v>
      </c>
      <c r="I25" s="8">
        <f t="shared" si="0"/>
        <v>2.6884570034215964</v>
      </c>
      <c r="J25" s="8">
        <f t="shared" si="1"/>
        <v>-3.5749025078669443</v>
      </c>
      <c r="K25" s="8">
        <f t="shared" si="2"/>
        <v>2.1459999999999999</v>
      </c>
      <c r="L25" s="18">
        <v>22</v>
      </c>
      <c r="M25" s="8">
        <f t="shared" si="16"/>
        <v>4.9611535956871959</v>
      </c>
      <c r="N25" s="8">
        <f t="shared" ca="1" si="17"/>
        <v>4.9631535956871957</v>
      </c>
      <c r="O25" s="8">
        <f t="shared" ca="1" si="18"/>
        <v>1.0004031320460907</v>
      </c>
      <c r="P25" s="18">
        <v>22</v>
      </c>
      <c r="Q25" s="8">
        <f t="shared" si="3"/>
        <v>4.4729999999999999</v>
      </c>
      <c r="R25" s="8">
        <f t="shared" ca="1" si="4"/>
        <v>4.67</v>
      </c>
      <c r="S25" s="8">
        <f t="shared" ca="1" si="19"/>
        <v>1.0440420299575228</v>
      </c>
      <c r="T25" s="18">
        <v>22</v>
      </c>
      <c r="U25" s="8">
        <f t="shared" ca="1" si="5"/>
        <v>2.6895408065942124</v>
      </c>
      <c r="V25" s="8">
        <f t="shared" ca="1" si="6"/>
        <v>-3.7323484712136437</v>
      </c>
      <c r="W25" s="8">
        <f t="shared" ca="1" si="7"/>
        <v>2.1468651213709107</v>
      </c>
      <c r="X25" s="18">
        <v>22</v>
      </c>
      <c r="Y25" s="9" t="str">
        <f t="shared" si="8"/>
        <v>p7k-22</v>
      </c>
      <c r="Z25" s="10">
        <f t="shared" ca="1" si="9"/>
        <v>406991.9485408066</v>
      </c>
      <c r="AA25" s="10">
        <f t="shared" ca="1" si="10"/>
        <v>45857.334651528792</v>
      </c>
      <c r="AB25" s="10">
        <f t="shared" ca="1" si="11"/>
        <v>24.715865121370911</v>
      </c>
      <c r="AC25" s="18">
        <v>22</v>
      </c>
      <c r="AD25" s="9" t="str">
        <f t="shared" si="12"/>
        <v>p7o-22</v>
      </c>
      <c r="AE25" s="8">
        <f t="shared" si="13"/>
        <v>406991.94745700347</v>
      </c>
      <c r="AF25" s="8">
        <f t="shared" si="14"/>
        <v>45857.492097492133</v>
      </c>
      <c r="AG25" s="8">
        <f t="shared" si="15"/>
        <v>24.715</v>
      </c>
    </row>
    <row r="26" spans="4:33" x14ac:dyDescent="0.2">
      <c r="D26" s="19">
        <v>23</v>
      </c>
      <c r="E26" s="8">
        <v>4.4470000000000001</v>
      </c>
      <c r="F26" s="8">
        <v>0</v>
      </c>
      <c r="G26" s="8">
        <v>2.645</v>
      </c>
      <c r="H26" s="18">
        <v>23</v>
      </c>
      <c r="I26" s="8">
        <f t="shared" si="0"/>
        <v>2.6728299338734272</v>
      </c>
      <c r="J26" s="8">
        <f t="shared" si="1"/>
        <v>-3.5541228375775322</v>
      </c>
      <c r="K26" s="8">
        <f t="shared" si="2"/>
        <v>2.645</v>
      </c>
      <c r="L26" s="18">
        <v>23</v>
      </c>
      <c r="M26" s="8">
        <f t="shared" si="16"/>
        <v>5.1741505583042322</v>
      </c>
      <c r="N26" s="8">
        <f t="shared" ca="1" si="17"/>
        <v>5.3301505583042319</v>
      </c>
      <c r="O26" s="8">
        <f t="shared" ca="1" si="18"/>
        <v>1.0301498764371337</v>
      </c>
      <c r="P26" s="18">
        <v>23</v>
      </c>
      <c r="Q26" s="8">
        <f t="shared" si="3"/>
        <v>4.4470000000000001</v>
      </c>
      <c r="R26" s="8">
        <f t="shared" ca="1" si="4"/>
        <v>4.5520000000000005</v>
      </c>
      <c r="S26" s="8">
        <f t="shared" ca="1" si="19"/>
        <v>1.023611423431527</v>
      </c>
      <c r="T26" s="18">
        <v>23</v>
      </c>
      <c r="U26" s="8">
        <f t="shared" ca="1" si="5"/>
        <v>2.7534154261171833</v>
      </c>
      <c r="V26" s="8">
        <f t="shared" ca="1" si="6"/>
        <v>-3.6380407368232355</v>
      </c>
      <c r="W26" s="8">
        <f t="shared" ca="1" si="7"/>
        <v>2.7247464231762186</v>
      </c>
      <c r="X26" s="18">
        <v>23</v>
      </c>
      <c r="Y26" s="9" t="str">
        <f t="shared" si="8"/>
        <v>p7k-23</v>
      </c>
      <c r="Z26" s="10">
        <f t="shared" ca="1" si="9"/>
        <v>406992.01241542614</v>
      </c>
      <c r="AA26" s="10">
        <f t="shared" ca="1" si="10"/>
        <v>45857.428959263183</v>
      </c>
      <c r="AB26" s="10">
        <f t="shared" ca="1" si="11"/>
        <v>25.293746423176216</v>
      </c>
      <c r="AC26" s="18">
        <v>23</v>
      </c>
      <c r="AD26" s="9" t="str">
        <f t="shared" si="12"/>
        <v>p7o-23</v>
      </c>
      <c r="AE26" s="8">
        <f t="shared" si="13"/>
        <v>406991.93182993389</v>
      </c>
      <c r="AF26" s="8">
        <f t="shared" si="14"/>
        <v>45857.512877162422</v>
      </c>
      <c r="AG26" s="8">
        <f t="shared" si="15"/>
        <v>25.213999999999999</v>
      </c>
    </row>
    <row r="27" spans="4:33" x14ac:dyDescent="0.2">
      <c r="D27" s="19">
        <v>24</v>
      </c>
      <c r="E27" s="8">
        <v>4.3860000000000001</v>
      </c>
      <c r="F27" s="8">
        <v>0</v>
      </c>
      <c r="G27" s="8">
        <v>3.141</v>
      </c>
      <c r="H27" s="18">
        <v>24</v>
      </c>
      <c r="I27" s="8">
        <f t="shared" si="0"/>
        <v>2.6361664245488763</v>
      </c>
      <c r="J27" s="8">
        <f t="shared" si="1"/>
        <v>-3.5053705342062189</v>
      </c>
      <c r="K27" s="8">
        <f t="shared" si="2"/>
        <v>3.141</v>
      </c>
      <c r="L27" s="18">
        <v>24</v>
      </c>
      <c r="M27" s="8">
        <f t="shared" si="16"/>
        <v>5.394708240489007</v>
      </c>
      <c r="N27" s="8">
        <f t="shared" ca="1" si="17"/>
        <v>5.5087082404890069</v>
      </c>
      <c r="O27" s="8">
        <f t="shared" ca="1" si="18"/>
        <v>1.0211318193529715</v>
      </c>
      <c r="P27" s="18">
        <v>24</v>
      </c>
      <c r="Q27" s="8">
        <f t="shared" si="3"/>
        <v>4.3860000000000001</v>
      </c>
      <c r="R27" s="8">
        <f t="shared" ca="1" si="4"/>
        <v>4.42</v>
      </c>
      <c r="S27" s="8">
        <f t="shared" ca="1" si="19"/>
        <v>1.0077519379844961</v>
      </c>
      <c r="T27" s="18">
        <v>24</v>
      </c>
      <c r="U27" s="8">
        <f t="shared" ca="1" si="5"/>
        <v>2.6918734172168119</v>
      </c>
      <c r="V27" s="8">
        <f t="shared" ca="1" si="6"/>
        <v>-3.5325439492000656</v>
      </c>
      <c r="W27" s="8">
        <f t="shared" ca="1" si="7"/>
        <v>3.2073750445876836</v>
      </c>
      <c r="X27" s="18">
        <v>24</v>
      </c>
      <c r="Y27" s="9" t="str">
        <f t="shared" si="8"/>
        <v>p7k-24</v>
      </c>
      <c r="Z27" s="10">
        <f t="shared" ca="1" si="9"/>
        <v>406991.95087341726</v>
      </c>
      <c r="AA27" s="10">
        <f t="shared" ca="1" si="10"/>
        <v>45857.534456050802</v>
      </c>
      <c r="AB27" s="10">
        <f t="shared" ca="1" si="11"/>
        <v>25.776375044587681</v>
      </c>
      <c r="AC27" s="18">
        <v>24</v>
      </c>
      <c r="AD27" s="9" t="str">
        <f t="shared" si="12"/>
        <v>p7o-24</v>
      </c>
      <c r="AE27" s="8">
        <f t="shared" si="13"/>
        <v>406991.89516642457</v>
      </c>
      <c r="AF27" s="8">
        <f t="shared" si="14"/>
        <v>45857.561629465796</v>
      </c>
      <c r="AG27" s="8">
        <f t="shared" si="15"/>
        <v>25.71</v>
      </c>
    </row>
    <row r="28" spans="4:33" x14ac:dyDescent="0.2">
      <c r="D28" s="19">
        <v>25</v>
      </c>
      <c r="E28" s="8">
        <v>4.2889999999999997</v>
      </c>
      <c r="F28" s="8">
        <v>0</v>
      </c>
      <c r="G28" s="8">
        <v>3.6309999999999998</v>
      </c>
      <c r="H28" s="18">
        <v>25</v>
      </c>
      <c r="I28" s="8">
        <f t="shared" si="0"/>
        <v>2.5778654343114749</v>
      </c>
      <c r="J28" s="8">
        <f t="shared" si="1"/>
        <v>-3.4278463796649503</v>
      </c>
      <c r="K28" s="8">
        <f t="shared" si="2"/>
        <v>3.6309999999999998</v>
      </c>
      <c r="L28" s="18">
        <v>25</v>
      </c>
      <c r="M28" s="8">
        <f t="shared" si="16"/>
        <v>5.6195802334338101</v>
      </c>
      <c r="N28" s="8">
        <f t="shared" ca="1" si="17"/>
        <v>5.7225802334338098</v>
      </c>
      <c r="O28" s="8">
        <f t="shared" ca="1" si="18"/>
        <v>1.0183287711397373</v>
      </c>
      <c r="P28" s="18">
        <v>25</v>
      </c>
      <c r="Q28" s="8">
        <f t="shared" si="3"/>
        <v>4.2889999999999997</v>
      </c>
      <c r="R28" s="8">
        <f t="shared" ca="1" si="4"/>
        <v>4.3709999999999996</v>
      </c>
      <c r="S28" s="8">
        <f t="shared" ca="1" si="19"/>
        <v>1.0191186756819772</v>
      </c>
      <c r="T28" s="18">
        <v>25</v>
      </c>
      <c r="U28" s="8">
        <f t="shared" ca="1" si="5"/>
        <v>2.6251145398860092</v>
      </c>
      <c r="V28" s="8">
        <f t="shared" ca="1" si="6"/>
        <v>-3.4933822628854041</v>
      </c>
      <c r="W28" s="8">
        <f t="shared" ca="1" si="7"/>
        <v>3.697551768008386</v>
      </c>
      <c r="X28" s="18">
        <v>25</v>
      </c>
      <c r="Y28" s="9" t="str">
        <f t="shared" si="8"/>
        <v>p7k-25</v>
      </c>
      <c r="Z28" s="10">
        <f t="shared" ca="1" si="9"/>
        <v>406991.88411453989</v>
      </c>
      <c r="AA28" s="10">
        <f t="shared" ca="1" si="10"/>
        <v>45857.573617737115</v>
      </c>
      <c r="AB28" s="10">
        <f t="shared" ca="1" si="11"/>
        <v>26.266551768008384</v>
      </c>
      <c r="AC28" s="18">
        <v>25</v>
      </c>
      <c r="AD28" s="9" t="str">
        <f t="shared" si="12"/>
        <v>p7o-25</v>
      </c>
      <c r="AE28" s="8">
        <f t="shared" si="13"/>
        <v>406991.83686543431</v>
      </c>
      <c r="AF28" s="8">
        <f t="shared" si="14"/>
        <v>45857.639153620337</v>
      </c>
      <c r="AG28" s="8">
        <f t="shared" si="15"/>
        <v>26.2</v>
      </c>
    </row>
    <row r="29" spans="4:33" x14ac:dyDescent="0.2">
      <c r="D29" s="19">
        <v>26</v>
      </c>
      <c r="E29" s="8">
        <v>4.1559999999999997</v>
      </c>
      <c r="F29" s="8">
        <v>0</v>
      </c>
      <c r="G29" s="8">
        <v>4.1130000000000004</v>
      </c>
      <c r="H29" s="18">
        <v>26</v>
      </c>
      <c r="I29" s="8">
        <f t="shared" si="0"/>
        <v>2.4979269631612242</v>
      </c>
      <c r="J29" s="8">
        <f t="shared" si="1"/>
        <v>-3.3215503739537264</v>
      </c>
      <c r="K29" s="8">
        <f t="shared" si="2"/>
        <v>4.1130000000000004</v>
      </c>
      <c r="L29" s="18">
        <v>26</v>
      </c>
      <c r="M29" s="8">
        <f t="shared" si="16"/>
        <v>5.8471450298414869</v>
      </c>
      <c r="N29" s="8">
        <f t="shared" ca="1" si="17"/>
        <v>5.8701450298414866</v>
      </c>
      <c r="O29" s="8">
        <f t="shared" ca="1" si="18"/>
        <v>1.0039335436153229</v>
      </c>
      <c r="P29" s="18">
        <v>26</v>
      </c>
      <c r="Q29" s="8">
        <f t="shared" si="3"/>
        <v>4.1559999999999997</v>
      </c>
      <c r="R29" s="8">
        <f t="shared" ca="1" si="4"/>
        <v>4.1659999999999995</v>
      </c>
      <c r="S29" s="8">
        <f t="shared" ca="1" si="19"/>
        <v>1.0024061597690086</v>
      </c>
      <c r="T29" s="18">
        <v>26</v>
      </c>
      <c r="U29" s="8">
        <f t="shared" ca="1" si="5"/>
        <v>2.5077526678187101</v>
      </c>
      <c r="V29" s="8">
        <f t="shared" ca="1" si="6"/>
        <v>-3.3295425548342692</v>
      </c>
      <c r="W29" s="8">
        <f t="shared" ca="1" si="7"/>
        <v>4.1291786648898237</v>
      </c>
      <c r="X29" s="18">
        <v>26</v>
      </c>
      <c r="Y29" s="9" t="str">
        <f t="shared" si="8"/>
        <v>p7k-26</v>
      </c>
      <c r="Z29" s="10">
        <f t="shared" ca="1" si="9"/>
        <v>406991.76675266784</v>
      </c>
      <c r="AA29" s="10">
        <f t="shared" ca="1" si="10"/>
        <v>45857.737457445168</v>
      </c>
      <c r="AB29" s="10">
        <f t="shared" ca="1" si="11"/>
        <v>26.698178664889824</v>
      </c>
      <c r="AC29" s="18">
        <v>26</v>
      </c>
      <c r="AD29" s="9" t="str">
        <f t="shared" si="12"/>
        <v>p7o-26</v>
      </c>
      <c r="AE29" s="8">
        <f t="shared" si="13"/>
        <v>406991.75692696316</v>
      </c>
      <c r="AF29" s="8">
        <f t="shared" si="14"/>
        <v>45857.745449626047</v>
      </c>
      <c r="AG29" s="8">
        <f t="shared" si="15"/>
        <v>26.681999999999999</v>
      </c>
    </row>
    <row r="30" spans="4:33" x14ac:dyDescent="0.2">
      <c r="D30" s="19">
        <v>27</v>
      </c>
      <c r="E30" s="8">
        <v>3.9820000000000002</v>
      </c>
      <c r="F30" s="8">
        <v>0</v>
      </c>
      <c r="G30" s="8">
        <v>4.5819999999999999</v>
      </c>
      <c r="H30" s="18">
        <v>27</v>
      </c>
      <c r="I30" s="8">
        <f t="shared" si="0"/>
        <v>2.3933458054157835</v>
      </c>
      <c r="J30" s="8">
        <f t="shared" si="1"/>
        <v>-3.1824864266322765</v>
      </c>
      <c r="K30" s="8">
        <f t="shared" si="2"/>
        <v>4.5819999999999999</v>
      </c>
      <c r="L30" s="18">
        <v>27</v>
      </c>
      <c r="M30" s="8">
        <f t="shared" si="16"/>
        <v>6.0705064039172214</v>
      </c>
      <c r="N30" s="8">
        <f t="shared" ca="1" si="17"/>
        <v>6.0575064039172215</v>
      </c>
      <c r="O30" s="8">
        <f t="shared" ca="1" si="18"/>
        <v>0.99785849826439332</v>
      </c>
      <c r="P30" s="18">
        <v>27</v>
      </c>
      <c r="Q30" s="8">
        <f t="shared" si="3"/>
        <v>3.9820000000000002</v>
      </c>
      <c r="R30" s="8">
        <f t="shared" ca="1" si="4"/>
        <v>4.0550000000000006</v>
      </c>
      <c r="S30" s="8">
        <f t="shared" ca="1" si="19"/>
        <v>1.0183324962330489</v>
      </c>
      <c r="T30" s="18">
        <v>27</v>
      </c>
      <c r="U30" s="8">
        <f t="shared" ca="1" si="5"/>
        <v>2.3882204512195786</v>
      </c>
      <c r="V30" s="8">
        <f t="shared" ca="1" si="6"/>
        <v>-3.2408293470602421</v>
      </c>
      <c r="W30" s="8">
        <f t="shared" ca="1" si="7"/>
        <v>4.5721876390474501</v>
      </c>
      <c r="X30" s="18">
        <v>27</v>
      </c>
      <c r="Y30" s="9" t="str">
        <f t="shared" si="8"/>
        <v>p7k-27</v>
      </c>
      <c r="Z30" s="10">
        <f t="shared" ca="1" si="9"/>
        <v>406991.64722045127</v>
      </c>
      <c r="AA30" s="10">
        <f t="shared" ca="1" si="10"/>
        <v>45857.826170652945</v>
      </c>
      <c r="AB30" s="10">
        <f t="shared" ca="1" si="11"/>
        <v>27.141187639047448</v>
      </c>
      <c r="AC30" s="18">
        <v>27</v>
      </c>
      <c r="AD30" s="9" t="str">
        <f t="shared" si="12"/>
        <v>p7o-27</v>
      </c>
      <c r="AE30" s="8">
        <f t="shared" si="13"/>
        <v>406991.65234580543</v>
      </c>
      <c r="AF30" s="8">
        <f t="shared" si="14"/>
        <v>45857.884513573372</v>
      </c>
      <c r="AG30" s="8">
        <f t="shared" si="15"/>
        <v>27.151</v>
      </c>
    </row>
    <row r="31" spans="4:33" x14ac:dyDescent="0.2">
      <c r="D31" s="19">
        <v>28</v>
      </c>
      <c r="E31" s="8">
        <v>3.7549999999999999</v>
      </c>
      <c r="F31" s="8">
        <v>0</v>
      </c>
      <c r="G31" s="8">
        <v>5.0270000000000001</v>
      </c>
      <c r="H31" s="18">
        <v>28</v>
      </c>
      <c r="I31" s="8">
        <f t="shared" si="0"/>
        <v>2.2569094674375352</v>
      </c>
      <c r="J31" s="8">
        <f t="shared" si="1"/>
        <v>-3.0010639206439471</v>
      </c>
      <c r="K31" s="8">
        <f t="shared" si="2"/>
        <v>5.0270000000000001</v>
      </c>
      <c r="L31" s="18">
        <v>28</v>
      </c>
      <c r="M31" s="8">
        <f t="shared" si="16"/>
        <v>6.2746118605057957</v>
      </c>
      <c r="N31" s="8">
        <f t="shared" ca="1" si="17"/>
        <v>6.5216118605057956</v>
      </c>
      <c r="O31" s="8">
        <f t="shared" ca="1" si="18"/>
        <v>1.0393649847179693</v>
      </c>
      <c r="P31" s="18">
        <v>28</v>
      </c>
      <c r="Q31" s="8">
        <f t="shared" si="3"/>
        <v>3.7549999999999999</v>
      </c>
      <c r="R31" s="8">
        <f t="shared" ca="1" si="4"/>
        <v>3.8739999999999997</v>
      </c>
      <c r="S31" s="8">
        <f t="shared" ca="1" si="19"/>
        <v>1.0316910785619173</v>
      </c>
      <c r="T31" s="18">
        <v>28</v>
      </c>
      <c r="U31" s="8">
        <f t="shared" ca="1" si="5"/>
        <v>2.3457526741330539</v>
      </c>
      <c r="V31" s="8">
        <f t="shared" ca="1" si="6"/>
        <v>-3.0961708731224102</v>
      </c>
      <c r="W31" s="8">
        <f t="shared" ca="1" si="7"/>
        <v>5.2248877781772318</v>
      </c>
      <c r="X31" s="18">
        <v>28</v>
      </c>
      <c r="Y31" s="9" t="str">
        <f t="shared" si="8"/>
        <v>p7k-28</v>
      </c>
      <c r="Z31" s="10">
        <f t="shared" ca="1" si="9"/>
        <v>406991.60475267417</v>
      </c>
      <c r="AA31" s="10">
        <f t="shared" ca="1" si="10"/>
        <v>45857.970829126883</v>
      </c>
      <c r="AB31" s="10">
        <f t="shared" ca="1" si="11"/>
        <v>27.793887778177229</v>
      </c>
      <c r="AC31" s="18">
        <v>28</v>
      </c>
      <c r="AD31" s="9" t="str">
        <f t="shared" si="12"/>
        <v>p7o-28</v>
      </c>
      <c r="AE31" s="8">
        <f t="shared" si="13"/>
        <v>406991.51590946747</v>
      </c>
      <c r="AF31" s="8">
        <f t="shared" si="14"/>
        <v>45858.065936079358</v>
      </c>
      <c r="AG31" s="8">
        <f t="shared" si="15"/>
        <v>27.596</v>
      </c>
    </row>
    <row r="32" spans="4:33" x14ac:dyDescent="0.2">
      <c r="D32" s="19">
        <v>29</v>
      </c>
      <c r="E32" s="8">
        <v>3.4780000000000002</v>
      </c>
      <c r="F32" s="8">
        <v>0</v>
      </c>
      <c r="G32" s="8">
        <v>5.4429999999999996</v>
      </c>
      <c r="H32" s="18">
        <v>29</v>
      </c>
      <c r="I32" s="8">
        <f t="shared" si="0"/>
        <v>2.0904210726358849</v>
      </c>
      <c r="J32" s="8">
        <f t="shared" si="1"/>
        <v>-2.7796805102529025</v>
      </c>
      <c r="K32" s="8">
        <f t="shared" si="2"/>
        <v>5.4429999999999996</v>
      </c>
      <c r="L32" s="18">
        <v>29</v>
      </c>
      <c r="M32" s="8">
        <f t="shared" si="16"/>
        <v>6.4593136632307919</v>
      </c>
      <c r="N32" s="8">
        <f t="shared" ca="1" si="17"/>
        <v>6.4453136632307917</v>
      </c>
      <c r="O32" s="8">
        <f t="shared" ca="1" si="18"/>
        <v>0.99783258706266365</v>
      </c>
      <c r="P32" s="18">
        <v>29</v>
      </c>
      <c r="Q32" s="8">
        <f t="shared" si="3"/>
        <v>3.4780000000000002</v>
      </c>
      <c r="R32" s="8">
        <f t="shared" ca="1" si="4"/>
        <v>3.5810000000000004</v>
      </c>
      <c r="S32" s="8">
        <f t="shared" ca="1" si="19"/>
        <v>1.0296147211040829</v>
      </c>
      <c r="T32" s="18">
        <v>29</v>
      </c>
      <c r="U32" s="8">
        <f t="shared" ca="1" si="5"/>
        <v>2.0858902669585735</v>
      </c>
      <c r="V32" s="8">
        <f t="shared" ca="1" si="6"/>
        <v>-2.8619999733224972</v>
      </c>
      <c r="W32" s="8">
        <f t="shared" ca="1" si="7"/>
        <v>5.4312027713820781</v>
      </c>
      <c r="X32" s="18">
        <v>29</v>
      </c>
      <c r="Y32" s="9" t="str">
        <f t="shared" si="8"/>
        <v>p7k-29</v>
      </c>
      <c r="Z32" s="10">
        <f t="shared" ca="1" si="9"/>
        <v>406991.34489026701</v>
      </c>
      <c r="AA32" s="10">
        <f t="shared" ca="1" si="10"/>
        <v>45858.205000026683</v>
      </c>
      <c r="AB32" s="10">
        <f t="shared" ca="1" si="11"/>
        <v>28.000202771382078</v>
      </c>
      <c r="AC32" s="18">
        <v>29</v>
      </c>
      <c r="AD32" s="9" t="str">
        <f t="shared" si="12"/>
        <v>p7o-29</v>
      </c>
      <c r="AE32" s="8">
        <f t="shared" si="13"/>
        <v>406991.34942107263</v>
      </c>
      <c r="AF32" s="8">
        <f t="shared" si="14"/>
        <v>45858.287319489747</v>
      </c>
      <c r="AG32" s="8">
        <f t="shared" si="15"/>
        <v>28.012</v>
      </c>
    </row>
    <row r="33" spans="4:33" x14ac:dyDescent="0.2">
      <c r="D33" s="19">
        <v>30</v>
      </c>
      <c r="E33" s="8">
        <v>3.1549999999999998</v>
      </c>
      <c r="F33" s="8">
        <v>0</v>
      </c>
      <c r="G33" s="8">
        <v>5.8239999999999998</v>
      </c>
      <c r="H33" s="18">
        <v>30</v>
      </c>
      <c r="I33" s="8">
        <f t="shared" si="0"/>
        <v>1.896284785556704</v>
      </c>
      <c r="J33" s="8">
        <f t="shared" si="1"/>
        <v>-2.521533067811359</v>
      </c>
      <c r="K33" s="8">
        <f t="shared" si="2"/>
        <v>5.8239999999999998</v>
      </c>
      <c r="L33" s="18">
        <v>30</v>
      </c>
      <c r="M33" s="8">
        <f t="shared" si="16"/>
        <v>6.6236697532410238</v>
      </c>
      <c r="N33" s="8">
        <f t="shared" ca="1" si="17"/>
        <v>6.6586697532410239</v>
      </c>
      <c r="O33" s="8">
        <f t="shared" ca="1" si="18"/>
        <v>1.0052840798686973</v>
      </c>
      <c r="P33" s="18">
        <v>30</v>
      </c>
      <c r="Q33" s="8">
        <f t="shared" si="3"/>
        <v>3.1549999999999998</v>
      </c>
      <c r="R33" s="8">
        <f t="shared" ca="1" si="4"/>
        <v>3.375</v>
      </c>
      <c r="S33" s="8">
        <f t="shared" ca="1" si="19"/>
        <v>1.06973058637084</v>
      </c>
      <c r="T33" s="18">
        <v>30</v>
      </c>
      <c r="U33" s="8">
        <f t="shared" ca="1" si="5"/>
        <v>1.9063049058173811</v>
      </c>
      <c r="V33" s="8">
        <f t="shared" ca="1" si="6"/>
        <v>-2.6973610471833078</v>
      </c>
      <c r="W33" s="8">
        <f t="shared" ca="1" si="7"/>
        <v>5.8547744811552924</v>
      </c>
      <c r="X33" s="18">
        <v>30</v>
      </c>
      <c r="Y33" s="9" t="str">
        <f t="shared" si="8"/>
        <v>p7k-30</v>
      </c>
      <c r="Z33" s="10">
        <f t="shared" ca="1" si="9"/>
        <v>406991.16530490585</v>
      </c>
      <c r="AA33" s="10">
        <f t="shared" ca="1" si="10"/>
        <v>45858.36963895282</v>
      </c>
      <c r="AB33" s="10">
        <f t="shared" ca="1" si="11"/>
        <v>28.423774481155291</v>
      </c>
      <c r="AC33" s="18">
        <v>30</v>
      </c>
      <c r="AD33" s="9" t="str">
        <f t="shared" si="12"/>
        <v>p7o-30</v>
      </c>
      <c r="AE33" s="8">
        <f t="shared" si="13"/>
        <v>406991.15528478555</v>
      </c>
      <c r="AF33" s="8">
        <f t="shared" si="14"/>
        <v>45858.545466932192</v>
      </c>
      <c r="AG33" s="8">
        <f t="shared" si="15"/>
        <v>28.393000000000001</v>
      </c>
    </row>
    <row r="34" spans="4:33" x14ac:dyDescent="0.2">
      <c r="D34" s="19">
        <v>31</v>
      </c>
      <c r="E34" s="8">
        <v>2.7909999999999999</v>
      </c>
      <c r="F34" s="8">
        <v>0</v>
      </c>
      <c r="G34" s="8">
        <v>6.1669999999999998</v>
      </c>
      <c r="H34" s="18">
        <v>31</v>
      </c>
      <c r="I34" s="8">
        <f t="shared" si="0"/>
        <v>1.6775058118823332</v>
      </c>
      <c r="J34" s="8">
        <f t="shared" si="1"/>
        <v>-2.230617683759589</v>
      </c>
      <c r="K34" s="8">
        <f t="shared" si="2"/>
        <v>6.1669999999999998</v>
      </c>
      <c r="L34" s="18">
        <v>31</v>
      </c>
      <c r="M34" s="8">
        <f t="shared" si="16"/>
        <v>6.7691631683687463</v>
      </c>
      <c r="N34" s="8">
        <f t="shared" ca="1" si="17"/>
        <v>6.8451631683687459</v>
      </c>
      <c r="O34" s="8">
        <f t="shared" ca="1" si="18"/>
        <v>1.0112273848494502</v>
      </c>
      <c r="P34" s="18">
        <v>31</v>
      </c>
      <c r="Q34" s="8">
        <f t="shared" si="3"/>
        <v>2.7909999999999999</v>
      </c>
      <c r="R34" s="8">
        <f t="shared" ca="1" si="4"/>
        <v>3.0659999999999998</v>
      </c>
      <c r="S34" s="8">
        <f t="shared" ca="1" si="19"/>
        <v>1.0985309924758151</v>
      </c>
      <c r="T34" s="18">
        <v>31</v>
      </c>
      <c r="U34" s="8">
        <f t="shared" ca="1" si="5"/>
        <v>1.6963398152195255</v>
      </c>
      <c r="V34" s="8">
        <f t="shared" ca="1" si="6"/>
        <v>-2.4504026579745251</v>
      </c>
      <c r="W34" s="8">
        <f t="shared" ca="1" si="7"/>
        <v>6.2362392823665589</v>
      </c>
      <c r="X34" s="18">
        <v>31</v>
      </c>
      <c r="Y34" s="9" t="str">
        <f t="shared" si="8"/>
        <v>p7k-31</v>
      </c>
      <c r="Z34" s="10">
        <f t="shared" ca="1" si="9"/>
        <v>406990.95533981523</v>
      </c>
      <c r="AA34" s="10">
        <f t="shared" ca="1" si="10"/>
        <v>45858.616597342028</v>
      </c>
      <c r="AB34" s="10">
        <f t="shared" ca="1" si="11"/>
        <v>28.805239282366557</v>
      </c>
      <c r="AC34" s="18">
        <v>31</v>
      </c>
      <c r="AD34" s="9" t="str">
        <f t="shared" si="12"/>
        <v>p7o-31</v>
      </c>
      <c r="AE34" s="8">
        <f t="shared" si="13"/>
        <v>406990.93650581193</v>
      </c>
      <c r="AF34" s="8">
        <f t="shared" si="14"/>
        <v>45858.836382316244</v>
      </c>
      <c r="AG34" s="8">
        <f t="shared" si="15"/>
        <v>28.735999999999997</v>
      </c>
    </row>
    <row r="35" spans="4:33" x14ac:dyDescent="0.2">
      <c r="D35" s="19">
        <v>32</v>
      </c>
      <c r="E35" s="8">
        <v>2.39</v>
      </c>
      <c r="F35" s="8">
        <v>0</v>
      </c>
      <c r="G35" s="8">
        <v>6.4649999999999999</v>
      </c>
      <c r="H35" s="18">
        <v>32</v>
      </c>
      <c r="I35" s="8">
        <f t="shared" si="0"/>
        <v>1.4364883161586444</v>
      </c>
      <c r="J35" s="8">
        <f t="shared" si="1"/>
        <v>-1.9101312304498093</v>
      </c>
      <c r="K35" s="8">
        <f t="shared" si="2"/>
        <v>6.4649999999999999</v>
      </c>
      <c r="L35" s="18">
        <v>32</v>
      </c>
      <c r="M35" s="8">
        <f t="shared" si="16"/>
        <v>6.8926283085627071</v>
      </c>
      <c r="N35" s="8">
        <f t="shared" ca="1" si="17"/>
        <v>7.0586283085627075</v>
      </c>
      <c r="O35" s="8">
        <f t="shared" ca="1" si="18"/>
        <v>1.0240837011033626</v>
      </c>
      <c r="P35" s="18">
        <v>32</v>
      </c>
      <c r="Q35" s="8">
        <f t="shared" si="3"/>
        <v>2.3899999999999997</v>
      </c>
      <c r="R35" s="8">
        <f t="shared" ca="1" si="4"/>
        <v>2.5169999999999995</v>
      </c>
      <c r="S35" s="8">
        <f t="shared" ca="1" si="19"/>
        <v>1.0531380753138075</v>
      </c>
      <c r="T35" s="18">
        <v>32</v>
      </c>
      <c r="U35" s="8">
        <f t="shared" ca="1" si="5"/>
        <v>1.4710842714034817</v>
      </c>
      <c r="V35" s="8">
        <f t="shared" ca="1" si="6"/>
        <v>-2.011631927632707</v>
      </c>
      <c r="W35" s="8">
        <f t="shared" ca="1" si="7"/>
        <v>6.6207011276332386</v>
      </c>
      <c r="X35" s="18">
        <v>32</v>
      </c>
      <c r="Y35" s="9" t="str">
        <f t="shared" si="8"/>
        <v>p7k-32</v>
      </c>
      <c r="Z35" s="10">
        <f t="shared" ca="1" si="9"/>
        <v>406990.7300842714</v>
      </c>
      <c r="AA35" s="10">
        <f t="shared" ca="1" si="10"/>
        <v>45859.055368072368</v>
      </c>
      <c r="AB35" s="10">
        <f t="shared" ca="1" si="11"/>
        <v>29.189701127633239</v>
      </c>
      <c r="AC35" s="18">
        <v>32</v>
      </c>
      <c r="AD35" s="9" t="str">
        <f t="shared" si="12"/>
        <v>p7o-32</v>
      </c>
      <c r="AE35" s="8">
        <f t="shared" si="13"/>
        <v>406990.69548831618</v>
      </c>
      <c r="AF35" s="8">
        <f t="shared" si="14"/>
        <v>45859.156868769554</v>
      </c>
      <c r="AG35" s="8">
        <f t="shared" si="15"/>
        <v>29.033999999999999</v>
      </c>
    </row>
    <row r="36" spans="4:33" x14ac:dyDescent="0.2">
      <c r="D36" s="19">
        <v>33</v>
      </c>
      <c r="E36" s="8">
        <v>1.9570000000000001</v>
      </c>
      <c r="F36" s="8">
        <v>0</v>
      </c>
      <c r="G36" s="8">
        <v>6.7149999999999999</v>
      </c>
      <c r="H36" s="18">
        <v>33</v>
      </c>
      <c r="I36" s="8">
        <f t="shared" ref="I36:I63" si="20">(E36*SIN(RADIANS($B$12)))</f>
        <v>1.1762375040679778</v>
      </c>
      <c r="J36" s="8">
        <f t="shared" ref="J36:J63" si="21">(E36*COS(RADIANS($B$12)))</f>
        <v>-1.5640697983222915</v>
      </c>
      <c r="K36" s="8">
        <f t="shared" si="2"/>
        <v>6.7149999999999999</v>
      </c>
      <c r="L36" s="18">
        <v>33</v>
      </c>
      <c r="M36" s="8">
        <f t="shared" si="16"/>
        <v>6.9943601565833031</v>
      </c>
      <c r="N36" s="8">
        <f t="shared" ca="1" si="17"/>
        <v>6.9953601565833035</v>
      </c>
      <c r="O36" s="8">
        <f t="shared" ca="1" si="18"/>
        <v>1.0001429723345114</v>
      </c>
      <c r="P36" s="18">
        <v>33</v>
      </c>
      <c r="Q36" s="8">
        <f t="shared" ref="Q36:Q63" si="22">SQRT((I36*I36)+(J36*J36))</f>
        <v>1.9570000000000001</v>
      </c>
      <c r="R36" s="8">
        <f t="shared" ref="R36:R63" ca="1" si="23">SQRT((I36*I36)+(J36*J36))+(RANDBETWEEN($B$7,$B$8)/1000)</f>
        <v>2.02</v>
      </c>
      <c r="S36" s="8">
        <f t="shared" ca="1" si="19"/>
        <v>1.032192130812468</v>
      </c>
      <c r="T36" s="18">
        <v>33</v>
      </c>
      <c r="U36" s="8">
        <f t="shared" ref="U36:U63" ca="1" si="24">I36*O36</f>
        <v>1.1764056734898742</v>
      </c>
      <c r="V36" s="8">
        <f t="shared" ref="V36:V63" ca="1" si="25">J36*S36</f>
        <v>-1.6144205378697132</v>
      </c>
      <c r="W36" s="8">
        <f t="shared" ref="W36:W63" ca="1" si="26">K36*O36</f>
        <v>6.7159600592262443</v>
      </c>
      <c r="X36" s="18">
        <v>33</v>
      </c>
      <c r="Y36" s="9" t="str">
        <f t="shared" ref="Y36:Y63" si="27">_xlfn.CONCAT($B$9,"k-",D36)</f>
        <v>p7k-33</v>
      </c>
      <c r="Z36" s="10">
        <f t="shared" ca="1" si="9"/>
        <v>406990.43540567352</v>
      </c>
      <c r="AA36" s="10">
        <f t="shared" ca="1" si="10"/>
        <v>45859.45257946213</v>
      </c>
      <c r="AB36" s="10">
        <f t="shared" ca="1" si="11"/>
        <v>29.284960059226243</v>
      </c>
      <c r="AC36" s="18">
        <v>33</v>
      </c>
      <c r="AD36" s="9" t="str">
        <f t="shared" ref="AD36:AD63" si="28">_xlfn.CONCAT($B$9,"o-",D36)</f>
        <v>p7o-33</v>
      </c>
      <c r="AE36" s="8">
        <f t="shared" ref="AE36:AE63" si="29">$B$3+I36</f>
        <v>406990.43523750408</v>
      </c>
      <c r="AF36" s="8">
        <f t="shared" ref="AF36:AF63" si="30">$B$4+J36</f>
        <v>45859.502930201677</v>
      </c>
      <c r="AG36" s="8">
        <f t="shared" ref="AG36:AG63" si="31">$B$5+K36</f>
        <v>29.283999999999999</v>
      </c>
    </row>
    <row r="37" spans="4:33" x14ac:dyDescent="0.2">
      <c r="D37" s="19">
        <v>34</v>
      </c>
      <c r="E37" s="8">
        <v>1.4990000000000001</v>
      </c>
      <c r="F37" s="8">
        <v>0</v>
      </c>
      <c r="G37" s="8">
        <v>6.9139999999999997</v>
      </c>
      <c r="H37" s="18">
        <v>34</v>
      </c>
      <c r="I37" s="8">
        <f t="shared" si="20"/>
        <v>0.90096066356561</v>
      </c>
      <c r="J37" s="8">
        <f t="shared" si="21"/>
        <v>-1.198027913993416</v>
      </c>
      <c r="K37" s="8">
        <f t="shared" si="2"/>
        <v>6.9139999999999997</v>
      </c>
      <c r="L37" s="18">
        <v>34</v>
      </c>
      <c r="M37" s="8">
        <f t="shared" ref="M37:M63" si="32">SQRT((E37*E37)+(G37*G37))</f>
        <v>7.0746305203876192</v>
      </c>
      <c r="N37" s="8">
        <f t="shared" ref="N37:N63" ca="1" si="33">SQRT((E37*E37)+(G37*G37))+(RANDBETWEEN($B$7,$B$8)/1000)</f>
        <v>7.2716305203876193</v>
      </c>
      <c r="O37" s="8">
        <f t="shared" ca="1" si="18"/>
        <v>1.0278459771760924</v>
      </c>
      <c r="P37" s="18">
        <v>34</v>
      </c>
      <c r="Q37" s="8">
        <f t="shared" si="22"/>
        <v>1.4990000000000001</v>
      </c>
      <c r="R37" s="8">
        <f t="shared" ca="1" si="23"/>
        <v>1.7440000000000002</v>
      </c>
      <c r="S37" s="8">
        <f t="shared" ca="1" si="19"/>
        <v>1.1634422948632421</v>
      </c>
      <c r="T37" s="18">
        <v>34</v>
      </c>
      <c r="U37" s="8">
        <f t="shared" ca="1" si="24"/>
        <v>0.92604879363981507</v>
      </c>
      <c r="V37" s="8">
        <f t="shared" ca="1" si="25"/>
        <v>-1.3938363455667229</v>
      </c>
      <c r="W37" s="8">
        <f t="shared" ca="1" si="26"/>
        <v>7.1065270861955021</v>
      </c>
      <c r="X37" s="18">
        <v>34</v>
      </c>
      <c r="Y37" s="9" t="str">
        <f t="shared" si="27"/>
        <v>p7k-34</v>
      </c>
      <c r="Z37" s="10">
        <f t="shared" ca="1" si="9"/>
        <v>406990.18504879368</v>
      </c>
      <c r="AA37" s="10">
        <f t="shared" ca="1" si="10"/>
        <v>45859.673163654435</v>
      </c>
      <c r="AB37" s="10">
        <f t="shared" ca="1" si="11"/>
        <v>29.675527086195501</v>
      </c>
      <c r="AC37" s="18">
        <v>34</v>
      </c>
      <c r="AD37" s="9" t="str">
        <f t="shared" si="28"/>
        <v>p7o-34</v>
      </c>
      <c r="AE37" s="8">
        <f t="shared" si="29"/>
        <v>406990.15996066359</v>
      </c>
      <c r="AF37" s="8">
        <f t="shared" si="30"/>
        <v>45859.868972086013</v>
      </c>
      <c r="AG37" s="8">
        <f t="shared" si="31"/>
        <v>29.482999999999997</v>
      </c>
    </row>
    <row r="38" spans="4:33" x14ac:dyDescent="0.2">
      <c r="D38" s="19">
        <v>35</v>
      </c>
      <c r="E38" s="8">
        <v>1.0209999999999999</v>
      </c>
      <c r="F38" s="8">
        <v>0</v>
      </c>
      <c r="G38" s="8">
        <v>7.0590000000000002</v>
      </c>
      <c r="H38" s="18">
        <v>35</v>
      </c>
      <c r="I38" s="8">
        <f t="shared" si="20"/>
        <v>0.6136630003338811</v>
      </c>
      <c r="J38" s="8">
        <f t="shared" si="21"/>
        <v>-0.81600166790345396</v>
      </c>
      <c r="K38" s="8">
        <f t="shared" si="2"/>
        <v>7.0590000000000002</v>
      </c>
      <c r="L38" s="18">
        <v>35</v>
      </c>
      <c r="M38" s="8">
        <f t="shared" si="32"/>
        <v>7.1324555378915608</v>
      </c>
      <c r="N38" s="8">
        <f t="shared" ca="1" si="33"/>
        <v>7.231455537891561</v>
      </c>
      <c r="O38" s="8">
        <f t="shared" ca="1" si="18"/>
        <v>1.0138802127085205</v>
      </c>
      <c r="P38" s="18">
        <v>35</v>
      </c>
      <c r="Q38" s="8">
        <f t="shared" si="22"/>
        <v>1.0209999999999999</v>
      </c>
      <c r="R38" s="8">
        <f t="shared" ca="1" si="23"/>
        <v>1.1639999999999999</v>
      </c>
      <c r="S38" s="8">
        <f t="shared" ca="1" si="19"/>
        <v>1.1400587659157688</v>
      </c>
      <c r="T38" s="18">
        <v>35</v>
      </c>
      <c r="U38" s="8">
        <f t="shared" ca="1" si="24"/>
        <v>0.62218077330986421</v>
      </c>
      <c r="V38" s="8">
        <f t="shared" ca="1" si="25"/>
        <v>-0.93028985449522072</v>
      </c>
      <c r="W38" s="8">
        <f t="shared" ca="1" si="26"/>
        <v>7.1569804215094459</v>
      </c>
      <c r="X38" s="18">
        <v>35</v>
      </c>
      <c r="Y38" s="9" t="str">
        <f t="shared" si="27"/>
        <v>p7k-35</v>
      </c>
      <c r="Z38" s="10">
        <f t="shared" ca="1" si="9"/>
        <v>406989.88118077331</v>
      </c>
      <c r="AA38" s="10">
        <f t="shared" ca="1" si="10"/>
        <v>45860.136710145511</v>
      </c>
      <c r="AB38" s="10">
        <f t="shared" ca="1" si="11"/>
        <v>29.725980421509444</v>
      </c>
      <c r="AC38" s="18">
        <v>35</v>
      </c>
      <c r="AD38" s="9" t="str">
        <f t="shared" si="28"/>
        <v>p7o-35</v>
      </c>
      <c r="AE38" s="8">
        <f t="shared" si="29"/>
        <v>406989.87266300037</v>
      </c>
      <c r="AF38" s="8">
        <f t="shared" si="30"/>
        <v>45860.2509983321</v>
      </c>
      <c r="AG38" s="8">
        <f t="shared" si="31"/>
        <v>29.628</v>
      </c>
    </row>
    <row r="39" spans="4:33" x14ac:dyDescent="0.2">
      <c r="D39" s="19">
        <v>36</v>
      </c>
      <c r="E39" s="8">
        <v>0.52900000000000003</v>
      </c>
      <c r="F39" s="8">
        <v>0</v>
      </c>
      <c r="G39" s="8">
        <v>7.1479999999999997</v>
      </c>
      <c r="H39" s="18">
        <v>36</v>
      </c>
      <c r="I39" s="8">
        <f t="shared" si="20"/>
        <v>0.31795076119159954</v>
      </c>
      <c r="J39" s="8">
        <f t="shared" si="21"/>
        <v>-0.42278636858073187</v>
      </c>
      <c r="K39" s="8">
        <f t="shared" si="2"/>
        <v>7.1479999999999997</v>
      </c>
      <c r="L39" s="18">
        <v>36</v>
      </c>
      <c r="M39" s="8">
        <f t="shared" si="32"/>
        <v>7.1675480465777133</v>
      </c>
      <c r="N39" s="8">
        <f t="shared" ca="1" si="33"/>
        <v>7.3115480465777134</v>
      </c>
      <c r="O39" s="8">
        <f t="shared" ca="1" si="18"/>
        <v>1.0200905524545114</v>
      </c>
      <c r="P39" s="18">
        <v>36</v>
      </c>
      <c r="Q39" s="8">
        <f t="shared" si="22"/>
        <v>0.52900000000000003</v>
      </c>
      <c r="R39" s="8">
        <f t="shared" ca="1" si="23"/>
        <v>0.74399999999999999</v>
      </c>
      <c r="S39" s="8">
        <f t="shared" ca="1" si="19"/>
        <v>1.1406147809025506</v>
      </c>
      <c r="T39" s="18">
        <v>36</v>
      </c>
      <c r="U39" s="8">
        <f t="shared" ca="1" si="24"/>
        <v>0.3243385676372712</v>
      </c>
      <c r="V39" s="8">
        <f t="shared" ca="1" si="25"/>
        <v>-0.4822363811672965</v>
      </c>
      <c r="W39" s="8">
        <f t="shared" ca="1" si="26"/>
        <v>7.2916072689448477</v>
      </c>
      <c r="X39" s="18">
        <v>36</v>
      </c>
      <c r="Y39" s="9" t="str">
        <f t="shared" si="27"/>
        <v>p7k-36</v>
      </c>
      <c r="Z39" s="10">
        <f t="shared" ca="1" si="9"/>
        <v>406989.58333856764</v>
      </c>
      <c r="AA39" s="10">
        <f t="shared" ca="1" si="10"/>
        <v>45860.584763618834</v>
      </c>
      <c r="AB39" s="10">
        <f t="shared" ca="1" si="11"/>
        <v>29.860607268944847</v>
      </c>
      <c r="AC39" s="18">
        <v>36</v>
      </c>
      <c r="AD39" s="9" t="str">
        <f t="shared" si="28"/>
        <v>p7o-36</v>
      </c>
      <c r="AE39" s="8">
        <f t="shared" si="29"/>
        <v>406989.5769507612</v>
      </c>
      <c r="AF39" s="8">
        <f t="shared" si="30"/>
        <v>45860.644213631422</v>
      </c>
      <c r="AG39" s="8">
        <f t="shared" si="31"/>
        <v>29.716999999999999</v>
      </c>
    </row>
    <row r="40" spans="4:33" x14ac:dyDescent="0.2">
      <c r="D40" s="19">
        <v>37</v>
      </c>
      <c r="E40" s="8">
        <v>0.03</v>
      </c>
      <c r="F40" s="8">
        <v>0</v>
      </c>
      <c r="G40" s="8">
        <v>7.18</v>
      </c>
      <c r="H40" s="18">
        <v>37</v>
      </c>
      <c r="I40" s="8">
        <f t="shared" si="20"/>
        <v>1.8031234094041559E-2</v>
      </c>
      <c r="J40" s="8">
        <f t="shared" si="21"/>
        <v>-2.3976542641629402E-2</v>
      </c>
      <c r="K40" s="8">
        <f t="shared" si="2"/>
        <v>7.18</v>
      </c>
      <c r="L40" s="18">
        <v>37</v>
      </c>
      <c r="M40" s="8">
        <f t="shared" si="32"/>
        <v>7.180062673821169</v>
      </c>
      <c r="N40" s="8">
        <f t="shared" ca="1" si="33"/>
        <v>7.2880626738211687</v>
      </c>
      <c r="O40" s="8">
        <f t="shared" ca="1" si="18"/>
        <v>1.015041651432065</v>
      </c>
      <c r="P40" s="18">
        <v>37</v>
      </c>
      <c r="Q40" s="8">
        <f t="shared" si="22"/>
        <v>2.9999999999999995E-2</v>
      </c>
      <c r="R40" s="8">
        <f t="shared" ca="1" si="23"/>
        <v>0.182</v>
      </c>
      <c r="S40" s="8">
        <f t="shared" ca="1" si="19"/>
        <v>1.1475728155339804</v>
      </c>
      <c r="T40" s="18">
        <v>37</v>
      </c>
      <c r="U40" s="8">
        <f t="shared" ca="1" si="24"/>
        <v>1.8302453632174101E-2</v>
      </c>
      <c r="V40" s="8">
        <f t="shared" ca="1" si="25"/>
        <v>-2.7514828546025192E-2</v>
      </c>
      <c r="W40" s="8">
        <f t="shared" ca="1" si="26"/>
        <v>7.2879990572822271</v>
      </c>
      <c r="X40" s="18">
        <v>37</v>
      </c>
      <c r="Y40" s="9" t="str">
        <f t="shared" si="27"/>
        <v>p7k-37</v>
      </c>
      <c r="Z40" s="10">
        <f t="shared" ca="1" si="9"/>
        <v>406989.27730245364</v>
      </c>
      <c r="AA40" s="10">
        <f t="shared" ca="1" si="10"/>
        <v>45861.039485171459</v>
      </c>
      <c r="AB40" s="10">
        <f t="shared" ca="1" si="11"/>
        <v>29.856999057282227</v>
      </c>
      <c r="AC40" s="18">
        <v>37</v>
      </c>
      <c r="AD40" s="9" t="str">
        <f t="shared" si="28"/>
        <v>p7o-37</v>
      </c>
      <c r="AE40" s="8">
        <f t="shared" si="29"/>
        <v>406989.27703123412</v>
      </c>
      <c r="AF40" s="8">
        <f t="shared" si="30"/>
        <v>45861.043023457358</v>
      </c>
      <c r="AG40" s="8">
        <f t="shared" si="31"/>
        <v>29.748999999999999</v>
      </c>
    </row>
    <row r="41" spans="4:33" x14ac:dyDescent="0.2">
      <c r="D41" s="19">
        <v>38</v>
      </c>
      <c r="E41" s="8">
        <v>-0.46899999999999997</v>
      </c>
      <c r="F41" s="8">
        <v>0</v>
      </c>
      <c r="G41" s="8">
        <v>7.1550000000000002</v>
      </c>
      <c r="H41" s="18">
        <v>38</v>
      </c>
      <c r="I41" s="8">
        <f t="shared" si="20"/>
        <v>-0.28188829300351637</v>
      </c>
      <c r="J41" s="8">
        <f t="shared" si="21"/>
        <v>0.37483328329747301</v>
      </c>
      <c r="K41" s="8">
        <f t="shared" si="2"/>
        <v>7.1550000000000002</v>
      </c>
      <c r="L41" s="18">
        <v>38</v>
      </c>
      <c r="M41" s="8">
        <f t="shared" si="32"/>
        <v>7.1703546634737672</v>
      </c>
      <c r="N41" s="8">
        <f t="shared" ca="1" si="33"/>
        <v>7.4163546634737667</v>
      </c>
      <c r="O41" s="8">
        <f t="shared" ca="1" si="18"/>
        <v>1.0343079263921404</v>
      </c>
      <c r="P41" s="18">
        <v>38</v>
      </c>
      <c r="Q41" s="8">
        <f t="shared" si="22"/>
        <v>0.46899999999999997</v>
      </c>
      <c r="R41" s="8">
        <f t="shared" ca="1" si="23"/>
        <v>0.60199999999999998</v>
      </c>
      <c r="S41" s="8">
        <f t="shared" ca="1" si="19"/>
        <v>1.0905377808032675</v>
      </c>
      <c r="T41" s="18">
        <v>38</v>
      </c>
      <c r="U41" s="8">
        <f t="shared" ca="1" si="24"/>
        <v>-0.29155929581068712</v>
      </c>
      <c r="V41" s="8">
        <f t="shared" ca="1" si="25"/>
        <v>0.40876985693842866</v>
      </c>
      <c r="W41" s="8">
        <f t="shared" ca="1" si="26"/>
        <v>7.4004732133357649</v>
      </c>
      <c r="X41" s="18">
        <v>38</v>
      </c>
      <c r="Y41" s="9" t="str">
        <f t="shared" si="27"/>
        <v>p7k-38</v>
      </c>
      <c r="Z41" s="10">
        <f t="shared" ca="1" si="9"/>
        <v>406988.96744070423</v>
      </c>
      <c r="AA41" s="10">
        <f t="shared" ca="1" si="10"/>
        <v>45861.475769856945</v>
      </c>
      <c r="AB41" s="10">
        <f t="shared" ca="1" si="11"/>
        <v>29.969473213335764</v>
      </c>
      <c r="AC41" s="18">
        <v>38</v>
      </c>
      <c r="AD41" s="9" t="str">
        <f t="shared" si="28"/>
        <v>p7o-38</v>
      </c>
      <c r="AE41" s="8">
        <f t="shared" si="29"/>
        <v>406988.97711170703</v>
      </c>
      <c r="AF41" s="8">
        <f t="shared" si="30"/>
        <v>45861.441833283301</v>
      </c>
      <c r="AG41" s="8">
        <f t="shared" si="31"/>
        <v>29.724</v>
      </c>
    </row>
    <row r="42" spans="4:33" x14ac:dyDescent="0.2">
      <c r="D42" s="19">
        <v>39</v>
      </c>
      <c r="E42" s="8">
        <v>-0.96199999999999997</v>
      </c>
      <c r="F42" s="8">
        <v>0</v>
      </c>
      <c r="G42" s="8">
        <v>7.0720000000000001</v>
      </c>
      <c r="H42" s="18">
        <v>39</v>
      </c>
      <c r="I42" s="8">
        <f t="shared" si="20"/>
        <v>-0.57820157328226607</v>
      </c>
      <c r="J42" s="8">
        <f t="shared" si="21"/>
        <v>0.76884780070824954</v>
      </c>
      <c r="K42" s="8">
        <f t="shared" si="2"/>
        <v>7.0720000000000001</v>
      </c>
      <c r="L42" s="18">
        <v>39</v>
      </c>
      <c r="M42" s="8">
        <f t="shared" si="32"/>
        <v>7.1371302356059054</v>
      </c>
      <c r="N42" s="8">
        <f t="shared" ca="1" si="33"/>
        <v>7.2461302356059054</v>
      </c>
      <c r="O42" s="8">
        <f t="shared" ca="1" si="18"/>
        <v>1.0152722447821139</v>
      </c>
      <c r="P42" s="18">
        <v>39</v>
      </c>
      <c r="Q42" s="8">
        <f t="shared" si="22"/>
        <v>0.96199999999999997</v>
      </c>
      <c r="R42" s="8">
        <f t="shared" ca="1" si="23"/>
        <v>1.238</v>
      </c>
      <c r="S42" s="8">
        <f t="shared" ca="1" si="19"/>
        <v>1.1406727828746177</v>
      </c>
      <c r="T42" s="18">
        <v>39</v>
      </c>
      <c r="U42" s="8">
        <f t="shared" ca="1" si="24"/>
        <v>-0.58703200924283616</v>
      </c>
      <c r="V42" s="8">
        <f t="shared" ca="1" si="25"/>
        <v>0.87700376044090844</v>
      </c>
      <c r="W42" s="8">
        <f t="shared" ca="1" si="26"/>
        <v>7.180005315099109</v>
      </c>
      <c r="X42" s="18">
        <v>39</v>
      </c>
      <c r="Y42" s="9" t="str">
        <f t="shared" si="27"/>
        <v>p7k-39</v>
      </c>
      <c r="Z42" s="10">
        <f t="shared" ca="1" si="9"/>
        <v>406988.67196799075</v>
      </c>
      <c r="AA42" s="10">
        <f t="shared" ca="1" si="10"/>
        <v>45861.944003760444</v>
      </c>
      <c r="AB42" s="10">
        <f t="shared" ca="1" si="11"/>
        <v>29.749005315099108</v>
      </c>
      <c r="AC42" s="18">
        <v>39</v>
      </c>
      <c r="AD42" s="9" t="str">
        <f t="shared" si="28"/>
        <v>p7o-39</v>
      </c>
      <c r="AE42" s="8">
        <f t="shared" si="29"/>
        <v>406988.68079842674</v>
      </c>
      <c r="AF42" s="8">
        <f t="shared" si="30"/>
        <v>45861.835847800714</v>
      </c>
      <c r="AG42" s="8">
        <f t="shared" si="31"/>
        <v>29.640999999999998</v>
      </c>
    </row>
    <row r="43" spans="4:33" x14ac:dyDescent="0.2">
      <c r="D43" s="19">
        <v>40</v>
      </c>
      <c r="E43" s="8">
        <v>-1.4419999999999999</v>
      </c>
      <c r="F43" s="8">
        <v>0</v>
      </c>
      <c r="G43" s="8">
        <v>6.9340000000000002</v>
      </c>
      <c r="H43" s="18">
        <v>40</v>
      </c>
      <c r="I43" s="8">
        <f t="shared" si="20"/>
        <v>-0.86670131878693102</v>
      </c>
      <c r="J43" s="8">
        <f t="shared" si="21"/>
        <v>1.15247248297432</v>
      </c>
      <c r="K43" s="8">
        <f t="shared" si="2"/>
        <v>6.9340000000000002</v>
      </c>
      <c r="L43" s="18">
        <v>40</v>
      </c>
      <c r="M43" s="8">
        <f t="shared" si="32"/>
        <v>7.0823527164354081</v>
      </c>
      <c r="N43" s="8">
        <f t="shared" ca="1" si="33"/>
        <v>7.1293527164354078</v>
      </c>
      <c r="O43" s="8">
        <f t="shared" ca="1" si="18"/>
        <v>1.0066362128351687</v>
      </c>
      <c r="P43" s="18">
        <v>40</v>
      </c>
      <c r="Q43" s="8">
        <f t="shared" si="22"/>
        <v>1.4419999999999999</v>
      </c>
      <c r="R43" s="8">
        <f t="shared" ca="1" si="23"/>
        <v>1.6559999999999999</v>
      </c>
      <c r="S43" s="8">
        <f t="shared" ca="1" si="19"/>
        <v>1.1484049930651872</v>
      </c>
      <c r="T43" s="18">
        <v>40</v>
      </c>
      <c r="U43" s="8">
        <f t="shared" ca="1" si="24"/>
        <v>-0.8724529332029225</v>
      </c>
      <c r="V43" s="8">
        <f t="shared" ca="1" si="25"/>
        <v>1.323505153817943</v>
      </c>
      <c r="W43" s="8">
        <f t="shared" ca="1" si="26"/>
        <v>6.9800154997990598</v>
      </c>
      <c r="X43" s="18">
        <v>40</v>
      </c>
      <c r="Y43" s="9" t="str">
        <f t="shared" si="27"/>
        <v>p7k-40</v>
      </c>
      <c r="Z43" s="10">
        <f t="shared" ca="1" si="9"/>
        <v>406988.3865470668</v>
      </c>
      <c r="AA43" s="10">
        <f t="shared" ca="1" si="10"/>
        <v>45862.390505153824</v>
      </c>
      <c r="AB43" s="10">
        <f t="shared" ca="1" si="11"/>
        <v>29.549015499799058</v>
      </c>
      <c r="AC43" s="18">
        <v>40</v>
      </c>
      <c r="AD43" s="9" t="str">
        <f t="shared" si="28"/>
        <v>p7o-40</v>
      </c>
      <c r="AE43" s="8">
        <f t="shared" si="29"/>
        <v>406988.39229868125</v>
      </c>
      <c r="AF43" s="8">
        <f t="shared" si="30"/>
        <v>45862.219472482975</v>
      </c>
      <c r="AG43" s="8">
        <f t="shared" si="31"/>
        <v>29.503</v>
      </c>
    </row>
    <row r="44" spans="4:33" x14ac:dyDescent="0.2">
      <c r="D44" s="19">
        <v>41</v>
      </c>
      <c r="E44" s="8">
        <v>-1.903</v>
      </c>
      <c r="F44" s="8">
        <v>0</v>
      </c>
      <c r="G44" s="8">
        <v>6.742</v>
      </c>
      <c r="H44" s="18">
        <v>41</v>
      </c>
      <c r="I44" s="8">
        <f t="shared" si="20"/>
        <v>-1.1437812826987031</v>
      </c>
      <c r="J44" s="8">
        <f t="shared" si="21"/>
        <v>1.5209120215673586</v>
      </c>
      <c r="K44" s="8">
        <f t="shared" si="2"/>
        <v>6.742</v>
      </c>
      <c r="L44" s="18">
        <v>41</v>
      </c>
      <c r="M44" s="8">
        <f t="shared" si="32"/>
        <v>7.0054245410253326</v>
      </c>
      <c r="N44" s="8">
        <f t="shared" ca="1" si="33"/>
        <v>7.2344245410253327</v>
      </c>
      <c r="O44" s="8">
        <f t="shared" ca="1" si="18"/>
        <v>1.0326889539183421</v>
      </c>
      <c r="P44" s="18">
        <v>41</v>
      </c>
      <c r="Q44" s="8">
        <f t="shared" si="22"/>
        <v>1.903</v>
      </c>
      <c r="R44" s="8">
        <f t="shared" ca="1" si="23"/>
        <v>1.9139999999999999</v>
      </c>
      <c r="S44" s="8">
        <f t="shared" ca="1" si="19"/>
        <v>1.0057803468208093</v>
      </c>
      <c r="T44" s="18">
        <v>41</v>
      </c>
      <c r="U44" s="8">
        <f t="shared" ca="1" si="24"/>
        <v>-1.1811702963415032</v>
      </c>
      <c r="V44" s="8">
        <f t="shared" ca="1" si="25"/>
        <v>1.5297034205359561</v>
      </c>
      <c r="W44" s="8">
        <f t="shared" ca="1" si="26"/>
        <v>6.9623889273174626</v>
      </c>
      <c r="X44" s="18">
        <v>41</v>
      </c>
      <c r="Y44" s="9" t="str">
        <f t="shared" si="27"/>
        <v>p7k-41</v>
      </c>
      <c r="Z44" s="10">
        <f t="shared" ca="1" si="9"/>
        <v>406988.07782970369</v>
      </c>
      <c r="AA44" s="10">
        <f t="shared" ca="1" si="10"/>
        <v>45862.596703420539</v>
      </c>
      <c r="AB44" s="10">
        <f t="shared" ca="1" si="11"/>
        <v>29.531388927317462</v>
      </c>
      <c r="AC44" s="18">
        <v>41</v>
      </c>
      <c r="AD44" s="9" t="str">
        <f t="shared" si="28"/>
        <v>p7o-41</v>
      </c>
      <c r="AE44" s="8">
        <f t="shared" si="29"/>
        <v>406988.11521871731</v>
      </c>
      <c r="AF44" s="8">
        <f t="shared" si="30"/>
        <v>45862.587912021569</v>
      </c>
      <c r="AG44" s="8">
        <f t="shared" si="31"/>
        <v>29.311</v>
      </c>
    </row>
    <row r="45" spans="4:33" x14ac:dyDescent="0.2">
      <c r="D45" s="19">
        <v>42</v>
      </c>
      <c r="E45" s="8">
        <v>-2.339</v>
      </c>
      <c r="F45" s="8">
        <v>0</v>
      </c>
      <c r="G45" s="8">
        <v>6.4969999999999999</v>
      </c>
      <c r="H45" s="18">
        <v>42</v>
      </c>
      <c r="I45" s="8">
        <f t="shared" si="20"/>
        <v>-1.4058352181987737</v>
      </c>
      <c r="J45" s="8">
        <f t="shared" si="21"/>
        <v>1.8693711079590392</v>
      </c>
      <c r="K45" s="8">
        <f t="shared" si="2"/>
        <v>6.4969999999999999</v>
      </c>
      <c r="L45" s="18">
        <v>42</v>
      </c>
      <c r="M45" s="8">
        <f t="shared" si="32"/>
        <v>6.9052103516113101</v>
      </c>
      <c r="N45" s="8">
        <f t="shared" ca="1" si="33"/>
        <v>7.0812103516113103</v>
      </c>
      <c r="O45" s="8">
        <f t="shared" ca="1" si="18"/>
        <v>1.0254879997911912</v>
      </c>
      <c r="P45" s="18">
        <v>42</v>
      </c>
      <c r="Q45" s="8">
        <f t="shared" si="22"/>
        <v>2.339</v>
      </c>
      <c r="R45" s="8">
        <f t="shared" ca="1" si="23"/>
        <v>2.5659999999999998</v>
      </c>
      <c r="S45" s="8">
        <f t="shared" ca="1" si="19"/>
        <v>1.0970500213766565</v>
      </c>
      <c r="T45" s="18">
        <v>42</v>
      </c>
      <c r="U45" s="8">
        <f t="shared" ca="1" si="24"/>
        <v>-1.4416671459466732</v>
      </c>
      <c r="V45" s="8">
        <f t="shared" ca="1" si="25"/>
        <v>2.0507936139473681</v>
      </c>
      <c r="W45" s="8">
        <f t="shared" ca="1" si="26"/>
        <v>6.6625955346433692</v>
      </c>
      <c r="X45" s="18">
        <v>42</v>
      </c>
      <c r="Y45" s="9" t="str">
        <f t="shared" si="27"/>
        <v>p7k-42</v>
      </c>
      <c r="Z45" s="10">
        <f t="shared" ca="1" si="9"/>
        <v>406987.81733285409</v>
      </c>
      <c r="AA45" s="10">
        <f t="shared" ca="1" si="10"/>
        <v>45863.11779361395</v>
      </c>
      <c r="AB45" s="10">
        <f t="shared" ca="1" si="11"/>
        <v>29.231595534643368</v>
      </c>
      <c r="AC45" s="18">
        <v>42</v>
      </c>
      <c r="AD45" s="9" t="str">
        <f t="shared" si="28"/>
        <v>p7o-42</v>
      </c>
      <c r="AE45" s="8">
        <f t="shared" si="29"/>
        <v>406987.85316478182</v>
      </c>
      <c r="AF45" s="8">
        <f t="shared" si="30"/>
        <v>45862.936371107964</v>
      </c>
      <c r="AG45" s="8">
        <f t="shared" si="31"/>
        <v>29.065999999999999</v>
      </c>
    </row>
    <row r="46" spans="4:33" x14ac:dyDescent="0.2">
      <c r="D46" s="19">
        <v>43</v>
      </c>
      <c r="E46" s="8">
        <v>-2.7440000000000002</v>
      </c>
      <c r="F46" s="8">
        <v>0</v>
      </c>
      <c r="G46" s="8">
        <v>6.2050000000000001</v>
      </c>
      <c r="H46" s="18">
        <v>43</v>
      </c>
      <c r="I46" s="8">
        <f t="shared" si="20"/>
        <v>-1.6492568784683348</v>
      </c>
      <c r="J46" s="8">
        <f t="shared" si="21"/>
        <v>2.1930544336210365</v>
      </c>
      <c r="K46" s="8">
        <f t="shared" si="2"/>
        <v>6.2050000000000001</v>
      </c>
      <c r="L46" s="18">
        <v>43</v>
      </c>
      <c r="M46" s="8">
        <f t="shared" si="32"/>
        <v>6.784656291957611</v>
      </c>
      <c r="N46" s="8">
        <f t="shared" ca="1" si="33"/>
        <v>6.8996562919576112</v>
      </c>
      <c r="O46" s="8">
        <f t="shared" ca="1" si="18"/>
        <v>1.0169500111798322</v>
      </c>
      <c r="P46" s="18">
        <v>43</v>
      </c>
      <c r="Q46" s="8">
        <f t="shared" si="22"/>
        <v>2.7440000000000002</v>
      </c>
      <c r="R46" s="8">
        <f t="shared" ca="1" si="23"/>
        <v>2.8400000000000003</v>
      </c>
      <c r="S46" s="8">
        <f t="shared" ca="1" si="19"/>
        <v>1.0349854227405249</v>
      </c>
      <c r="T46" s="18">
        <v>43</v>
      </c>
      <c r="U46" s="8">
        <f t="shared" ca="1" si="24"/>
        <v>-1.6772118009967882</v>
      </c>
      <c r="V46" s="8">
        <f t="shared" ca="1" si="25"/>
        <v>2.2697793700742506</v>
      </c>
      <c r="W46" s="8">
        <f t="shared" ca="1" si="26"/>
        <v>6.3101748193708591</v>
      </c>
      <c r="X46" s="18">
        <v>43</v>
      </c>
      <c r="Y46" s="9" t="str">
        <f t="shared" si="27"/>
        <v>p7k-43</v>
      </c>
      <c r="Z46" s="10">
        <f t="shared" ca="1" si="9"/>
        <v>406987.58178819902</v>
      </c>
      <c r="AA46" s="10">
        <f t="shared" ca="1" si="10"/>
        <v>45863.336779370075</v>
      </c>
      <c r="AB46" s="10">
        <f t="shared" ca="1" si="11"/>
        <v>28.87917481937086</v>
      </c>
      <c r="AC46" s="18">
        <v>43</v>
      </c>
      <c r="AD46" s="9" t="str">
        <f t="shared" si="28"/>
        <v>p7o-43</v>
      </c>
      <c r="AE46" s="8">
        <f t="shared" si="29"/>
        <v>406987.60974312155</v>
      </c>
      <c r="AF46" s="8">
        <f t="shared" si="30"/>
        <v>45863.260054433624</v>
      </c>
      <c r="AG46" s="8">
        <f t="shared" si="31"/>
        <v>28.774000000000001</v>
      </c>
    </row>
    <row r="47" spans="4:33" x14ac:dyDescent="0.2">
      <c r="D47" s="19">
        <v>44</v>
      </c>
      <c r="E47" s="8">
        <v>-3.113</v>
      </c>
      <c r="F47" s="8">
        <v>0</v>
      </c>
      <c r="G47" s="8">
        <v>5.8680000000000003</v>
      </c>
      <c r="H47" s="18">
        <v>44</v>
      </c>
      <c r="I47" s="8">
        <f t="shared" si="20"/>
        <v>-1.8710410578250458</v>
      </c>
      <c r="J47" s="8">
        <f t="shared" si="21"/>
        <v>2.4879659081130781</v>
      </c>
      <c r="K47" s="8">
        <f t="shared" si="2"/>
        <v>5.8680000000000003</v>
      </c>
      <c r="L47" s="18">
        <v>44</v>
      </c>
      <c r="M47" s="8">
        <f t="shared" si="32"/>
        <v>6.642604383824164</v>
      </c>
      <c r="N47" s="8">
        <f t="shared" ca="1" si="33"/>
        <v>6.7326043838241638</v>
      </c>
      <c r="O47" s="8">
        <f t="shared" ca="1" si="18"/>
        <v>1.01354890262909</v>
      </c>
      <c r="P47" s="18">
        <v>44</v>
      </c>
      <c r="Q47" s="8">
        <f t="shared" si="22"/>
        <v>3.113</v>
      </c>
      <c r="R47" s="8">
        <f t="shared" ca="1" si="23"/>
        <v>3.153</v>
      </c>
      <c r="S47" s="8">
        <f t="shared" ca="1" si="19"/>
        <v>1.0128493414712496</v>
      </c>
      <c r="T47" s="18">
        <v>44</v>
      </c>
      <c r="U47" s="8">
        <f t="shared" ca="1" si="24"/>
        <v>-1.8963916109325469</v>
      </c>
      <c r="V47" s="8">
        <f t="shared" ca="1" si="25"/>
        <v>2.5199346316352504</v>
      </c>
      <c r="W47" s="8">
        <f t="shared" ca="1" si="26"/>
        <v>5.9475049606275006</v>
      </c>
      <c r="X47" s="18">
        <v>44</v>
      </c>
      <c r="Y47" s="9" t="str">
        <f t="shared" si="27"/>
        <v>p7k-44</v>
      </c>
      <c r="Z47" s="10">
        <f t="shared" ca="1" si="9"/>
        <v>406987.36260838911</v>
      </c>
      <c r="AA47" s="10">
        <f t="shared" ca="1" si="10"/>
        <v>45863.586934631639</v>
      </c>
      <c r="AB47" s="10">
        <f t="shared" ca="1" si="11"/>
        <v>28.516504960627501</v>
      </c>
      <c r="AC47" s="18">
        <v>44</v>
      </c>
      <c r="AD47" s="9" t="str">
        <f t="shared" si="28"/>
        <v>p7o-44</v>
      </c>
      <c r="AE47" s="8">
        <f t="shared" si="29"/>
        <v>406987.38795894221</v>
      </c>
      <c r="AF47" s="8">
        <f t="shared" si="30"/>
        <v>45863.554965908115</v>
      </c>
      <c r="AG47" s="8">
        <f t="shared" si="31"/>
        <v>28.436999999999998</v>
      </c>
    </row>
    <row r="48" spans="4:33" x14ac:dyDescent="0.2">
      <c r="D48" s="19">
        <v>45</v>
      </c>
      <c r="E48" s="8">
        <v>-3.4409999999999998</v>
      </c>
      <c r="F48" s="8">
        <v>0</v>
      </c>
      <c r="G48" s="8">
        <v>5.4909999999999997</v>
      </c>
      <c r="H48" s="18">
        <v>45</v>
      </c>
      <c r="I48" s="8">
        <f t="shared" si="20"/>
        <v>-2.0681825505865667</v>
      </c>
      <c r="J48" s="8">
        <f t="shared" si="21"/>
        <v>2.7501094409948927</v>
      </c>
      <c r="K48" s="8">
        <f t="shared" si="2"/>
        <v>5.4909999999999997</v>
      </c>
      <c r="L48" s="18">
        <v>45</v>
      </c>
      <c r="M48" s="8">
        <f t="shared" si="32"/>
        <v>6.480089659873542</v>
      </c>
      <c r="N48" s="8">
        <f t="shared" ca="1" si="33"/>
        <v>6.5060896598735418</v>
      </c>
      <c r="O48" s="8">
        <f t="shared" ca="1" si="18"/>
        <v>1.0040122901633597</v>
      </c>
      <c r="P48" s="18">
        <v>45</v>
      </c>
      <c r="Q48" s="8">
        <f t="shared" si="22"/>
        <v>3.4409999999999994</v>
      </c>
      <c r="R48" s="8">
        <f t="shared" ca="1" si="23"/>
        <v>3.7019999999999995</v>
      </c>
      <c r="S48" s="8">
        <f t="shared" ca="1" si="19"/>
        <v>1.0758500435919791</v>
      </c>
      <c r="T48" s="18">
        <v>45</v>
      </c>
      <c r="U48" s="8">
        <f t="shared" ca="1" si="24"/>
        <v>-2.0764806990903173</v>
      </c>
      <c r="V48" s="8">
        <f t="shared" ca="1" si="25"/>
        <v>2.9587053619770685</v>
      </c>
      <c r="W48" s="8">
        <f t="shared" ca="1" si="26"/>
        <v>5.5130314852870077</v>
      </c>
      <c r="X48" s="18">
        <v>45</v>
      </c>
      <c r="Y48" s="9" t="str">
        <f t="shared" si="27"/>
        <v>p7k-45</v>
      </c>
      <c r="Z48" s="10">
        <f t="shared" ca="1" si="9"/>
        <v>406987.18251930096</v>
      </c>
      <c r="AA48" s="10">
        <f t="shared" ca="1" si="10"/>
        <v>45864.025705361979</v>
      </c>
      <c r="AB48" s="10">
        <f t="shared" ca="1" si="11"/>
        <v>28.082031485287008</v>
      </c>
      <c r="AC48" s="18">
        <v>45</v>
      </c>
      <c r="AD48" s="9" t="str">
        <f t="shared" si="28"/>
        <v>p7o-45</v>
      </c>
      <c r="AE48" s="8">
        <f t="shared" si="29"/>
        <v>406987.19081744942</v>
      </c>
      <c r="AF48" s="8">
        <f t="shared" si="30"/>
        <v>45863.817109440999</v>
      </c>
      <c r="AG48" s="8">
        <f t="shared" si="31"/>
        <v>28.06</v>
      </c>
    </row>
    <row r="49" spans="4:33" x14ac:dyDescent="0.2">
      <c r="D49" s="19">
        <v>46</v>
      </c>
      <c r="E49" s="8">
        <v>-3.7240000000000002</v>
      </c>
      <c r="F49" s="8">
        <v>0</v>
      </c>
      <c r="G49" s="8">
        <v>5.0789999999999997</v>
      </c>
      <c r="H49" s="18">
        <v>46</v>
      </c>
      <c r="I49" s="8">
        <f t="shared" si="20"/>
        <v>-2.2382771922070259</v>
      </c>
      <c r="J49" s="8">
        <f t="shared" si="21"/>
        <v>2.9762881599142634</v>
      </c>
      <c r="K49" s="8">
        <f t="shared" si="2"/>
        <v>5.0789999999999997</v>
      </c>
      <c r="L49" s="18">
        <v>46</v>
      </c>
      <c r="M49" s="8">
        <f t="shared" si="32"/>
        <v>6.2979692758856807</v>
      </c>
      <c r="N49" s="8">
        <f t="shared" ca="1" si="33"/>
        <v>6.5639692758856807</v>
      </c>
      <c r="O49" s="8">
        <f t="shared" ca="1" si="18"/>
        <v>1.0422358364018205</v>
      </c>
      <c r="P49" s="18">
        <v>46</v>
      </c>
      <c r="Q49" s="8">
        <f t="shared" si="22"/>
        <v>3.7240000000000002</v>
      </c>
      <c r="R49" s="8">
        <f t="shared" ca="1" si="23"/>
        <v>3.8800000000000003</v>
      </c>
      <c r="S49" s="8">
        <f t="shared" ca="1" si="19"/>
        <v>1.0418904403866811</v>
      </c>
      <c r="T49" s="18">
        <v>46</v>
      </c>
      <c r="U49" s="8">
        <f t="shared" ca="1" si="24"/>
        <v>-2.3328127015190079</v>
      </c>
      <c r="V49" s="8">
        <f t="shared" ca="1" si="25"/>
        <v>3.1009661816507368</v>
      </c>
      <c r="W49" s="8">
        <f t="shared" ca="1" si="26"/>
        <v>5.2935158130848459</v>
      </c>
      <c r="X49" s="18">
        <v>46</v>
      </c>
      <c r="Y49" s="9" t="str">
        <f t="shared" si="27"/>
        <v>p7k-46</v>
      </c>
      <c r="Z49" s="10">
        <f t="shared" ca="1" si="9"/>
        <v>406986.92618729849</v>
      </c>
      <c r="AA49" s="10">
        <f t="shared" ca="1" si="10"/>
        <v>45864.167966181652</v>
      </c>
      <c r="AB49" s="10">
        <f t="shared" ca="1" si="11"/>
        <v>27.862515813084844</v>
      </c>
      <c r="AC49" s="18">
        <v>46</v>
      </c>
      <c r="AD49" s="9" t="str">
        <f t="shared" si="28"/>
        <v>p7o-46</v>
      </c>
      <c r="AE49" s="8">
        <f t="shared" si="29"/>
        <v>406987.02072280779</v>
      </c>
      <c r="AF49" s="8">
        <f t="shared" si="30"/>
        <v>45864.043288159919</v>
      </c>
      <c r="AG49" s="8">
        <f t="shared" si="31"/>
        <v>27.648</v>
      </c>
    </row>
    <row r="50" spans="4:33" x14ac:dyDescent="0.2">
      <c r="D50" s="19">
        <v>47</v>
      </c>
      <c r="E50" s="8">
        <v>-3.9569999999999999</v>
      </c>
      <c r="F50" s="8">
        <v>0</v>
      </c>
      <c r="G50" s="8">
        <v>4.6369999999999996</v>
      </c>
      <c r="H50" s="18">
        <v>47</v>
      </c>
      <c r="I50" s="8">
        <f t="shared" si="20"/>
        <v>-2.3783197770040818</v>
      </c>
      <c r="J50" s="8">
        <f t="shared" si="21"/>
        <v>3.1625059744309185</v>
      </c>
      <c r="K50" s="8">
        <f t="shared" si="2"/>
        <v>4.6369999999999996</v>
      </c>
      <c r="L50" s="18">
        <v>47</v>
      </c>
      <c r="M50" s="8">
        <f t="shared" si="32"/>
        <v>6.0958689290371062</v>
      </c>
      <c r="N50" s="8">
        <f t="shared" ca="1" si="33"/>
        <v>6.1038689290371062</v>
      </c>
      <c r="O50" s="8">
        <f t="shared" ca="1" si="18"/>
        <v>1.0013123641753341</v>
      </c>
      <c r="P50" s="18">
        <v>47</v>
      </c>
      <c r="Q50" s="8">
        <f t="shared" si="22"/>
        <v>3.9569999999999999</v>
      </c>
      <c r="R50" s="8">
        <f t="shared" ca="1" si="23"/>
        <v>3.972</v>
      </c>
      <c r="S50" s="8">
        <f t="shared" ca="1" si="19"/>
        <v>1.0037907505686126</v>
      </c>
      <c r="T50" s="18">
        <v>47</v>
      </c>
      <c r="U50" s="8">
        <f t="shared" ca="1" si="24"/>
        <v>-2.3814409986769105</v>
      </c>
      <c r="V50" s="8">
        <f t="shared" ca="1" si="25"/>
        <v>3.1744942457517333</v>
      </c>
      <c r="W50" s="8">
        <f t="shared" ca="1" si="26"/>
        <v>4.6430854326810236</v>
      </c>
      <c r="X50" s="18">
        <v>47</v>
      </c>
      <c r="Y50" s="9" t="str">
        <f t="shared" si="27"/>
        <v>p7k-47</v>
      </c>
      <c r="Z50" s="10">
        <f t="shared" ca="1" si="9"/>
        <v>406986.87755900132</v>
      </c>
      <c r="AA50" s="10">
        <f t="shared" ca="1" si="10"/>
        <v>45864.241494245754</v>
      </c>
      <c r="AB50" s="10">
        <f t="shared" ca="1" si="11"/>
        <v>27.212085432681022</v>
      </c>
      <c r="AC50" s="18">
        <v>47</v>
      </c>
      <c r="AD50" s="9" t="str">
        <f t="shared" si="28"/>
        <v>p7o-47</v>
      </c>
      <c r="AE50" s="8">
        <f t="shared" si="29"/>
        <v>406986.880680223</v>
      </c>
      <c r="AF50" s="8">
        <f t="shared" si="30"/>
        <v>45864.229505974436</v>
      </c>
      <c r="AG50" s="8">
        <f t="shared" si="31"/>
        <v>27.206</v>
      </c>
    </row>
    <row r="51" spans="4:33" x14ac:dyDescent="0.2">
      <c r="D51" s="19">
        <v>48</v>
      </c>
      <c r="E51" s="8">
        <v>-4.1379999999999999</v>
      </c>
      <c r="F51" s="8">
        <v>0</v>
      </c>
      <c r="G51" s="8">
        <v>4.1710000000000003</v>
      </c>
      <c r="H51" s="18">
        <v>48</v>
      </c>
      <c r="I51" s="8">
        <f t="shared" si="20"/>
        <v>-2.4871082227047991</v>
      </c>
      <c r="J51" s="8">
        <f t="shared" si="21"/>
        <v>3.307164448368749</v>
      </c>
      <c r="K51" s="8">
        <f t="shared" si="2"/>
        <v>4.1710000000000003</v>
      </c>
      <c r="L51" s="18">
        <v>48</v>
      </c>
      <c r="M51" s="8">
        <f t="shared" si="32"/>
        <v>5.8753965823593557</v>
      </c>
      <c r="N51" s="8">
        <f t="shared" ca="1" si="33"/>
        <v>5.8633965823593561</v>
      </c>
      <c r="O51" s="8">
        <f t="shared" ca="1" si="18"/>
        <v>0.99795758467844897</v>
      </c>
      <c r="P51" s="18">
        <v>48</v>
      </c>
      <c r="Q51" s="8">
        <f t="shared" si="22"/>
        <v>4.1379999999999999</v>
      </c>
      <c r="R51" s="8">
        <f t="shared" ca="1" si="23"/>
        <v>4.1950000000000003</v>
      </c>
      <c r="S51" s="8">
        <f t="shared" ca="1" si="19"/>
        <v>1.0137747704204931</v>
      </c>
      <c r="T51" s="18">
        <v>48</v>
      </c>
      <c r="U51" s="8">
        <f t="shared" ca="1" si="24"/>
        <v>-2.4820285147643912</v>
      </c>
      <c r="V51" s="8">
        <f t="shared" ca="1" si="25"/>
        <v>3.3527198793878452</v>
      </c>
      <c r="W51" s="8">
        <f t="shared" ca="1" si="26"/>
        <v>4.1624810856938108</v>
      </c>
      <c r="X51" s="18">
        <v>48</v>
      </c>
      <c r="Y51" s="9" t="str">
        <f t="shared" si="27"/>
        <v>p7k-48</v>
      </c>
      <c r="Z51" s="10">
        <f t="shared" ca="1" si="9"/>
        <v>406986.77697148523</v>
      </c>
      <c r="AA51" s="10">
        <f t="shared" ca="1" si="10"/>
        <v>45864.419719879392</v>
      </c>
      <c r="AB51" s="10">
        <f t="shared" ca="1" si="11"/>
        <v>26.731481085693808</v>
      </c>
      <c r="AC51" s="18">
        <v>48</v>
      </c>
      <c r="AD51" s="9" t="str">
        <f t="shared" si="28"/>
        <v>p7o-48</v>
      </c>
      <c r="AE51" s="8">
        <f t="shared" si="29"/>
        <v>406986.77189177729</v>
      </c>
      <c r="AF51" s="8">
        <f t="shared" si="30"/>
        <v>45864.374164448374</v>
      </c>
      <c r="AG51" s="8">
        <f t="shared" si="31"/>
        <v>26.74</v>
      </c>
    </row>
    <row r="52" spans="4:33" x14ac:dyDescent="0.2">
      <c r="D52" s="19">
        <v>49</v>
      </c>
      <c r="E52" s="8">
        <v>-4.2750000000000004</v>
      </c>
      <c r="F52" s="8">
        <v>0</v>
      </c>
      <c r="G52" s="8">
        <v>3.69</v>
      </c>
      <c r="H52" s="18">
        <v>49</v>
      </c>
      <c r="I52" s="8">
        <f t="shared" si="20"/>
        <v>-2.5694508584009226</v>
      </c>
      <c r="J52" s="8">
        <f t="shared" si="21"/>
        <v>3.4166573264321904</v>
      </c>
      <c r="K52" s="8">
        <f t="shared" si="2"/>
        <v>3.69</v>
      </c>
      <c r="L52" s="18">
        <v>49</v>
      </c>
      <c r="M52" s="8">
        <f t="shared" si="32"/>
        <v>5.6472758919677375</v>
      </c>
      <c r="N52" s="8">
        <f t="shared" ca="1" si="33"/>
        <v>5.6362758919677374</v>
      </c>
      <c r="O52" s="8">
        <f t="shared" ca="1" si="18"/>
        <v>0.9980521582068187</v>
      </c>
      <c r="P52" s="18">
        <v>49</v>
      </c>
      <c r="Q52" s="8">
        <f t="shared" si="22"/>
        <v>4.2750000000000004</v>
      </c>
      <c r="R52" s="8">
        <f t="shared" ca="1" si="23"/>
        <v>4.28</v>
      </c>
      <c r="S52" s="8">
        <f t="shared" ca="1" si="19"/>
        <v>1.0011695906432749</v>
      </c>
      <c r="T52" s="18">
        <v>49</v>
      </c>
      <c r="U52" s="8">
        <f t="shared" ca="1" si="24"/>
        <v>-2.5644459746334038</v>
      </c>
      <c r="V52" s="8">
        <f t="shared" ca="1" si="25"/>
        <v>3.4206534168724625</v>
      </c>
      <c r="W52" s="8">
        <f t="shared" ca="1" si="26"/>
        <v>3.682812463783161</v>
      </c>
      <c r="X52" s="18">
        <v>49</v>
      </c>
      <c r="Y52" s="9" t="str">
        <f t="shared" si="27"/>
        <v>p7k-49</v>
      </c>
      <c r="Z52" s="10">
        <f t="shared" ca="1" si="9"/>
        <v>406986.69455402537</v>
      </c>
      <c r="AA52" s="10">
        <f t="shared" ca="1" si="10"/>
        <v>45864.487653416872</v>
      </c>
      <c r="AB52" s="10">
        <f t="shared" ca="1" si="11"/>
        <v>26.25181246378316</v>
      </c>
      <c r="AC52" s="18">
        <v>49</v>
      </c>
      <c r="AD52" s="9" t="str">
        <f t="shared" si="28"/>
        <v>p7o-49</v>
      </c>
      <c r="AE52" s="8">
        <f t="shared" si="29"/>
        <v>406986.68954914162</v>
      </c>
      <c r="AF52" s="8">
        <f t="shared" si="30"/>
        <v>45864.483657326433</v>
      </c>
      <c r="AG52" s="8">
        <f t="shared" si="31"/>
        <v>26.259</v>
      </c>
    </row>
    <row r="53" spans="4:33" x14ac:dyDescent="0.2">
      <c r="D53" s="19">
        <v>50</v>
      </c>
      <c r="E53" s="8">
        <v>-4.3760000000000003</v>
      </c>
      <c r="F53" s="8">
        <v>0</v>
      </c>
      <c r="G53" s="8">
        <v>3.2010000000000001</v>
      </c>
      <c r="H53" s="18">
        <v>50</v>
      </c>
      <c r="I53" s="8">
        <f t="shared" si="20"/>
        <v>-2.6301560131841959</v>
      </c>
      <c r="J53" s="8">
        <f t="shared" si="21"/>
        <v>3.4973783533256761</v>
      </c>
      <c r="K53" s="8">
        <f t="shared" si="2"/>
        <v>3.2010000000000001</v>
      </c>
      <c r="L53" s="18">
        <v>50</v>
      </c>
      <c r="M53" s="8">
        <f t="shared" si="32"/>
        <v>5.421787251451315</v>
      </c>
      <c r="N53" s="8">
        <f t="shared" ca="1" si="33"/>
        <v>5.6617872514513152</v>
      </c>
      <c r="O53" s="8">
        <f t="shared" ca="1" si="18"/>
        <v>1.0442658460889915</v>
      </c>
      <c r="P53" s="18">
        <v>50</v>
      </c>
      <c r="Q53" s="8">
        <f t="shared" si="22"/>
        <v>4.3760000000000003</v>
      </c>
      <c r="R53" s="8">
        <f t="shared" ca="1" si="23"/>
        <v>4.5020000000000007</v>
      </c>
      <c r="S53" s="8">
        <f t="shared" ca="1" si="19"/>
        <v>1.0287934186471663</v>
      </c>
      <c r="T53" s="18">
        <v>50</v>
      </c>
      <c r="U53" s="8">
        <f t="shared" ca="1" si="24"/>
        <v>-2.746582094453843</v>
      </c>
      <c r="V53" s="8">
        <f t="shared" ca="1" si="25"/>
        <v>3.5980798324205194</v>
      </c>
      <c r="W53" s="8">
        <f t="shared" ca="1" si="26"/>
        <v>3.342694973330862</v>
      </c>
      <c r="X53" s="18">
        <v>50</v>
      </c>
      <c r="Y53" s="9" t="str">
        <f t="shared" si="27"/>
        <v>p7k-50</v>
      </c>
      <c r="Z53" s="10">
        <f t="shared" ca="1" si="9"/>
        <v>406986.51241790556</v>
      </c>
      <c r="AA53" s="10">
        <f t="shared" ca="1" si="10"/>
        <v>45864.665079832426</v>
      </c>
      <c r="AB53" s="10">
        <f t="shared" ca="1" si="11"/>
        <v>25.91169497333086</v>
      </c>
      <c r="AC53" s="18">
        <v>50</v>
      </c>
      <c r="AD53" s="9" t="str">
        <f t="shared" si="28"/>
        <v>p7o-50</v>
      </c>
      <c r="AE53" s="8">
        <f t="shared" si="29"/>
        <v>406986.62884398684</v>
      </c>
      <c r="AF53" s="8">
        <f t="shared" si="30"/>
        <v>45864.564378353331</v>
      </c>
      <c r="AG53" s="8">
        <f t="shared" si="31"/>
        <v>25.77</v>
      </c>
    </row>
    <row r="54" spans="4:33" x14ac:dyDescent="0.2">
      <c r="D54" s="19">
        <v>51</v>
      </c>
      <c r="E54" s="8">
        <v>-4.4420000000000002</v>
      </c>
      <c r="F54" s="8">
        <v>0</v>
      </c>
      <c r="G54" s="8">
        <v>2.7050000000000001</v>
      </c>
      <c r="H54" s="18">
        <v>51</v>
      </c>
      <c r="I54" s="8">
        <f t="shared" si="20"/>
        <v>-2.6698247281910872</v>
      </c>
      <c r="J54" s="8">
        <f t="shared" si="21"/>
        <v>3.5501267471372606</v>
      </c>
      <c r="K54" s="8">
        <f t="shared" si="2"/>
        <v>2.7050000000000001</v>
      </c>
      <c r="L54" s="18">
        <v>51</v>
      </c>
      <c r="M54" s="8">
        <f t="shared" si="32"/>
        <v>5.2008065720616843</v>
      </c>
      <c r="N54" s="8">
        <f t="shared" ca="1" si="33"/>
        <v>5.3608065720616844</v>
      </c>
      <c r="O54" s="8">
        <f t="shared" ca="1" si="18"/>
        <v>1.0307644588936469</v>
      </c>
      <c r="P54" s="18">
        <v>51</v>
      </c>
      <c r="Q54" s="8">
        <f t="shared" si="22"/>
        <v>4.4420000000000002</v>
      </c>
      <c r="R54" s="8">
        <f t="shared" ca="1" si="23"/>
        <v>4.4580000000000002</v>
      </c>
      <c r="S54" s="8">
        <f t="shared" ca="1" si="19"/>
        <v>1.0036019810895993</v>
      </c>
      <c r="T54" s="18">
        <v>51</v>
      </c>
      <c r="U54" s="8">
        <f t="shared" ca="1" si="24"/>
        <v>-2.7519604412947638</v>
      </c>
      <c r="V54" s="8">
        <f t="shared" ca="1" si="25"/>
        <v>3.5629142365461299</v>
      </c>
      <c r="W54" s="8">
        <f t="shared" ca="1" si="26"/>
        <v>2.7882178613073147</v>
      </c>
      <c r="X54" s="18">
        <v>51</v>
      </c>
      <c r="Y54" s="9" t="str">
        <f t="shared" si="27"/>
        <v>p7k-51</v>
      </c>
      <c r="Z54" s="10">
        <f t="shared" ca="1" si="9"/>
        <v>406986.50703955872</v>
      </c>
      <c r="AA54" s="10">
        <f t="shared" ca="1" si="10"/>
        <v>45864.629914236546</v>
      </c>
      <c r="AB54" s="10">
        <f t="shared" ca="1" si="11"/>
        <v>25.357217861307312</v>
      </c>
      <c r="AC54" s="18">
        <v>51</v>
      </c>
      <c r="AD54" s="9" t="str">
        <f t="shared" si="28"/>
        <v>p7o-51</v>
      </c>
      <c r="AE54" s="8">
        <f t="shared" si="29"/>
        <v>406986.5891752718</v>
      </c>
      <c r="AF54" s="8">
        <f t="shared" si="30"/>
        <v>45864.617126747144</v>
      </c>
      <c r="AG54" s="8">
        <f t="shared" si="31"/>
        <v>25.274000000000001</v>
      </c>
    </row>
    <row r="55" spans="4:33" x14ac:dyDescent="0.2">
      <c r="D55" s="19">
        <v>52</v>
      </c>
      <c r="E55" s="8">
        <v>-4.4720000000000004</v>
      </c>
      <c r="F55" s="8">
        <v>0</v>
      </c>
      <c r="G55" s="8">
        <v>2.206</v>
      </c>
      <c r="H55" s="18">
        <v>52</v>
      </c>
      <c r="I55" s="8">
        <f t="shared" si="20"/>
        <v>-2.6878559622851288</v>
      </c>
      <c r="J55" s="8">
        <f t="shared" si="21"/>
        <v>3.5741032897788902</v>
      </c>
      <c r="K55" s="8">
        <f t="shared" si="2"/>
        <v>2.206</v>
      </c>
      <c r="L55" s="18">
        <v>52</v>
      </c>
      <c r="M55" s="8">
        <f t="shared" si="32"/>
        <v>4.986503785218658</v>
      </c>
      <c r="N55" s="8">
        <f t="shared" ca="1" si="33"/>
        <v>4.9875037852186583</v>
      </c>
      <c r="O55" s="8">
        <f t="shared" ca="1" si="18"/>
        <v>1.0002005413097177</v>
      </c>
      <c r="P55" s="18">
        <v>52</v>
      </c>
      <c r="Q55" s="8">
        <f t="shared" si="22"/>
        <v>4.4720000000000004</v>
      </c>
      <c r="R55" s="8">
        <f t="shared" ca="1" si="23"/>
        <v>4.6240000000000006</v>
      </c>
      <c r="S55" s="8">
        <f t="shared" ca="1" si="19"/>
        <v>1.0339892665474062</v>
      </c>
      <c r="T55" s="18">
        <v>52</v>
      </c>
      <c r="U55" s="8">
        <f t="shared" ca="1" si="24"/>
        <v>-2.6883949884401379</v>
      </c>
      <c r="V55" s="8">
        <f t="shared" ca="1" si="25"/>
        <v>3.6955844391631465</v>
      </c>
      <c r="W55" s="8">
        <f t="shared" ca="1" si="26"/>
        <v>2.2064423941292373</v>
      </c>
      <c r="X55" s="18">
        <v>52</v>
      </c>
      <c r="Y55" s="9" t="str">
        <f t="shared" si="27"/>
        <v>p7k-52</v>
      </c>
      <c r="Z55" s="10">
        <f t="shared" ca="1" si="9"/>
        <v>406986.5706050116</v>
      </c>
      <c r="AA55" s="10">
        <f t="shared" ca="1" si="10"/>
        <v>45864.762584439166</v>
      </c>
      <c r="AB55" s="10">
        <f t="shared" ca="1" si="11"/>
        <v>24.775442394129236</v>
      </c>
      <c r="AC55" s="18">
        <v>52</v>
      </c>
      <c r="AD55" s="9" t="str">
        <f t="shared" si="28"/>
        <v>p7o-52</v>
      </c>
      <c r="AE55" s="8">
        <f t="shared" si="29"/>
        <v>406986.57114403776</v>
      </c>
      <c r="AF55" s="8">
        <f t="shared" si="30"/>
        <v>45864.641103289781</v>
      </c>
      <c r="AG55" s="8">
        <f t="shared" si="31"/>
        <v>24.774999999999999</v>
      </c>
    </row>
    <row r="56" spans="4:33" x14ac:dyDescent="0.2">
      <c r="D56" s="19">
        <v>53</v>
      </c>
      <c r="E56" s="8">
        <v>-4.4660000000000002</v>
      </c>
      <c r="F56" s="8">
        <v>0</v>
      </c>
      <c r="G56" s="8">
        <v>1.706</v>
      </c>
      <c r="H56" s="18">
        <v>53</v>
      </c>
      <c r="I56" s="8">
        <f t="shared" si="20"/>
        <v>-2.6842497154663203</v>
      </c>
      <c r="J56" s="8">
        <f t="shared" si="21"/>
        <v>3.5693079812505641</v>
      </c>
      <c r="K56" s="8">
        <f t="shared" si="2"/>
        <v>1.706</v>
      </c>
      <c r="L56" s="18">
        <v>53</v>
      </c>
      <c r="M56" s="8">
        <f t="shared" si="32"/>
        <v>4.7807522420640041</v>
      </c>
      <c r="N56" s="8">
        <f t="shared" ca="1" si="33"/>
        <v>4.8287522420640041</v>
      </c>
      <c r="O56" s="8">
        <f t="shared" ca="1" si="18"/>
        <v>1.0100402609400392</v>
      </c>
      <c r="P56" s="18">
        <v>53</v>
      </c>
      <c r="Q56" s="8">
        <f t="shared" si="22"/>
        <v>4.4659999999999993</v>
      </c>
      <c r="R56" s="8">
        <f t="shared" ca="1" si="23"/>
        <v>4.5809999999999995</v>
      </c>
      <c r="S56" s="8">
        <f t="shared" ca="1" si="19"/>
        <v>1.0257501119570085</v>
      </c>
      <c r="T56" s="18">
        <v>53</v>
      </c>
      <c r="U56" s="8">
        <f t="shared" ca="1" si="24"/>
        <v>-2.7112002830378281</v>
      </c>
      <c r="V56" s="8">
        <f t="shared" ca="1" si="25"/>
        <v>3.6612180613768102</v>
      </c>
      <c r="W56" s="8">
        <f t="shared" ca="1" si="26"/>
        <v>1.7231286851637069</v>
      </c>
      <c r="X56" s="18">
        <v>53</v>
      </c>
      <c r="Y56" s="9" t="str">
        <f t="shared" si="27"/>
        <v>p7k-53</v>
      </c>
      <c r="Z56" s="10">
        <f t="shared" ca="1" si="9"/>
        <v>406986.54779971699</v>
      </c>
      <c r="AA56" s="10">
        <f t="shared" ca="1" si="10"/>
        <v>45864.728218061377</v>
      </c>
      <c r="AB56" s="10">
        <f t="shared" ca="1" si="11"/>
        <v>24.292128685163707</v>
      </c>
      <c r="AC56" s="18">
        <v>53</v>
      </c>
      <c r="AD56" s="9" t="str">
        <f t="shared" si="28"/>
        <v>p7o-53</v>
      </c>
      <c r="AE56" s="8">
        <f t="shared" si="29"/>
        <v>406986.57475028455</v>
      </c>
      <c r="AF56" s="8">
        <f t="shared" si="30"/>
        <v>45864.636307981251</v>
      </c>
      <c r="AG56" s="8">
        <f t="shared" si="31"/>
        <v>24.274999999999999</v>
      </c>
    </row>
    <row r="57" spans="4:33" x14ac:dyDescent="0.2">
      <c r="D57" s="19">
        <v>54</v>
      </c>
      <c r="E57" s="8">
        <v>-4.4249999999999998</v>
      </c>
      <c r="F57" s="8">
        <v>0</v>
      </c>
      <c r="G57" s="8">
        <v>1.208</v>
      </c>
      <c r="H57" s="18">
        <v>54</v>
      </c>
      <c r="I57" s="8">
        <f t="shared" si="20"/>
        <v>-2.6596070288711302</v>
      </c>
      <c r="J57" s="8">
        <f t="shared" si="21"/>
        <v>3.5365400396403373</v>
      </c>
      <c r="K57" s="8">
        <f t="shared" si="2"/>
        <v>1.208</v>
      </c>
      <c r="L57" s="18">
        <v>54</v>
      </c>
      <c r="M57" s="8">
        <f t="shared" si="32"/>
        <v>4.586925876880942</v>
      </c>
      <c r="N57" s="8">
        <f t="shared" ca="1" si="33"/>
        <v>4.6769258768809419</v>
      </c>
      <c r="O57" s="8">
        <f t="shared" ca="1" si="18"/>
        <v>1.0196209841658046</v>
      </c>
      <c r="P57" s="18">
        <v>54</v>
      </c>
      <c r="Q57" s="8">
        <f t="shared" si="22"/>
        <v>4.4249999999999998</v>
      </c>
      <c r="R57" s="8">
        <f t="shared" ca="1" si="23"/>
        <v>4.5549999999999997</v>
      </c>
      <c r="S57" s="8">
        <f t="shared" ca="1" si="19"/>
        <v>1.0293785310734462</v>
      </c>
      <c r="T57" s="18">
        <v>54</v>
      </c>
      <c r="U57" s="8">
        <f t="shared" ca="1" si="24"/>
        <v>-2.7117911362718732</v>
      </c>
      <c r="V57" s="8">
        <f t="shared" ca="1" si="25"/>
        <v>3.6404383910873976</v>
      </c>
      <c r="W57" s="8">
        <f t="shared" ca="1" si="26"/>
        <v>1.2317021488722919</v>
      </c>
      <c r="X57" s="18">
        <v>54</v>
      </c>
      <c r="Y57" s="9" t="str">
        <f t="shared" si="27"/>
        <v>p7k-54</v>
      </c>
      <c r="Z57" s="10">
        <f t="shared" ca="1" si="9"/>
        <v>406986.54720886378</v>
      </c>
      <c r="AA57" s="10">
        <f t="shared" ca="1" si="10"/>
        <v>45864.707438391088</v>
      </c>
      <c r="AB57" s="10">
        <f t="shared" ca="1" si="11"/>
        <v>23.80070214887229</v>
      </c>
      <c r="AC57" s="18">
        <v>54</v>
      </c>
      <c r="AD57" s="9" t="str">
        <f t="shared" si="28"/>
        <v>p7o-54</v>
      </c>
      <c r="AE57" s="8">
        <f t="shared" si="29"/>
        <v>406986.59939297114</v>
      </c>
      <c r="AF57" s="8">
        <f t="shared" si="30"/>
        <v>45864.603540039643</v>
      </c>
      <c r="AG57" s="8">
        <f t="shared" si="31"/>
        <v>23.776999999999997</v>
      </c>
    </row>
    <row r="58" spans="4:33" x14ac:dyDescent="0.2">
      <c r="D58" s="19">
        <v>55</v>
      </c>
      <c r="E58" s="8">
        <v>-4.3470000000000004</v>
      </c>
      <c r="F58" s="8">
        <v>0</v>
      </c>
      <c r="G58" s="8">
        <v>0.71399999999999997</v>
      </c>
      <c r="H58" s="18">
        <v>55</v>
      </c>
      <c r="I58" s="8">
        <f t="shared" si="20"/>
        <v>-2.6127258202266224</v>
      </c>
      <c r="J58" s="8">
        <f t="shared" si="21"/>
        <v>3.474201028772101</v>
      </c>
      <c r="K58" s="8">
        <f t="shared" si="2"/>
        <v>0.71399999999999997</v>
      </c>
      <c r="L58" s="18">
        <v>55</v>
      </c>
      <c r="M58" s="8">
        <f t="shared" si="32"/>
        <v>4.4052474391343788</v>
      </c>
      <c r="N58" s="8">
        <f t="shared" ca="1" si="33"/>
        <v>4.4312474391343786</v>
      </c>
      <c r="O58" s="8">
        <f t="shared" ca="1" si="18"/>
        <v>1.0059020521228903</v>
      </c>
      <c r="P58" s="18">
        <v>55</v>
      </c>
      <c r="Q58" s="8">
        <f t="shared" si="22"/>
        <v>4.3470000000000004</v>
      </c>
      <c r="R58" s="8">
        <f t="shared" ca="1" si="23"/>
        <v>4.6080000000000005</v>
      </c>
      <c r="S58" s="8">
        <f t="shared" ca="1" si="19"/>
        <v>1.0600414078674949</v>
      </c>
      <c r="T58" s="18">
        <v>55</v>
      </c>
      <c r="U58" s="8">
        <f t="shared" ca="1" si="24"/>
        <v>-2.6281462642004212</v>
      </c>
      <c r="V58" s="8">
        <f t="shared" ca="1" si="25"/>
        <v>3.6827969497542772</v>
      </c>
      <c r="W58" s="8">
        <f t="shared" ca="1" si="26"/>
        <v>0.7182140652157436</v>
      </c>
      <c r="X58" s="18">
        <v>55</v>
      </c>
      <c r="Y58" s="9" t="str">
        <f t="shared" si="27"/>
        <v>p7k-55</v>
      </c>
      <c r="Z58" s="10">
        <f t="shared" ca="1" si="9"/>
        <v>406986.63085373584</v>
      </c>
      <c r="AA58" s="10">
        <f t="shared" ca="1" si="10"/>
        <v>45864.749796949756</v>
      </c>
      <c r="AB58" s="10">
        <f t="shared" ca="1" si="11"/>
        <v>23.287214065215743</v>
      </c>
      <c r="AC58" s="18">
        <v>55</v>
      </c>
      <c r="AD58" s="9" t="str">
        <f t="shared" si="28"/>
        <v>p7o-55</v>
      </c>
      <c r="AE58" s="8">
        <f t="shared" si="29"/>
        <v>406986.6462741798</v>
      </c>
      <c r="AF58" s="8">
        <f t="shared" si="30"/>
        <v>45864.541201028776</v>
      </c>
      <c r="AG58" s="8">
        <f t="shared" si="31"/>
        <v>23.282999999999998</v>
      </c>
    </row>
    <row r="59" spans="4:33" x14ac:dyDescent="0.2">
      <c r="D59" s="19">
        <v>56</v>
      </c>
      <c r="E59" s="8">
        <v>-4.2350000000000003</v>
      </c>
      <c r="F59" s="8">
        <v>0</v>
      </c>
      <c r="G59" s="8">
        <v>0.22700000000000001</v>
      </c>
      <c r="H59" s="18">
        <v>56</v>
      </c>
      <c r="I59" s="8">
        <f t="shared" si="20"/>
        <v>-2.5454092129422006</v>
      </c>
      <c r="J59" s="8">
        <f t="shared" si="21"/>
        <v>3.3846886029100181</v>
      </c>
      <c r="K59" s="8">
        <f t="shared" si="2"/>
        <v>0.22700000000000001</v>
      </c>
      <c r="L59" s="18">
        <v>56</v>
      </c>
      <c r="M59" s="8">
        <f t="shared" si="32"/>
        <v>4.2410793437520127</v>
      </c>
      <c r="N59" s="8">
        <f t="shared" ca="1" si="33"/>
        <v>4.4290793437520124</v>
      </c>
      <c r="O59" s="8">
        <f t="shared" ca="1" si="18"/>
        <v>1.0443283383219328</v>
      </c>
      <c r="P59" s="18">
        <v>56</v>
      </c>
      <c r="Q59" s="8">
        <f t="shared" si="22"/>
        <v>4.2350000000000003</v>
      </c>
      <c r="R59" s="8">
        <f t="shared" ca="1" si="23"/>
        <v>4.4950000000000001</v>
      </c>
      <c r="S59" s="8">
        <f t="shared" ca="1" si="19"/>
        <v>1.0613931523022431</v>
      </c>
      <c r="T59" s="18">
        <v>56</v>
      </c>
      <c r="U59" s="8">
        <f t="shared" ca="1" si="24"/>
        <v>-2.6582429737012672</v>
      </c>
      <c r="V59" s="8">
        <f t="shared" ca="1" si="25"/>
        <v>3.5924853058041393</v>
      </c>
      <c r="W59" s="8">
        <f t="shared" ca="1" si="26"/>
        <v>0.23706253279907877</v>
      </c>
      <c r="X59" s="18">
        <v>56</v>
      </c>
      <c r="Y59" s="9" t="str">
        <f t="shared" si="27"/>
        <v>p7k-56</v>
      </c>
      <c r="Z59" s="10">
        <f t="shared" ca="1" si="9"/>
        <v>406986.60075702635</v>
      </c>
      <c r="AA59" s="10">
        <f t="shared" ca="1" si="10"/>
        <v>45864.659485305805</v>
      </c>
      <c r="AB59" s="10">
        <f t="shared" ca="1" si="11"/>
        <v>22.806062532799078</v>
      </c>
      <c r="AC59" s="18">
        <v>56</v>
      </c>
      <c r="AD59" s="9" t="str">
        <f t="shared" si="28"/>
        <v>p7o-56</v>
      </c>
      <c r="AE59" s="8">
        <f t="shared" si="29"/>
        <v>406986.71359078708</v>
      </c>
      <c r="AF59" s="8">
        <f t="shared" si="30"/>
        <v>45864.451688602916</v>
      </c>
      <c r="AG59" s="8">
        <f t="shared" si="31"/>
        <v>22.795999999999999</v>
      </c>
    </row>
    <row r="60" spans="4:33" x14ac:dyDescent="0.2">
      <c r="D60" s="19">
        <v>57</v>
      </c>
      <c r="E60" s="8">
        <v>-4.0869999999999997</v>
      </c>
      <c r="F60" s="8">
        <v>0</v>
      </c>
      <c r="G60" s="8">
        <v>-0.251</v>
      </c>
      <c r="H60" s="18">
        <v>57</v>
      </c>
      <c r="I60" s="8">
        <f t="shared" si="20"/>
        <v>-2.4564551247449282</v>
      </c>
      <c r="J60" s="8">
        <f t="shared" si="21"/>
        <v>3.2664043258779789</v>
      </c>
      <c r="K60" s="8">
        <f t="shared" si="2"/>
        <v>-0.251</v>
      </c>
      <c r="L60" s="18">
        <v>57</v>
      </c>
      <c r="M60" s="8">
        <f t="shared" si="32"/>
        <v>4.0947002332283127</v>
      </c>
      <c r="N60" s="8">
        <f t="shared" ca="1" si="33"/>
        <v>4.244700233228313</v>
      </c>
      <c r="O60" s="8">
        <f t="shared" ca="1" si="18"/>
        <v>1.0366327182592652</v>
      </c>
      <c r="P60" s="18">
        <v>57</v>
      </c>
      <c r="Q60" s="8">
        <f t="shared" si="22"/>
        <v>4.0869999999999997</v>
      </c>
      <c r="R60" s="8">
        <f t="shared" ca="1" si="23"/>
        <v>4.12</v>
      </c>
      <c r="S60" s="8">
        <f t="shared" ca="1" si="19"/>
        <v>1.0080743821874236</v>
      </c>
      <c r="T60" s="18">
        <v>57</v>
      </c>
      <c r="U60" s="8">
        <f t="shared" ca="1" si="24"/>
        <v>-2.5464417532462371</v>
      </c>
      <c r="V60" s="8">
        <f t="shared" ca="1" si="25"/>
        <v>3.2927785227837716</v>
      </c>
      <c r="W60" s="8">
        <f t="shared" ca="1" si="26"/>
        <v>-0.26019481228307556</v>
      </c>
      <c r="X60" s="18">
        <v>57</v>
      </c>
      <c r="Y60" s="9" t="str">
        <f t="shared" si="27"/>
        <v>p7k-57</v>
      </c>
      <c r="Z60" s="10">
        <f t="shared" ca="1" si="9"/>
        <v>406986.7125582468</v>
      </c>
      <c r="AA60" s="10">
        <f t="shared" ca="1" si="10"/>
        <v>45864.359778522783</v>
      </c>
      <c r="AB60" s="10">
        <f t="shared" ca="1" si="11"/>
        <v>22.308805187716924</v>
      </c>
      <c r="AC60" s="18">
        <v>57</v>
      </c>
      <c r="AD60" s="9" t="str">
        <f t="shared" si="28"/>
        <v>p7o-57</v>
      </c>
      <c r="AE60" s="8">
        <f t="shared" si="29"/>
        <v>406986.8025448753</v>
      </c>
      <c r="AF60" s="8">
        <f t="shared" si="30"/>
        <v>45864.33340432588</v>
      </c>
      <c r="AG60" s="8">
        <f t="shared" si="31"/>
        <v>22.317999999999998</v>
      </c>
    </row>
    <row r="61" spans="4:33" x14ac:dyDescent="0.2">
      <c r="D61" s="19">
        <v>58</v>
      </c>
      <c r="E61" s="8">
        <v>-3.9060000000000001</v>
      </c>
      <c r="F61" s="8">
        <v>0</v>
      </c>
      <c r="G61" s="8">
        <v>-0.71599999999999997</v>
      </c>
      <c r="H61" s="18">
        <v>58</v>
      </c>
      <c r="I61" s="8">
        <f t="shared" si="20"/>
        <v>-2.3476666790442113</v>
      </c>
      <c r="J61" s="8">
        <f t="shared" si="21"/>
        <v>3.1217458519401484</v>
      </c>
      <c r="K61" s="8">
        <f t="shared" si="2"/>
        <v>-0.71599999999999997</v>
      </c>
      <c r="L61" s="18">
        <v>58</v>
      </c>
      <c r="M61" s="8">
        <f t="shared" si="32"/>
        <v>3.9710819684312741</v>
      </c>
      <c r="N61" s="8">
        <f t="shared" ca="1" si="33"/>
        <v>4.1150819684312738</v>
      </c>
      <c r="O61" s="8">
        <f t="shared" ca="1" si="18"/>
        <v>1.0362621575542257</v>
      </c>
      <c r="P61" s="18">
        <v>58</v>
      </c>
      <c r="Q61" s="8">
        <f t="shared" si="22"/>
        <v>3.9060000000000001</v>
      </c>
      <c r="R61" s="8">
        <f t="shared" ca="1" si="23"/>
        <v>4.165</v>
      </c>
      <c r="S61" s="8">
        <f t="shared" ca="1" si="19"/>
        <v>1.0663082437275986</v>
      </c>
      <c r="T61" s="18">
        <v>58</v>
      </c>
      <c r="U61" s="8">
        <f t="shared" ca="1" si="24"/>
        <v>-2.4327981380445185</v>
      </c>
      <c r="V61" s="8">
        <f t="shared" ca="1" si="25"/>
        <v>3.3287433367462156</v>
      </c>
      <c r="W61" s="8">
        <f t="shared" ca="1" si="26"/>
        <v>-0.74196370480882556</v>
      </c>
      <c r="X61" s="18">
        <v>58</v>
      </c>
      <c r="Y61" s="9" t="str">
        <f t="shared" si="27"/>
        <v>p7k-58</v>
      </c>
      <c r="Z61" s="10">
        <f t="shared" ca="1" si="9"/>
        <v>406986.82620186196</v>
      </c>
      <c r="AA61" s="10">
        <f t="shared" ca="1" si="10"/>
        <v>45864.395743336747</v>
      </c>
      <c r="AB61" s="10">
        <f t="shared" ca="1" si="11"/>
        <v>21.827036295191174</v>
      </c>
      <c r="AC61" s="18">
        <v>58</v>
      </c>
      <c r="AD61" s="9" t="str">
        <f t="shared" si="28"/>
        <v>p7o-58</v>
      </c>
      <c r="AE61" s="8">
        <f t="shared" si="29"/>
        <v>406986.91133332095</v>
      </c>
      <c r="AF61" s="8">
        <f t="shared" si="30"/>
        <v>45864.188745851941</v>
      </c>
      <c r="AG61" s="8">
        <f t="shared" si="31"/>
        <v>21.852999999999998</v>
      </c>
    </row>
    <row r="62" spans="4:33" x14ac:dyDescent="0.2">
      <c r="D62" s="19">
        <v>59</v>
      </c>
      <c r="E62" s="8">
        <v>-3.6840000000000002</v>
      </c>
      <c r="F62" s="8">
        <v>0</v>
      </c>
      <c r="G62" s="8">
        <v>-1.1639999999999999</v>
      </c>
      <c r="H62" s="18">
        <v>59</v>
      </c>
      <c r="I62" s="8">
        <f t="shared" si="20"/>
        <v>-2.2142355467483039</v>
      </c>
      <c r="J62" s="8">
        <f t="shared" si="21"/>
        <v>2.944319436392091</v>
      </c>
      <c r="K62" s="8">
        <f t="shared" si="2"/>
        <v>-1.1639999999999999</v>
      </c>
      <c r="L62" s="18">
        <v>59</v>
      </c>
      <c r="M62" s="8">
        <f t="shared" si="32"/>
        <v>3.8635154975747152</v>
      </c>
      <c r="N62" s="8">
        <f t="shared" ca="1" si="33"/>
        <v>4.0175154975747152</v>
      </c>
      <c r="O62" s="8">
        <f t="shared" ca="1" si="18"/>
        <v>1.0398600704712255</v>
      </c>
      <c r="P62" s="18">
        <v>59</v>
      </c>
      <c r="Q62" s="8">
        <f t="shared" si="22"/>
        <v>3.6840000000000002</v>
      </c>
      <c r="R62" s="8">
        <f t="shared" ca="1" si="23"/>
        <v>3.9020000000000001</v>
      </c>
      <c r="S62" s="8">
        <f t="shared" ca="1" si="19"/>
        <v>1.0591748099891423</v>
      </c>
      <c r="T62" s="18">
        <v>59</v>
      </c>
      <c r="U62" s="8">
        <f t="shared" ca="1" si="24"/>
        <v>-2.3024951316815838</v>
      </c>
      <c r="V62" s="8">
        <f t="shared" ca="1" si="25"/>
        <v>3.1185489795879313</v>
      </c>
      <c r="W62" s="8">
        <f t="shared" ca="1" si="26"/>
        <v>-1.2103971220285064</v>
      </c>
      <c r="X62" s="18">
        <v>59</v>
      </c>
      <c r="Y62" s="9" t="str">
        <f t="shared" si="27"/>
        <v>p7k-59</v>
      </c>
      <c r="Z62" s="10">
        <f t="shared" ca="1" si="9"/>
        <v>406986.95650486834</v>
      </c>
      <c r="AA62" s="10">
        <f t="shared" ca="1" si="10"/>
        <v>45864.185548979593</v>
      </c>
      <c r="AB62" s="10">
        <f t="shared" ca="1" si="11"/>
        <v>21.358602877971492</v>
      </c>
      <c r="AC62" s="18">
        <v>59</v>
      </c>
      <c r="AD62" s="9" t="str">
        <f t="shared" si="28"/>
        <v>p7o-59</v>
      </c>
      <c r="AE62" s="8">
        <f t="shared" si="29"/>
        <v>406987.04476445325</v>
      </c>
      <c r="AF62" s="8">
        <f t="shared" si="30"/>
        <v>45864.011319436395</v>
      </c>
      <c r="AG62" s="8">
        <f t="shared" si="31"/>
        <v>21.404999999999998</v>
      </c>
    </row>
    <row r="63" spans="4:33" x14ac:dyDescent="0.2">
      <c r="D63" s="19">
        <v>60</v>
      </c>
      <c r="E63" s="8">
        <v>-3.3620000000000001</v>
      </c>
      <c r="F63" s="8">
        <v>0</v>
      </c>
      <c r="G63" s="8">
        <v>-1.544</v>
      </c>
      <c r="H63" s="18">
        <v>60</v>
      </c>
      <c r="I63" s="8">
        <f t="shared" si="20"/>
        <v>-2.0207003008055908</v>
      </c>
      <c r="J63" s="8">
        <f t="shared" si="21"/>
        <v>2.686971212038602</v>
      </c>
      <c r="K63" s="8">
        <f t="shared" si="2"/>
        <v>-1.544</v>
      </c>
      <c r="L63" s="18">
        <v>60</v>
      </c>
      <c r="M63" s="8">
        <f t="shared" si="32"/>
        <v>3.6995918693823513</v>
      </c>
      <c r="N63" s="8">
        <f t="shared" ca="1" si="33"/>
        <v>3.6855918693823515</v>
      </c>
      <c r="O63" s="8">
        <f t="shared" ca="1" si="18"/>
        <v>0.99621579879773681</v>
      </c>
      <c r="P63" s="18">
        <v>60</v>
      </c>
      <c r="Q63" s="8">
        <f t="shared" si="22"/>
        <v>3.3620000000000001</v>
      </c>
      <c r="R63" s="8">
        <f t="shared" ca="1" si="23"/>
        <v>3.6080000000000001</v>
      </c>
      <c r="S63" s="8">
        <f t="shared" ca="1" si="19"/>
        <v>1.0731707317073171</v>
      </c>
      <c r="T63" s="18">
        <v>60</v>
      </c>
      <c r="U63" s="8">
        <f t="shared" ca="1" si="24"/>
        <v>-2.0130535642978686</v>
      </c>
      <c r="V63" s="8">
        <f t="shared" ca="1" si="25"/>
        <v>2.8835788616999634</v>
      </c>
      <c r="W63" s="8">
        <f t="shared" ca="1" si="26"/>
        <v>-1.5381571933437057</v>
      </c>
      <c r="X63" s="18">
        <v>60</v>
      </c>
      <c r="Y63" s="9" t="str">
        <f t="shared" si="27"/>
        <v>p7k-60</v>
      </c>
      <c r="Z63" s="10">
        <f t="shared" ca="1" si="9"/>
        <v>406987.24594643572</v>
      </c>
      <c r="AA63" s="10">
        <f t="shared" ca="1" si="10"/>
        <v>45863.950578861703</v>
      </c>
      <c r="AB63" s="10">
        <f t="shared" ca="1" si="11"/>
        <v>21.030842806656292</v>
      </c>
      <c r="AC63" s="18">
        <v>60</v>
      </c>
      <c r="AD63" s="9" t="str">
        <f t="shared" si="28"/>
        <v>p7o-60</v>
      </c>
      <c r="AE63" s="8">
        <f t="shared" si="29"/>
        <v>406987.23829969921</v>
      </c>
      <c r="AF63" s="8">
        <f t="shared" si="30"/>
        <v>45863.753971212042</v>
      </c>
      <c r="AG63" s="8">
        <f t="shared" si="31"/>
        <v>21.024999999999999</v>
      </c>
    </row>
  </sheetData>
  <mergeCells count="16">
    <mergeCell ref="AD2:AG2"/>
    <mergeCell ref="AD1:AG1"/>
    <mergeCell ref="E2:G2"/>
    <mergeCell ref="I2:K2"/>
    <mergeCell ref="M2:O2"/>
    <mergeCell ref="Q2:S2"/>
    <mergeCell ref="U2:W2"/>
    <mergeCell ref="A1:B1"/>
    <mergeCell ref="A2:B2"/>
    <mergeCell ref="Y2:AB2"/>
    <mergeCell ref="E1:G1"/>
    <mergeCell ref="I1:K1"/>
    <mergeCell ref="M1:O1"/>
    <mergeCell ref="Q1:S1"/>
    <mergeCell ref="U1:W1"/>
    <mergeCell ref="Y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9200-48D0-4A1B-9F8C-A0573826FA47}">
  <dimension ref="B3:J27"/>
  <sheetViews>
    <sheetView workbookViewId="0">
      <selection activeCell="C18" sqref="C18"/>
    </sheetView>
  </sheetViews>
  <sheetFormatPr defaultRowHeight="12.75" x14ac:dyDescent="0.2"/>
  <cols>
    <col min="1" max="1" width="9.140625" style="22"/>
    <col min="2" max="2" width="9.28515625" style="22" customWidth="1"/>
    <col min="3" max="3" width="16" style="22" customWidth="1"/>
    <col min="4" max="4" width="5.5703125" style="22" customWidth="1"/>
    <col min="5" max="5" width="12" style="22" customWidth="1"/>
    <col min="6" max="6" width="6.7109375" style="22" customWidth="1"/>
    <col min="7" max="7" width="13.5703125" style="22" customWidth="1"/>
    <col min="8" max="8" width="9.7109375" style="22" bestFit="1" customWidth="1"/>
    <col min="9" max="9" width="12.85546875" style="22" customWidth="1"/>
    <col min="10" max="10" width="9.28515625" style="22" bestFit="1" customWidth="1"/>
    <col min="11" max="11" width="12.140625" style="22" bestFit="1" customWidth="1"/>
    <col min="12" max="14" width="9.140625" style="22"/>
    <col min="15" max="15" width="12.140625" style="22" bestFit="1" customWidth="1"/>
    <col min="16" max="16" width="9.85546875" style="22" customWidth="1"/>
    <col min="17" max="16384" width="9.140625" style="22"/>
  </cols>
  <sheetData>
    <row r="3" spans="2:7" ht="18.75" x14ac:dyDescent="0.3">
      <c r="B3" s="21" t="s">
        <v>2</v>
      </c>
    </row>
    <row r="6" spans="2:7" ht="15.75" x14ac:dyDescent="0.25">
      <c r="B6" s="23" t="s">
        <v>3</v>
      </c>
    </row>
    <row r="8" spans="2:7" x14ac:dyDescent="0.2">
      <c r="B8" s="24" t="s">
        <v>4</v>
      </c>
      <c r="C8" s="25"/>
      <c r="F8" s="24" t="s">
        <v>5</v>
      </c>
    </row>
    <row r="10" spans="2:7" x14ac:dyDescent="0.2">
      <c r="B10" s="22" t="s">
        <v>6</v>
      </c>
      <c r="C10" s="26">
        <v>89704.111000000004</v>
      </c>
      <c r="F10" s="22" t="s">
        <v>7</v>
      </c>
      <c r="G10" s="26">
        <v>89524.240999999995</v>
      </c>
    </row>
    <row r="11" spans="2:7" x14ac:dyDescent="0.2">
      <c r="B11" s="22" t="s">
        <v>8</v>
      </c>
      <c r="C11" s="27">
        <v>15612.894</v>
      </c>
      <c r="F11" s="22" t="s">
        <v>9</v>
      </c>
      <c r="G11" s="27">
        <v>15485.853999999999</v>
      </c>
    </row>
    <row r="14" spans="2:7" ht="15.75" x14ac:dyDescent="0.25">
      <c r="B14" s="23" t="s">
        <v>10</v>
      </c>
      <c r="D14" s="25"/>
      <c r="E14" s="25"/>
    </row>
    <row r="15" spans="2:7" x14ac:dyDescent="0.2">
      <c r="D15" s="25"/>
      <c r="E15" s="25"/>
    </row>
    <row r="16" spans="2:7" x14ac:dyDescent="0.2">
      <c r="B16" s="24" t="s">
        <v>11</v>
      </c>
    </row>
    <row r="18" spans="2:10" x14ac:dyDescent="0.2">
      <c r="B18" s="22" t="s">
        <v>12</v>
      </c>
      <c r="C18" s="28">
        <f>SQRT((G10-C10)^2+(G11-C11)^2)</f>
        <v>220.20985105122745</v>
      </c>
    </row>
    <row r="20" spans="2:10" x14ac:dyDescent="0.2">
      <c r="B20" s="24" t="s">
        <v>13</v>
      </c>
    </row>
    <row r="21" spans="2:10" x14ac:dyDescent="0.2">
      <c r="B21" s="29"/>
      <c r="C21" s="29"/>
      <c r="D21" s="29"/>
      <c r="E21" s="29"/>
      <c r="F21" s="29"/>
      <c r="G21" s="29"/>
      <c r="H21" s="29"/>
    </row>
    <row r="22" spans="2:10" x14ac:dyDescent="0.2">
      <c r="B22" s="40" t="s">
        <v>14</v>
      </c>
      <c r="C22" s="40"/>
      <c r="D22" s="41">
        <f>180/PI()*ATAN((G10-C10)/(G11-C11))</f>
        <v>54.766902322382471</v>
      </c>
      <c r="E22" s="41"/>
      <c r="F22" s="29"/>
      <c r="G22" s="29"/>
      <c r="H22" s="29"/>
    </row>
    <row r="24" spans="2:10" x14ac:dyDescent="0.2">
      <c r="B24" s="24" t="s">
        <v>15</v>
      </c>
    </row>
    <row r="25" spans="2:10" x14ac:dyDescent="0.2">
      <c r="C25" s="29" t="s">
        <v>16</v>
      </c>
      <c r="D25" s="40" t="s">
        <v>17</v>
      </c>
      <c r="E25" s="40"/>
      <c r="F25" s="40" t="s">
        <v>18</v>
      </c>
      <c r="G25" s="40"/>
      <c r="H25" s="40" t="s">
        <v>19</v>
      </c>
      <c r="I25" s="40"/>
    </row>
    <row r="26" spans="2:10" x14ac:dyDescent="0.2">
      <c r="C26" s="29" t="b">
        <f>AND(G10-C10&gt;0,G11-C11&gt;0)</f>
        <v>0</v>
      </c>
      <c r="D26" s="40" t="b">
        <f>AND(G10-C10&gt;0,G11-C11&lt;0)</f>
        <v>0</v>
      </c>
      <c r="E26" s="40"/>
      <c r="F26" s="40" t="b">
        <f>AND(G10-C10&lt;0,G11-C11&lt;0)</f>
        <v>1</v>
      </c>
      <c r="G26" s="40"/>
      <c r="H26" s="40" t="b">
        <f>AND(G10-C10&lt;0,G11-C11&gt;0)</f>
        <v>0</v>
      </c>
      <c r="I26" s="40"/>
    </row>
    <row r="27" spans="2:10" x14ac:dyDescent="0.2">
      <c r="B27" s="22" t="s">
        <v>20</v>
      </c>
      <c r="C27" s="30">
        <f>IF(C26=TRUE,D22,0)</f>
        <v>0</v>
      </c>
      <c r="D27" s="39">
        <f>IF(D26=TRUE,180+D22,0)</f>
        <v>0</v>
      </c>
      <c r="E27" s="39"/>
      <c r="F27" s="39">
        <f>IF(F26=TRUE,180+D22,0)</f>
        <v>234.76690232238246</v>
      </c>
      <c r="G27" s="39"/>
      <c r="H27" s="39">
        <f>IF(H26=TRUE,360+D22,0)</f>
        <v>0</v>
      </c>
      <c r="I27" s="39"/>
      <c r="J27" s="31">
        <f>'[1]OSNOVNI PODATKI'!B15</f>
        <v>53</v>
      </c>
    </row>
  </sheetData>
  <mergeCells count="11">
    <mergeCell ref="D27:E27"/>
    <mergeCell ref="F27:G27"/>
    <mergeCell ref="H27:I27"/>
    <mergeCell ref="B22:C22"/>
    <mergeCell ref="D22:E22"/>
    <mergeCell ref="D25:E25"/>
    <mergeCell ref="F25:G25"/>
    <mergeCell ref="H25:I25"/>
    <mergeCell ref="D26:E26"/>
    <mergeCell ref="F26:G26"/>
    <mergeCell ref="H26:I26"/>
  </mergeCell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Matrika BT7</vt:lpstr>
      <vt:lpstr>Smer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Bilc</dc:creator>
  <cp:lastModifiedBy>Boris Bilc</cp:lastModifiedBy>
  <dcterms:created xsi:type="dcterms:W3CDTF">2022-03-04T17:35:42Z</dcterms:created>
  <dcterms:modified xsi:type="dcterms:W3CDTF">2022-03-13T23:50:02Z</dcterms:modified>
</cp:coreProperties>
</file>