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filterPrivacy="1" defaultThemeVersion="166925"/>
  <xr:revisionPtr revIDLastSave="0" documentId="13_ncr:1_{4106129D-DFAD-41D9-87ED-B4BBA2097CCB}" xr6:coauthVersionLast="47" xr6:coauthVersionMax="47" xr10:uidLastSave="{00000000-0000-0000-0000-000000000000}"/>
  <bookViews>
    <workbookView xWindow="-110" yWindow="-110" windowWidth="19420" windowHeight="10300" xr2:uid="{00000000-000D-0000-FFFF-FFFF00000000}"/>
  </bookViews>
  <sheets>
    <sheet name="Revenue" sheetId="1" r:id="rId1"/>
    <sheet name="By Months" sheetId="7" r:id="rId2"/>
    <sheet name="By Category and Product" sheetId="8" r:id="rId3"/>
    <sheet name="Pivot Table" sheetId="9" r:id="rId4"/>
    <sheet name="Pivot Chart" sheetId="10" r:id="rId5"/>
    <sheet name="Calculated Field" sheetId="11" r:id="rId6"/>
    <sheet name="Slicer" sheetId="12" r:id="rId7"/>
    <sheet name="Payment" sheetId="2" r:id="rId8"/>
    <sheet name="Goal Seek" sheetId="3" r:id="rId9"/>
    <sheet name="Variable Data Tables" sheetId="4" r:id="rId10"/>
    <sheet name="Scenario" sheetId="5" r:id="rId11"/>
    <sheet name="Scenario Summary" sheetId="13" r:id="rId12"/>
    <sheet name="Solver" sheetId="6" r:id="rId13"/>
    <sheet name="Answer Report" sheetId="14" r:id="rId14"/>
    <sheet name="Summary" sheetId="15" r:id="rId15"/>
    <sheet name="Map" sheetId="16" r:id="rId16"/>
    <sheet name="Loan" sheetId="17" r:id="rId17"/>
  </sheets>
  <externalReferences>
    <externalReference r:id="rId18"/>
    <externalReference r:id="rId19"/>
  </externalReferences>
  <definedNames>
    <definedName name="_xlchart.v5.0" hidden="1">Map!$A$1</definedName>
    <definedName name="_xlchart.v5.1" hidden="1">Map!$A$2:$A$6</definedName>
    <definedName name="_xlchart.v5.2" hidden="1">Map!$B$1</definedName>
    <definedName name="_xlchart.v5.3" hidden="1">Map!$B$2:$B$6</definedName>
    <definedName name="APR">Payment!$C$8</definedName>
    <definedName name="CostPerAd">'[1]Direct Marketing'!$B$9</definedName>
    <definedName name="DesignFee2021">'[1]Direct Marketing'!$B$8</definedName>
    <definedName name="Down_Payment">Payment!$C$6</definedName>
    <definedName name="Down_Payment_Amount">[2]Payment!$C$6</definedName>
    <definedName name="GrossProfit">'[1]Direct Marketing'!$B$12</definedName>
    <definedName name="Number_of_payments_per_year">[2]Payment!$C$9</definedName>
    <definedName name="Payments_Per_Year">Payment!$C$9</definedName>
    <definedName name="ProfitPerClick">'[1]Direct Marketing'!$B$11</definedName>
    <definedName name="Purchase_Price">[2]Payment!$C$5</definedName>
    <definedName name="PurPurchase_Price">Payment!$C$5</definedName>
    <definedName name="Slicer_Category">#N/A</definedName>
    <definedName name="solver_adj" localSheetId="12" hidden="1">Solver!$C$5,Solver!$C$8,Solver!$C$7</definedName>
    <definedName name="solver_cvg" localSheetId="12" hidden="1">0.0001</definedName>
    <definedName name="solver_drv" localSheetId="12" hidden="1">1</definedName>
    <definedName name="solver_eng" localSheetId="12" hidden="1">1</definedName>
    <definedName name="solver_est" localSheetId="12" hidden="1">1</definedName>
    <definedName name="solver_itr" localSheetId="12" hidden="1">2147483647</definedName>
    <definedName name="solver_lhs1" localSheetId="12" hidden="1">Solver!$C$5</definedName>
    <definedName name="solver_lhs2" localSheetId="12" hidden="1">Solver!$C$5</definedName>
    <definedName name="solver_lhs3" localSheetId="12" hidden="1">Solver!$C$5</definedName>
    <definedName name="solver_lhs4" localSheetId="12" hidden="1">Solver!$C$7</definedName>
    <definedName name="solver_lhs5" localSheetId="12" hidden="1">Solver!$C$8</definedName>
    <definedName name="solver_lhs6" localSheetId="12" hidden="1">Solver!$C$8</definedName>
    <definedName name="solver_mip" localSheetId="12" hidden="1">2147483647</definedName>
    <definedName name="solver_mni" localSheetId="12" hidden="1">30</definedName>
    <definedName name="solver_mrt" localSheetId="12" hidden="1">0.075</definedName>
    <definedName name="solver_msl" localSheetId="12" hidden="1">2</definedName>
    <definedName name="solver_neg" localSheetId="12" hidden="1">1</definedName>
    <definedName name="solver_nod" localSheetId="12" hidden="1">2147483647</definedName>
    <definedName name="solver_num" localSheetId="12" hidden="1">6</definedName>
    <definedName name="solver_nwt" localSheetId="12" hidden="1">1</definedName>
    <definedName name="solver_opt" localSheetId="12" hidden="1">Solver!$C$12</definedName>
    <definedName name="solver_pre" localSheetId="12" hidden="1">0.000001</definedName>
    <definedName name="solver_rbv" localSheetId="12" hidden="1">1</definedName>
    <definedName name="solver_rel1" localSheetId="12" hidden="1">1</definedName>
    <definedName name="solver_rel2" localSheetId="12" hidden="1">1</definedName>
    <definedName name="solver_rel3" localSheetId="12" hidden="1">4</definedName>
    <definedName name="solver_rel4" localSheetId="12" hidden="1">4</definedName>
    <definedName name="solver_rel5" localSheetId="12" hidden="1">1</definedName>
    <definedName name="solver_rel6" localSheetId="12" hidden="1">3</definedName>
    <definedName name="solver_rhs1" localSheetId="12" hidden="1">30000</definedName>
    <definedName name="solver_rhs2" localSheetId="12" hidden="1">50000</definedName>
    <definedName name="solver_rhs3" localSheetId="12" hidden="1">"integer"</definedName>
    <definedName name="solver_rhs4" localSheetId="12" hidden="1">"integer"</definedName>
    <definedName name="solver_rhs5" localSheetId="12" hidden="1">8</definedName>
    <definedName name="solver_rhs6" localSheetId="12" hidden="1">8</definedName>
    <definedName name="solver_rlx" localSheetId="12" hidden="1">2</definedName>
    <definedName name="solver_rsd" localSheetId="12" hidden="1">0</definedName>
    <definedName name="solver_scl" localSheetId="12" hidden="1">1</definedName>
    <definedName name="solver_sho" localSheetId="12" hidden="1">2</definedName>
    <definedName name="solver_ssz" localSheetId="12" hidden="1">100</definedName>
    <definedName name="solver_tim" localSheetId="12" hidden="1">2147483647</definedName>
    <definedName name="solver_tol" localSheetId="12" hidden="1">0.01</definedName>
    <definedName name="solver_typ" localSheetId="12" hidden="1">3</definedName>
    <definedName name="solver_val" localSheetId="12" hidden="1">750</definedName>
    <definedName name="solver_ver" localSheetId="12" hidden="1">3</definedName>
    <definedName name="TotalClicks">'[1]Direct Marketing'!$B$10</definedName>
    <definedName name="Years_Financed">Payment!$C$7</definedName>
  </definedNames>
  <calcPr calcId="191029"/>
  <pivotCaches>
    <pivotCache cacheId="0" r:id="rId20"/>
  </pivotCaches>
  <extLst>
    <ext xmlns:x14="http://schemas.microsoft.com/office/spreadsheetml/2009/9/main" uri="{BBE1A952-AA13-448e-AADC-164F8A28A991}">
      <x14:slicerCaches>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7" i="17" l="1"/>
  <c r="C66" i="17"/>
  <c r="C64" i="17"/>
  <c r="C65" i="17"/>
  <c r="C62" i="17"/>
  <c r="C63" i="17"/>
  <c r="C52" i="17"/>
  <c r="C53" i="17"/>
  <c r="C54" i="17"/>
  <c r="C55" i="17"/>
  <c r="C56" i="17"/>
  <c r="C57" i="17"/>
  <c r="C58" i="17"/>
  <c r="C59" i="17"/>
  <c r="C60" i="17"/>
  <c r="C61" i="17"/>
  <c r="C43" i="17"/>
  <c r="C44" i="17"/>
  <c r="C45" i="17"/>
  <c r="C46" i="17"/>
  <c r="C47" i="17"/>
  <c r="C48" i="17"/>
  <c r="C49" i="17"/>
  <c r="C50" i="17"/>
  <c r="C51" i="17"/>
  <c r="C35" i="17"/>
  <c r="C36" i="17"/>
  <c r="C37" i="17"/>
  <c r="C38" i="17"/>
  <c r="C39" i="17"/>
  <c r="C40" i="17"/>
  <c r="C41" i="17"/>
  <c r="C42" i="17"/>
  <c r="C23" i="17"/>
  <c r="C24" i="17"/>
  <c r="C25" i="17"/>
  <c r="C26" i="17"/>
  <c r="C27" i="17"/>
  <c r="C28" i="17"/>
  <c r="C29" i="17"/>
  <c r="C30" i="17"/>
  <c r="C31" i="17"/>
  <c r="C32" i="17"/>
  <c r="C33" i="17"/>
  <c r="C34" i="17"/>
  <c r="C10" i="17"/>
  <c r="C11" i="17"/>
  <c r="C70" i="17" s="1"/>
  <c r="C12" i="17"/>
  <c r="C13" i="17"/>
  <c r="C14" i="17"/>
  <c r="C15" i="17"/>
  <c r="C16" i="17"/>
  <c r="C17" i="17"/>
  <c r="C18" i="17"/>
  <c r="C19" i="17"/>
  <c r="C20" i="17"/>
  <c r="C21" i="17"/>
  <c r="C22" i="17"/>
  <c r="C9" i="17"/>
  <c r="C8" i="17"/>
  <c r="E4" i="17"/>
  <c r="E3" i="17"/>
  <c r="C28" i="15"/>
  <c r="C29" i="15"/>
  <c r="C30" i="15"/>
  <c r="B21" i="15"/>
  <c r="C23" i="15"/>
  <c r="C21" i="15"/>
  <c r="B2" i="15"/>
  <c r="C7" i="15"/>
  <c r="D7" i="15"/>
  <c r="F7" i="15"/>
  <c r="C8" i="15"/>
  <c r="D8" i="15" s="1"/>
  <c r="C22" i="15" s="1"/>
  <c r="F8" i="15"/>
  <c r="C9" i="15"/>
  <c r="D9" i="15" s="1"/>
  <c r="B29" i="15" s="1"/>
  <c r="F9" i="15"/>
  <c r="C10" i="15"/>
  <c r="D10" i="15"/>
  <c r="F10" i="15"/>
  <c r="C11" i="15"/>
  <c r="D11" i="15" s="1"/>
  <c r="F11" i="15"/>
  <c r="C12" i="15"/>
  <c r="D12" i="15" s="1"/>
  <c r="F12" i="15"/>
  <c r="C13" i="15"/>
  <c r="D13" i="15" s="1"/>
  <c r="B30" i="15" s="1"/>
  <c r="F13" i="15"/>
  <c r="C14" i="15"/>
  <c r="D14" i="15"/>
  <c r="F14" i="15"/>
  <c r="C15" i="15"/>
  <c r="D15" i="15"/>
  <c r="C24" i="15" s="1"/>
  <c r="F15" i="15"/>
  <c r="C16" i="15"/>
  <c r="D16" i="15" s="1"/>
  <c r="F16" i="15"/>
  <c r="C17" i="15"/>
  <c r="D17" i="15"/>
  <c r="F17" i="15"/>
  <c r="B23" i="15" l="1"/>
  <c r="B24" i="15"/>
  <c r="B28" i="15"/>
  <c r="E2" i="17"/>
  <c r="B8" i="17" s="1"/>
  <c r="B22" i="15"/>
  <c r="J5" i="4"/>
  <c r="F4" i="4"/>
  <c r="E6" i="4"/>
  <c r="J6" i="4" s="1"/>
  <c r="C11" i="3"/>
  <c r="C12" i="2"/>
  <c r="C11" i="2"/>
  <c r="D8" i="17" l="1"/>
  <c r="E7" i="4"/>
  <c r="H57" i="12"/>
  <c r="F57" i="12"/>
  <c r="H56" i="12"/>
  <c r="F56" i="12"/>
  <c r="H55" i="12"/>
  <c r="F55" i="12"/>
  <c r="H54" i="12"/>
  <c r="F54" i="12"/>
  <c r="H53" i="12"/>
  <c r="F53" i="12"/>
  <c r="H52" i="12"/>
  <c r="F52" i="12"/>
  <c r="H51" i="12"/>
  <c r="F51" i="12"/>
  <c r="H50" i="12"/>
  <c r="F50" i="12"/>
  <c r="H49" i="12"/>
  <c r="F49" i="12"/>
  <c r="H48" i="12"/>
  <c r="F48" i="12"/>
  <c r="H47" i="12"/>
  <c r="F47" i="12"/>
  <c r="H46" i="12"/>
  <c r="F46" i="12"/>
  <c r="H45" i="12"/>
  <c r="F45" i="12"/>
  <c r="H44" i="12"/>
  <c r="F44" i="12"/>
  <c r="H43" i="12"/>
  <c r="F43" i="12"/>
  <c r="H42" i="12"/>
  <c r="F42" i="12"/>
  <c r="H41" i="12"/>
  <c r="F41" i="12"/>
  <c r="H40" i="12"/>
  <c r="F40" i="12"/>
  <c r="H39" i="12"/>
  <c r="F39" i="12"/>
  <c r="H38" i="12"/>
  <c r="F38" i="12"/>
  <c r="H37" i="12"/>
  <c r="F37" i="12"/>
  <c r="H36" i="12"/>
  <c r="F36" i="12"/>
  <c r="H35" i="12"/>
  <c r="F35" i="12"/>
  <c r="H34" i="12"/>
  <c r="F34" i="12"/>
  <c r="H33" i="12"/>
  <c r="F33" i="12"/>
  <c r="H32" i="12"/>
  <c r="F32" i="12"/>
  <c r="H31" i="12"/>
  <c r="F31" i="12"/>
  <c r="H30" i="12"/>
  <c r="F30" i="12"/>
  <c r="H29" i="12"/>
  <c r="F29" i="12"/>
  <c r="H28" i="12"/>
  <c r="F28" i="12"/>
  <c r="H27" i="12"/>
  <c r="F27" i="12"/>
  <c r="H26" i="12"/>
  <c r="F26" i="12"/>
  <c r="H25" i="12"/>
  <c r="F25" i="12"/>
  <c r="H24" i="12"/>
  <c r="F24" i="12"/>
  <c r="H23" i="12"/>
  <c r="F23" i="12"/>
  <c r="H22" i="12"/>
  <c r="F22" i="12"/>
  <c r="H21" i="12"/>
  <c r="F21" i="12"/>
  <c r="H20" i="12"/>
  <c r="F20" i="12"/>
  <c r="H19" i="12"/>
  <c r="F19" i="12"/>
  <c r="H18" i="12"/>
  <c r="F18" i="12"/>
  <c r="H17" i="12"/>
  <c r="F17" i="12"/>
  <c r="H16" i="12"/>
  <c r="F16" i="12"/>
  <c r="H15" i="12"/>
  <c r="F15" i="12"/>
  <c r="H14" i="12"/>
  <c r="F14" i="12"/>
  <c r="H13" i="12"/>
  <c r="F13" i="12"/>
  <c r="H12" i="12"/>
  <c r="F12" i="12"/>
  <c r="H11" i="12"/>
  <c r="F11" i="12"/>
  <c r="H10" i="12"/>
  <c r="F10" i="12"/>
  <c r="H9" i="12"/>
  <c r="F9" i="12"/>
  <c r="H8" i="12"/>
  <c r="F8" i="12"/>
  <c r="H7" i="12"/>
  <c r="F7" i="12"/>
  <c r="H6" i="12"/>
  <c r="F6" i="12"/>
  <c r="H5" i="12"/>
  <c r="F5" i="12"/>
  <c r="H4" i="12"/>
  <c r="F4" i="12"/>
  <c r="H57" i="11"/>
  <c r="F57" i="11"/>
  <c r="H56" i="11"/>
  <c r="F56" i="11"/>
  <c r="H55" i="11"/>
  <c r="F55" i="11"/>
  <c r="H54" i="11"/>
  <c r="F54" i="11"/>
  <c r="H53" i="11"/>
  <c r="F53" i="11"/>
  <c r="H52" i="11"/>
  <c r="F52" i="11"/>
  <c r="H51" i="11"/>
  <c r="F51" i="11"/>
  <c r="H50" i="11"/>
  <c r="F50" i="11"/>
  <c r="H49" i="11"/>
  <c r="F49" i="11"/>
  <c r="H48" i="11"/>
  <c r="F48" i="11"/>
  <c r="H47" i="11"/>
  <c r="F47" i="11"/>
  <c r="H46" i="11"/>
  <c r="F46" i="11"/>
  <c r="H45" i="11"/>
  <c r="F45" i="11"/>
  <c r="H44" i="11"/>
  <c r="F44" i="11"/>
  <c r="H43" i="11"/>
  <c r="F43" i="11"/>
  <c r="H42" i="11"/>
  <c r="F42" i="11"/>
  <c r="H41" i="11"/>
  <c r="F41" i="11"/>
  <c r="H40" i="11"/>
  <c r="F40" i="11"/>
  <c r="H39" i="11"/>
  <c r="F39" i="11"/>
  <c r="H38" i="11"/>
  <c r="F38" i="11"/>
  <c r="H37" i="11"/>
  <c r="F37" i="11"/>
  <c r="H36" i="11"/>
  <c r="F36" i="11"/>
  <c r="H35" i="11"/>
  <c r="F35" i="11"/>
  <c r="H34" i="11"/>
  <c r="F34" i="11"/>
  <c r="H33" i="11"/>
  <c r="F33" i="11"/>
  <c r="H32" i="11"/>
  <c r="F32" i="11"/>
  <c r="H31" i="11"/>
  <c r="F31" i="11"/>
  <c r="H30" i="11"/>
  <c r="F30" i="11"/>
  <c r="H29" i="11"/>
  <c r="F29" i="11"/>
  <c r="H28" i="11"/>
  <c r="F28" i="11"/>
  <c r="H27" i="11"/>
  <c r="F27" i="11"/>
  <c r="H26" i="11"/>
  <c r="F26" i="11"/>
  <c r="H25" i="11"/>
  <c r="F25" i="11"/>
  <c r="H24" i="11"/>
  <c r="F24" i="11"/>
  <c r="H23" i="11"/>
  <c r="F23" i="11"/>
  <c r="H22" i="11"/>
  <c r="F22" i="11"/>
  <c r="H21" i="11"/>
  <c r="F21" i="11"/>
  <c r="H20" i="11"/>
  <c r="F20" i="11"/>
  <c r="H19" i="11"/>
  <c r="F19" i="11"/>
  <c r="H18" i="11"/>
  <c r="F18" i="11"/>
  <c r="H17" i="11"/>
  <c r="F17" i="11"/>
  <c r="H16" i="11"/>
  <c r="F16" i="11"/>
  <c r="H15" i="11"/>
  <c r="F15" i="11"/>
  <c r="H14" i="11"/>
  <c r="F14" i="11"/>
  <c r="H13" i="11"/>
  <c r="F13" i="11"/>
  <c r="H12" i="11"/>
  <c r="F12" i="11"/>
  <c r="H11" i="11"/>
  <c r="F11" i="11"/>
  <c r="H10" i="11"/>
  <c r="F10" i="11"/>
  <c r="H9" i="11"/>
  <c r="F9" i="11"/>
  <c r="H8" i="11"/>
  <c r="F8" i="11"/>
  <c r="H7" i="11"/>
  <c r="F7" i="11"/>
  <c r="H6" i="11"/>
  <c r="F6" i="11"/>
  <c r="H5" i="11"/>
  <c r="F5" i="11"/>
  <c r="H4" i="11"/>
  <c r="F4" i="11"/>
  <c r="H57" i="10"/>
  <c r="F57" i="10"/>
  <c r="H56" i="10"/>
  <c r="F56" i="10"/>
  <c r="H55" i="10"/>
  <c r="F55" i="10"/>
  <c r="H54" i="10"/>
  <c r="F54" i="10"/>
  <c r="H53" i="10"/>
  <c r="F53" i="10"/>
  <c r="H52" i="10"/>
  <c r="F52" i="10"/>
  <c r="H51" i="10"/>
  <c r="F51" i="10"/>
  <c r="H50" i="10"/>
  <c r="F50" i="10"/>
  <c r="H49" i="10"/>
  <c r="F49" i="10"/>
  <c r="H48" i="10"/>
  <c r="F48" i="10"/>
  <c r="H47" i="10"/>
  <c r="F47" i="10"/>
  <c r="H46" i="10"/>
  <c r="F46" i="10"/>
  <c r="H45" i="10"/>
  <c r="F45" i="10"/>
  <c r="H44" i="10"/>
  <c r="F44" i="10"/>
  <c r="H43" i="10"/>
  <c r="F43" i="10"/>
  <c r="H42" i="10"/>
  <c r="F42" i="10"/>
  <c r="H41" i="10"/>
  <c r="F41" i="10"/>
  <c r="H40" i="10"/>
  <c r="F40" i="10"/>
  <c r="H39" i="10"/>
  <c r="F39" i="10"/>
  <c r="H38" i="10"/>
  <c r="F38" i="10"/>
  <c r="H37" i="10"/>
  <c r="F37" i="10"/>
  <c r="H36" i="10"/>
  <c r="F36" i="10"/>
  <c r="H35" i="10"/>
  <c r="F35" i="10"/>
  <c r="H34" i="10"/>
  <c r="F34" i="10"/>
  <c r="H33" i="10"/>
  <c r="F33" i="10"/>
  <c r="H32" i="10"/>
  <c r="F32" i="10"/>
  <c r="H31" i="10"/>
  <c r="F31" i="10"/>
  <c r="H30" i="10"/>
  <c r="F30" i="10"/>
  <c r="H29" i="10"/>
  <c r="F29" i="10"/>
  <c r="H28" i="10"/>
  <c r="F28" i="10"/>
  <c r="H27" i="10"/>
  <c r="F27" i="10"/>
  <c r="H26" i="10"/>
  <c r="F26" i="10"/>
  <c r="H25" i="10"/>
  <c r="F25" i="10"/>
  <c r="H24" i="10"/>
  <c r="F24" i="10"/>
  <c r="H23" i="10"/>
  <c r="F23" i="10"/>
  <c r="H22" i="10"/>
  <c r="F22" i="10"/>
  <c r="H21" i="10"/>
  <c r="F21" i="10"/>
  <c r="H20" i="10"/>
  <c r="F20" i="10"/>
  <c r="H19" i="10"/>
  <c r="F19" i="10"/>
  <c r="H18" i="10"/>
  <c r="F18" i="10"/>
  <c r="H17" i="10"/>
  <c r="F17" i="10"/>
  <c r="H16" i="10"/>
  <c r="F16" i="10"/>
  <c r="H15" i="10"/>
  <c r="F15" i="10"/>
  <c r="H14" i="10"/>
  <c r="F14" i="10"/>
  <c r="H13" i="10"/>
  <c r="F13" i="10"/>
  <c r="H12" i="10"/>
  <c r="F12" i="10"/>
  <c r="H11" i="10"/>
  <c r="F11" i="10"/>
  <c r="H10" i="10"/>
  <c r="F10" i="10"/>
  <c r="H9" i="10"/>
  <c r="F9" i="10"/>
  <c r="H8" i="10"/>
  <c r="F8" i="10"/>
  <c r="H7" i="10"/>
  <c r="F7" i="10"/>
  <c r="H6" i="10"/>
  <c r="F6" i="10"/>
  <c r="H5" i="10"/>
  <c r="F5" i="10"/>
  <c r="H4" i="10"/>
  <c r="F4" i="10"/>
  <c r="B119" i="8"/>
  <c r="B117" i="8"/>
  <c r="B115" i="8"/>
  <c r="B113" i="8"/>
  <c r="B110" i="8"/>
  <c r="B108" i="8"/>
  <c r="B106" i="8"/>
  <c r="B104" i="8"/>
  <c r="B102" i="8"/>
  <c r="B100" i="8"/>
  <c r="B98" i="8"/>
  <c r="B95" i="8"/>
  <c r="B93" i="8"/>
  <c r="B91" i="8"/>
  <c r="B89" i="8"/>
  <c r="B87" i="8"/>
  <c r="B85" i="8"/>
  <c r="B83" i="8"/>
  <c r="B80" i="8"/>
  <c r="B78" i="8"/>
  <c r="B76" i="8"/>
  <c r="B74" i="8"/>
  <c r="B71" i="8"/>
  <c r="B69" i="8"/>
  <c r="B67" i="8"/>
  <c r="B65" i="8"/>
  <c r="B63" i="8"/>
  <c r="B61" i="8"/>
  <c r="B59" i="8"/>
  <c r="B56" i="8"/>
  <c r="B54" i="8"/>
  <c r="B52" i="8"/>
  <c r="B50" i="8"/>
  <c r="B48" i="8"/>
  <c r="B46" i="8"/>
  <c r="B44" i="8"/>
  <c r="B41" i="8"/>
  <c r="B39" i="8"/>
  <c r="B37" i="8"/>
  <c r="B35" i="8"/>
  <c r="B32" i="8"/>
  <c r="B30" i="8"/>
  <c r="B28" i="8"/>
  <c r="B26" i="8"/>
  <c r="B24" i="8"/>
  <c r="B22" i="8"/>
  <c r="B20" i="8"/>
  <c r="B17" i="8"/>
  <c r="B15" i="8"/>
  <c r="B13" i="8"/>
  <c r="B11" i="8"/>
  <c r="B9" i="8"/>
  <c r="B7" i="8"/>
  <c r="B5" i="8"/>
  <c r="E8" i="4" l="1"/>
  <c r="J7" i="4"/>
  <c r="H8" i="17"/>
  <c r="E8" i="17"/>
  <c r="B121" i="8"/>
  <c r="H57" i="9"/>
  <c r="F57" i="9"/>
  <c r="H56" i="9"/>
  <c r="F56" i="9"/>
  <c r="H55" i="9"/>
  <c r="F55" i="9"/>
  <c r="H54" i="9"/>
  <c r="F54" i="9"/>
  <c r="H53" i="9"/>
  <c r="F53" i="9"/>
  <c r="H52" i="9"/>
  <c r="F52" i="9"/>
  <c r="H51" i="9"/>
  <c r="F51" i="9"/>
  <c r="H50" i="9"/>
  <c r="F50" i="9"/>
  <c r="H49" i="9"/>
  <c r="F49" i="9"/>
  <c r="H48" i="9"/>
  <c r="F48" i="9"/>
  <c r="H47" i="9"/>
  <c r="F47" i="9"/>
  <c r="H46" i="9"/>
  <c r="F46" i="9"/>
  <c r="H45" i="9"/>
  <c r="F45" i="9"/>
  <c r="H44" i="9"/>
  <c r="F44" i="9"/>
  <c r="H43" i="9"/>
  <c r="F43" i="9"/>
  <c r="H42" i="9"/>
  <c r="F42" i="9"/>
  <c r="H41" i="9"/>
  <c r="F41" i="9"/>
  <c r="H40" i="9"/>
  <c r="F40" i="9"/>
  <c r="H39" i="9"/>
  <c r="F39" i="9"/>
  <c r="H38" i="9"/>
  <c r="F38" i="9"/>
  <c r="H37" i="9"/>
  <c r="F37" i="9"/>
  <c r="H36" i="9"/>
  <c r="F36" i="9"/>
  <c r="H35" i="9"/>
  <c r="F35" i="9"/>
  <c r="H34" i="9"/>
  <c r="F34" i="9"/>
  <c r="H33" i="9"/>
  <c r="F33" i="9"/>
  <c r="H32" i="9"/>
  <c r="F32" i="9"/>
  <c r="H31" i="9"/>
  <c r="F31" i="9"/>
  <c r="H30" i="9"/>
  <c r="F30" i="9"/>
  <c r="H29" i="9"/>
  <c r="F29" i="9"/>
  <c r="H28" i="9"/>
  <c r="F28" i="9"/>
  <c r="H27" i="9"/>
  <c r="F27" i="9"/>
  <c r="H26" i="9"/>
  <c r="F26" i="9"/>
  <c r="H25" i="9"/>
  <c r="F25" i="9"/>
  <c r="H24" i="9"/>
  <c r="F24" i="9"/>
  <c r="H23" i="9"/>
  <c r="F23" i="9"/>
  <c r="H22" i="9"/>
  <c r="F22" i="9"/>
  <c r="H21" i="9"/>
  <c r="F21" i="9"/>
  <c r="H20" i="9"/>
  <c r="F20" i="9"/>
  <c r="H19" i="9"/>
  <c r="F19" i="9"/>
  <c r="H18" i="9"/>
  <c r="F18" i="9"/>
  <c r="H17" i="9"/>
  <c r="F17" i="9"/>
  <c r="H16" i="9"/>
  <c r="F16" i="9"/>
  <c r="H15" i="9"/>
  <c r="F15" i="9"/>
  <c r="H14" i="9"/>
  <c r="F14" i="9"/>
  <c r="H13" i="9"/>
  <c r="F13" i="9"/>
  <c r="H12" i="9"/>
  <c r="F12" i="9"/>
  <c r="H11" i="9"/>
  <c r="F11" i="9"/>
  <c r="H10" i="9"/>
  <c r="F10" i="9"/>
  <c r="H9" i="9"/>
  <c r="F9" i="9"/>
  <c r="H8" i="9"/>
  <c r="F8" i="9"/>
  <c r="H7" i="9"/>
  <c r="F7" i="9"/>
  <c r="H6" i="9"/>
  <c r="F6" i="9"/>
  <c r="H5" i="9"/>
  <c r="F5" i="9"/>
  <c r="H4" i="9"/>
  <c r="F4" i="9"/>
  <c r="H118" i="8"/>
  <c r="F118" i="8"/>
  <c r="H116" i="8"/>
  <c r="F116" i="8"/>
  <c r="H114" i="8"/>
  <c r="F114" i="8"/>
  <c r="H112" i="8"/>
  <c r="F112" i="8"/>
  <c r="H109" i="8"/>
  <c r="F109" i="8"/>
  <c r="H107" i="8"/>
  <c r="F107" i="8"/>
  <c r="H105" i="8"/>
  <c r="F105" i="8"/>
  <c r="H103" i="8"/>
  <c r="F103" i="8"/>
  <c r="H101" i="8"/>
  <c r="F101" i="8"/>
  <c r="H99" i="8"/>
  <c r="F99" i="8"/>
  <c r="H97" i="8"/>
  <c r="F97" i="8"/>
  <c r="H94" i="8"/>
  <c r="F94" i="8"/>
  <c r="H92" i="8"/>
  <c r="F92" i="8"/>
  <c r="H90" i="8"/>
  <c r="F90" i="8"/>
  <c r="H88" i="8"/>
  <c r="F88" i="8"/>
  <c r="H86" i="8"/>
  <c r="F86" i="8"/>
  <c r="H84" i="8"/>
  <c r="F84" i="8"/>
  <c r="H82" i="8"/>
  <c r="F82" i="8"/>
  <c r="H79" i="8"/>
  <c r="F79" i="8"/>
  <c r="H77" i="8"/>
  <c r="F77" i="8"/>
  <c r="H75" i="8"/>
  <c r="F75" i="8"/>
  <c r="H73" i="8"/>
  <c r="F73" i="8"/>
  <c r="H70" i="8"/>
  <c r="F70" i="8"/>
  <c r="H68" i="8"/>
  <c r="F68" i="8"/>
  <c r="H66" i="8"/>
  <c r="F66" i="8"/>
  <c r="H64" i="8"/>
  <c r="F64" i="8"/>
  <c r="H62" i="8"/>
  <c r="F62" i="8"/>
  <c r="H60" i="8"/>
  <c r="F60" i="8"/>
  <c r="H58" i="8"/>
  <c r="F58" i="8"/>
  <c r="H55" i="8"/>
  <c r="F55" i="8"/>
  <c r="H53" i="8"/>
  <c r="F53" i="8"/>
  <c r="H51" i="8"/>
  <c r="F51" i="8"/>
  <c r="H49" i="8"/>
  <c r="F49" i="8"/>
  <c r="H47" i="8"/>
  <c r="F47" i="8"/>
  <c r="H45" i="8"/>
  <c r="F45" i="8"/>
  <c r="H43" i="8"/>
  <c r="F43" i="8"/>
  <c r="H40" i="8"/>
  <c r="F40" i="8"/>
  <c r="H38" i="8"/>
  <c r="F38" i="8"/>
  <c r="H36" i="8"/>
  <c r="F36" i="8"/>
  <c r="H34" i="8"/>
  <c r="F34" i="8"/>
  <c r="H31" i="8"/>
  <c r="F31" i="8"/>
  <c r="H29" i="8"/>
  <c r="F29" i="8"/>
  <c r="H27" i="8"/>
  <c r="F27" i="8"/>
  <c r="H25" i="8"/>
  <c r="F25" i="8"/>
  <c r="H23" i="8"/>
  <c r="F23" i="8"/>
  <c r="H21" i="8"/>
  <c r="F21" i="8"/>
  <c r="H19" i="8"/>
  <c r="F19" i="8"/>
  <c r="H16" i="8"/>
  <c r="F16" i="8"/>
  <c r="H14" i="8"/>
  <c r="F14" i="8"/>
  <c r="H12" i="8"/>
  <c r="F12" i="8"/>
  <c r="H10" i="8"/>
  <c r="F10" i="8"/>
  <c r="H8" i="8"/>
  <c r="F8" i="8"/>
  <c r="H6" i="8"/>
  <c r="F6" i="8"/>
  <c r="H4" i="8"/>
  <c r="F4" i="8"/>
  <c r="H59" i="7"/>
  <c r="F59" i="7"/>
  <c r="H58" i="7"/>
  <c r="F58" i="7"/>
  <c r="H57" i="7"/>
  <c r="F57" i="7"/>
  <c r="H56" i="7"/>
  <c r="F56" i="7"/>
  <c r="H55" i="7"/>
  <c r="F55" i="7"/>
  <c r="H54" i="7"/>
  <c r="F54" i="7"/>
  <c r="H53" i="7"/>
  <c r="F53" i="7"/>
  <c r="H52" i="7"/>
  <c r="F52" i="7"/>
  <c r="H51" i="7"/>
  <c r="F51" i="7"/>
  <c r="H50" i="7"/>
  <c r="F50" i="7"/>
  <c r="H49" i="7"/>
  <c r="F49" i="7"/>
  <c r="H48" i="7"/>
  <c r="F48" i="7"/>
  <c r="H47" i="7"/>
  <c r="F47" i="7"/>
  <c r="H46" i="7"/>
  <c r="F46" i="7"/>
  <c r="H45" i="7"/>
  <c r="F45" i="7"/>
  <c r="H44" i="7"/>
  <c r="F44" i="7"/>
  <c r="H43" i="7"/>
  <c r="F43" i="7"/>
  <c r="H42" i="7"/>
  <c r="F42" i="7"/>
  <c r="H40" i="7"/>
  <c r="F40" i="7"/>
  <c r="H39" i="7"/>
  <c r="F39" i="7"/>
  <c r="H38" i="7"/>
  <c r="F38" i="7"/>
  <c r="H37" i="7"/>
  <c r="F37" i="7"/>
  <c r="H36" i="7"/>
  <c r="F36" i="7"/>
  <c r="H35" i="7"/>
  <c r="F35" i="7"/>
  <c r="H34" i="7"/>
  <c r="F34" i="7"/>
  <c r="H33" i="7"/>
  <c r="F33" i="7"/>
  <c r="H32" i="7"/>
  <c r="F32" i="7"/>
  <c r="H31" i="7"/>
  <c r="F31" i="7"/>
  <c r="H30" i="7"/>
  <c r="F30" i="7"/>
  <c r="H29" i="7"/>
  <c r="F29" i="7"/>
  <c r="H28" i="7"/>
  <c r="F28" i="7"/>
  <c r="H27" i="7"/>
  <c r="F27" i="7"/>
  <c r="H26" i="7"/>
  <c r="F26" i="7"/>
  <c r="H25" i="7"/>
  <c r="F25" i="7"/>
  <c r="H24" i="7"/>
  <c r="F24" i="7"/>
  <c r="H23" i="7"/>
  <c r="F23" i="7"/>
  <c r="H21" i="7"/>
  <c r="F21" i="7"/>
  <c r="H20" i="7"/>
  <c r="F20" i="7"/>
  <c r="H19" i="7"/>
  <c r="F19" i="7"/>
  <c r="H18" i="7"/>
  <c r="F18" i="7"/>
  <c r="H17" i="7"/>
  <c r="F17" i="7"/>
  <c r="H16" i="7"/>
  <c r="F16" i="7"/>
  <c r="H15" i="7"/>
  <c r="F15" i="7"/>
  <c r="H14" i="7"/>
  <c r="F14" i="7"/>
  <c r="H13" i="7"/>
  <c r="F13" i="7"/>
  <c r="H12" i="7"/>
  <c r="F12" i="7"/>
  <c r="H11" i="7"/>
  <c r="F11" i="7"/>
  <c r="H10" i="7"/>
  <c r="F10" i="7"/>
  <c r="H9" i="7"/>
  <c r="F9" i="7"/>
  <c r="H8" i="7"/>
  <c r="F8" i="7"/>
  <c r="H7" i="7"/>
  <c r="F7" i="7"/>
  <c r="H6" i="7"/>
  <c r="F6" i="7"/>
  <c r="H5" i="7"/>
  <c r="F5" i="7"/>
  <c r="H4" i="7"/>
  <c r="F4" i="7"/>
  <c r="H41" i="7" l="1"/>
  <c r="H60" i="7"/>
  <c r="I8" i="17"/>
  <c r="F8" i="17"/>
  <c r="B9" i="17" s="1"/>
  <c r="E9" i="4"/>
  <c r="J8" i="4"/>
  <c r="H42" i="8"/>
  <c r="H96" i="8"/>
  <c r="H120" i="8"/>
  <c r="H18" i="8"/>
  <c r="H81" i="8"/>
  <c r="H72" i="8"/>
  <c r="H111" i="8"/>
  <c r="H57" i="8"/>
  <c r="H33" i="8"/>
  <c r="H22" i="7"/>
  <c r="H61" i="7" s="1"/>
  <c r="C11" i="6"/>
  <c r="C12" i="6" s="1"/>
  <c r="C11" i="5"/>
  <c r="C12" i="5" s="1"/>
  <c r="C11" i="4"/>
  <c r="C12" i="3"/>
  <c r="H57" i="1"/>
  <c r="F57" i="1"/>
  <c r="H56" i="1"/>
  <c r="F56" i="1"/>
  <c r="H55" i="1"/>
  <c r="F55" i="1"/>
  <c r="H54" i="1"/>
  <c r="F54" i="1"/>
  <c r="H53" i="1"/>
  <c r="F53" i="1"/>
  <c r="H52" i="1"/>
  <c r="F52" i="1"/>
  <c r="H51" i="1"/>
  <c r="F51" i="1"/>
  <c r="H50" i="1"/>
  <c r="F50" i="1"/>
  <c r="H49" i="1"/>
  <c r="F49" i="1"/>
  <c r="H48" i="1"/>
  <c r="F48" i="1"/>
  <c r="H47" i="1"/>
  <c r="F47" i="1"/>
  <c r="H46" i="1"/>
  <c r="F46" i="1"/>
  <c r="H45" i="1"/>
  <c r="F45" i="1"/>
  <c r="H44" i="1"/>
  <c r="F44" i="1"/>
  <c r="H43" i="1"/>
  <c r="F43" i="1"/>
  <c r="H42" i="1"/>
  <c r="F42" i="1"/>
  <c r="H41" i="1"/>
  <c r="F41" i="1"/>
  <c r="H40" i="1"/>
  <c r="F40" i="1"/>
  <c r="H39" i="1"/>
  <c r="F39" i="1"/>
  <c r="H38" i="1"/>
  <c r="F38" i="1"/>
  <c r="H37" i="1"/>
  <c r="F37" i="1"/>
  <c r="H36" i="1"/>
  <c r="F36" i="1"/>
  <c r="H35" i="1"/>
  <c r="F35" i="1"/>
  <c r="H34" i="1"/>
  <c r="F34" i="1"/>
  <c r="H33" i="1"/>
  <c r="F33" i="1"/>
  <c r="H32" i="1"/>
  <c r="F32" i="1"/>
  <c r="H31" i="1"/>
  <c r="F31" i="1"/>
  <c r="H30" i="1"/>
  <c r="F30" i="1"/>
  <c r="H29" i="1"/>
  <c r="F29" i="1"/>
  <c r="H28" i="1"/>
  <c r="F28" i="1"/>
  <c r="H27" i="1"/>
  <c r="F27" i="1"/>
  <c r="H26" i="1"/>
  <c r="F26" i="1"/>
  <c r="H25" i="1"/>
  <c r="F25" i="1"/>
  <c r="H24" i="1"/>
  <c r="F24" i="1"/>
  <c r="H23" i="1"/>
  <c r="F23" i="1"/>
  <c r="H22" i="1"/>
  <c r="F22" i="1"/>
  <c r="H21" i="1"/>
  <c r="F21" i="1"/>
  <c r="H20" i="1"/>
  <c r="F20" i="1"/>
  <c r="H19" i="1"/>
  <c r="F19" i="1"/>
  <c r="H18" i="1"/>
  <c r="F18" i="1"/>
  <c r="H17" i="1"/>
  <c r="F17" i="1"/>
  <c r="H16" i="1"/>
  <c r="F16" i="1"/>
  <c r="H15" i="1"/>
  <c r="F15" i="1"/>
  <c r="H14" i="1"/>
  <c r="F14" i="1"/>
  <c r="H13" i="1"/>
  <c r="F13" i="1"/>
  <c r="H12" i="1"/>
  <c r="F12" i="1"/>
  <c r="H11" i="1"/>
  <c r="F11" i="1"/>
  <c r="H10" i="1"/>
  <c r="F10" i="1"/>
  <c r="H9" i="1"/>
  <c r="F9" i="1"/>
  <c r="H8" i="1"/>
  <c r="F8" i="1"/>
  <c r="H7" i="1"/>
  <c r="F7" i="1"/>
  <c r="H6" i="1"/>
  <c r="F6" i="1"/>
  <c r="H5" i="1"/>
  <c r="F5" i="1"/>
  <c r="H4" i="1"/>
  <c r="F4" i="1"/>
  <c r="E10" i="4" l="1"/>
  <c r="J9" i="4"/>
  <c r="D9" i="17"/>
  <c r="H122" i="8"/>
  <c r="C12" i="4"/>
  <c r="G4" i="4"/>
  <c r="H9" i="17" l="1"/>
  <c r="E9" i="17"/>
  <c r="E11" i="4"/>
  <c r="J10" i="4"/>
  <c r="H4" i="4"/>
  <c r="E4" i="4"/>
  <c r="J4" i="4"/>
  <c r="E12" i="4" l="1"/>
  <c r="J12" i="4" s="1"/>
  <c r="J11" i="4"/>
  <c r="I9" i="17"/>
  <c r="F9" i="17"/>
  <c r="B10" i="17" s="1"/>
  <c r="D10" i="17" s="1"/>
  <c r="H10" i="17" l="1"/>
  <c r="E10" i="17"/>
  <c r="F10" i="17" l="1"/>
  <c r="B11" i="17" s="1"/>
  <c r="D11" i="17" s="1"/>
  <c r="I10" i="17"/>
  <c r="H11" i="17" l="1"/>
  <c r="E11" i="17"/>
  <c r="F11" i="17" l="1"/>
  <c r="B12" i="17" s="1"/>
  <c r="I11" i="17"/>
  <c r="D12" i="17" l="1"/>
  <c r="E12" i="17" l="1"/>
  <c r="H12" i="17"/>
  <c r="I12" i="17" l="1"/>
  <c r="F12" i="17"/>
  <c r="B13" i="17" s="1"/>
  <c r="D13" i="17" l="1"/>
  <c r="E13" i="17" l="1"/>
  <c r="H13" i="17"/>
  <c r="I13" i="17" l="1"/>
  <c r="F13" i="17"/>
  <c r="B14" i="17" s="1"/>
  <c r="D14" i="17" s="1"/>
  <c r="E14" i="17" s="1"/>
  <c r="H14" i="17" l="1"/>
  <c r="H15" i="17" s="1"/>
  <c r="H16" i="17" s="1"/>
  <c r="H17" i="17" s="1"/>
  <c r="H18" i="17" s="1"/>
  <c r="F14" i="17"/>
  <c r="B15" i="17" s="1"/>
  <c r="D15" i="17" s="1"/>
  <c r="E15" i="17" s="1"/>
  <c r="F15" i="17" s="1"/>
  <c r="B16" i="17" s="1"/>
  <c r="D16" i="17" s="1"/>
  <c r="E16" i="17" s="1"/>
  <c r="F16" i="17" s="1"/>
  <c r="B17" i="17" s="1"/>
  <c r="D17" i="17" s="1"/>
  <c r="E17" i="17" s="1"/>
  <c r="F17" i="17" s="1"/>
  <c r="B18" i="17" s="1"/>
  <c r="D18" i="17" s="1"/>
  <c r="E18" i="17" s="1"/>
  <c r="F18" i="17" s="1"/>
  <c r="B19" i="17" s="1"/>
  <c r="I14" i="17"/>
  <c r="I15" i="17" s="1"/>
  <c r="H19" i="17" l="1"/>
  <c r="I16" i="17"/>
  <c r="I17" i="17" s="1"/>
  <c r="I18" i="17" s="1"/>
  <c r="D19" i="17"/>
  <c r="E19" i="17" s="1"/>
  <c r="F19" i="17" s="1"/>
  <c r="B20" i="17" s="1"/>
  <c r="D20" i="17" s="1"/>
  <c r="E20" i="17" s="1"/>
  <c r="F20" i="17" s="1"/>
  <c r="B21" i="17" s="1"/>
  <c r="F21" i="17" l="1"/>
  <c r="B22" i="17" s="1"/>
  <c r="D21" i="17"/>
  <c r="E21" i="17" s="1"/>
  <c r="H20" i="17"/>
  <c r="H21" i="17" s="1"/>
  <c r="I19" i="17"/>
  <c r="I20" i="17" s="1"/>
  <c r="I21" i="17" s="1"/>
  <c r="I22" i="17" l="1"/>
  <c r="D22" i="17"/>
  <c r="E22" i="17" s="1"/>
  <c r="F22" i="17" s="1"/>
  <c r="B23" i="17" s="1"/>
  <c r="D23" i="17" s="1"/>
  <c r="E23" i="17" s="1"/>
  <c r="F23" i="17" s="1"/>
  <c r="B24" i="17" s="1"/>
  <c r="D24" i="17" s="1"/>
  <c r="E24" i="17" s="1"/>
  <c r="F24" i="17" s="1"/>
  <c r="B25" i="17" s="1"/>
  <c r="H22" i="17"/>
  <c r="D25" i="17" l="1"/>
  <c r="E25" i="17" s="1"/>
  <c r="F25" i="17" s="1"/>
  <c r="B26" i="17" s="1"/>
  <c r="H23" i="17"/>
  <c r="H24" i="17" s="1"/>
  <c r="I23" i="17"/>
  <c r="I24" i="17" s="1"/>
  <c r="D26" i="17" l="1"/>
  <c r="E26" i="17" s="1"/>
  <c r="F26" i="17" s="1"/>
  <c r="B27" i="17" s="1"/>
  <c r="D27" i="17" s="1"/>
  <c r="E27" i="17" s="1"/>
  <c r="F27" i="17" s="1"/>
  <c r="B28" i="17" s="1"/>
  <c r="D28" i="17" s="1"/>
  <c r="E28" i="17" s="1"/>
  <c r="F28" i="17" s="1"/>
  <c r="B29" i="17" s="1"/>
  <c r="I25" i="17"/>
  <c r="H25" i="17"/>
  <c r="D29" i="17" l="1"/>
  <c r="E29" i="17" s="1"/>
  <c r="F29" i="17" s="1"/>
  <c r="B30" i="17" s="1"/>
  <c r="H26" i="17"/>
  <c r="H27" i="17" s="1"/>
  <c r="H28" i="17" s="1"/>
  <c r="I26" i="17"/>
  <c r="I27" i="17" s="1"/>
  <c r="I28" i="17" s="1"/>
  <c r="F30" i="17" l="1"/>
  <c r="B31" i="17" s="1"/>
  <c r="D31" i="17" s="1"/>
  <c r="E31" i="17" s="1"/>
  <c r="F31" i="17" s="1"/>
  <c r="B32" i="17" s="1"/>
  <c r="D32" i="17" s="1"/>
  <c r="E32" i="17" s="1"/>
  <c r="F32" i="17" s="1"/>
  <c r="B33" i="17" s="1"/>
  <c r="D30" i="17"/>
  <c r="E30" i="17" s="1"/>
  <c r="H29" i="17"/>
  <c r="H30" i="17" s="1"/>
  <c r="I29" i="17"/>
  <c r="I30" i="17" s="1"/>
  <c r="I31" i="17" l="1"/>
  <c r="I32" i="17" s="1"/>
  <c r="I33" i="17" s="1"/>
  <c r="D33" i="17"/>
  <c r="E33" i="17" s="1"/>
  <c r="F33" i="17" s="1"/>
  <c r="B34" i="17" s="1"/>
  <c r="H31" i="17"/>
  <c r="H32" i="17" s="1"/>
  <c r="D34" i="17" l="1"/>
  <c r="E34" i="17" s="1"/>
  <c r="F34" i="17" s="1"/>
  <c r="B35" i="17" s="1"/>
  <c r="D35" i="17" s="1"/>
  <c r="E35" i="17" s="1"/>
  <c r="F35" i="17" s="1"/>
  <c r="B36" i="17" s="1"/>
  <c r="D36" i="17" s="1"/>
  <c r="E36" i="17" s="1"/>
  <c r="F36" i="17" s="1"/>
  <c r="B37" i="17" s="1"/>
  <c r="H33" i="17"/>
  <c r="F37" i="17" l="1"/>
  <c r="B38" i="17" s="1"/>
  <c r="D37" i="17"/>
  <c r="E37" i="17" s="1"/>
  <c r="I34" i="17"/>
  <c r="I35" i="17" s="1"/>
  <c r="I36" i="17" s="1"/>
  <c r="I37" i="17" s="1"/>
  <c r="H34" i="17"/>
  <c r="H35" i="17" s="1"/>
  <c r="H36" i="17" s="1"/>
  <c r="H37" i="17" s="1"/>
  <c r="H38" i="17" l="1"/>
  <c r="H39" i="17" s="1"/>
  <c r="H40" i="17" s="1"/>
  <c r="D38" i="17"/>
  <c r="E38" i="17" s="1"/>
  <c r="F38" i="17"/>
  <c r="B39" i="17" s="1"/>
  <c r="D39" i="17" s="1"/>
  <c r="E39" i="17" s="1"/>
  <c r="F39" i="17" s="1"/>
  <c r="B40" i="17" s="1"/>
  <c r="D40" i="17" s="1"/>
  <c r="E40" i="17" s="1"/>
  <c r="F40" i="17" s="1"/>
  <c r="B41" i="17" s="1"/>
  <c r="I38" i="17"/>
  <c r="I39" i="17" s="1"/>
  <c r="I40" i="17" s="1"/>
  <c r="D41" i="17" l="1"/>
  <c r="E41" i="17" s="1"/>
  <c r="F41" i="17" s="1"/>
  <c r="B42" i="17" s="1"/>
  <c r="D42" i="17" l="1"/>
  <c r="E42" i="17" s="1"/>
  <c r="F42" i="17" s="1"/>
  <c r="B43" i="17" s="1"/>
  <c r="D43" i="17" s="1"/>
  <c r="E43" i="17" s="1"/>
  <c r="F43" i="17" s="1"/>
  <c r="B44" i="17" s="1"/>
  <c r="D44" i="17" s="1"/>
  <c r="E44" i="17" s="1"/>
  <c r="F44" i="17" s="1"/>
  <c r="B45" i="17" s="1"/>
  <c r="D45" i="17" s="1"/>
  <c r="E45" i="17" s="1"/>
  <c r="F45" i="17" s="1"/>
  <c r="B46" i="17" s="1"/>
  <c r="I41" i="17"/>
  <c r="H41" i="17"/>
  <c r="D46" i="17" l="1"/>
  <c r="E46" i="17" s="1"/>
  <c r="F46" i="17" s="1"/>
  <c r="B47" i="17" s="1"/>
  <c r="D47" i="17" s="1"/>
  <c r="E47" i="17" s="1"/>
  <c r="F47" i="17" s="1"/>
  <c r="B48" i="17" s="1"/>
  <c r="H42" i="17"/>
  <c r="H43" i="17" s="1"/>
  <c r="H44" i="17" s="1"/>
  <c r="H45" i="17" s="1"/>
  <c r="H46" i="17" s="1"/>
  <c r="I42" i="17"/>
  <c r="I43" i="17" s="1"/>
  <c r="I44" i="17" s="1"/>
  <c r="I45" i="17" s="1"/>
  <c r="I46" i="17" s="1"/>
  <c r="D48" i="17" l="1"/>
  <c r="E48" i="17" s="1"/>
  <c r="F48" i="17"/>
  <c r="B49" i="17" s="1"/>
  <c r="D49" i="17" s="1"/>
  <c r="E49" i="17" s="1"/>
  <c r="F49" i="17" s="1"/>
  <c r="B50" i="17" s="1"/>
  <c r="D50" i="17" s="1"/>
  <c r="E50" i="17" s="1"/>
  <c r="F50" i="17" s="1"/>
  <c r="B51" i="17" s="1"/>
  <c r="D51" i="17" s="1"/>
  <c r="E51" i="17" s="1"/>
  <c r="F51" i="17" s="1"/>
  <c r="B52" i="17" s="1"/>
  <c r="D52" i="17" s="1"/>
  <c r="E52" i="17" s="1"/>
  <c r="F52" i="17" s="1"/>
  <c r="B53" i="17" s="1"/>
  <c r="D53" i="17" s="1"/>
  <c r="E53" i="17" s="1"/>
  <c r="F53" i="17" s="1"/>
  <c r="B54" i="17" s="1"/>
  <c r="H47" i="17"/>
  <c r="H48" i="17" s="1"/>
  <c r="I47" i="17"/>
  <c r="I48" i="17" s="1"/>
  <c r="I49" i="17" s="1"/>
  <c r="D54" i="17" l="1"/>
  <c r="E54" i="17" s="1"/>
  <c r="F54" i="17" s="1"/>
  <c r="B55" i="17" s="1"/>
  <c r="I50" i="17"/>
  <c r="I51" i="17" s="1"/>
  <c r="I52" i="17" s="1"/>
  <c r="I53" i="17" s="1"/>
  <c r="I54" i="17" s="1"/>
  <c r="H49" i="17"/>
  <c r="H50" i="17" s="1"/>
  <c r="H51" i="17" s="1"/>
  <c r="H52" i="17" s="1"/>
  <c r="H53" i="17" s="1"/>
  <c r="H54" i="17" s="1"/>
  <c r="D55" i="17" l="1"/>
  <c r="E55" i="17" s="1"/>
  <c r="F55" i="17"/>
  <c r="B56" i="17" s="1"/>
  <c r="D56" i="17" s="1"/>
  <c r="E56" i="17" s="1"/>
  <c r="F56" i="17" s="1"/>
  <c r="B57" i="17" s="1"/>
  <c r="D57" i="17" s="1"/>
  <c r="E57" i="17" s="1"/>
  <c r="F57" i="17" s="1"/>
  <c r="B58" i="17" s="1"/>
  <c r="D58" i="17" s="1"/>
  <c r="E58" i="17" s="1"/>
  <c r="F58" i="17" s="1"/>
  <c r="B59" i="17" s="1"/>
  <c r="H55" i="17"/>
  <c r="H56" i="17" s="1"/>
  <c r="H57" i="17" s="1"/>
  <c r="H58" i="17" s="1"/>
  <c r="I55" i="17"/>
  <c r="I56" i="17" s="1"/>
  <c r="I57" i="17" s="1"/>
  <c r="I58" i="17" s="1"/>
  <c r="D59" i="17" l="1"/>
  <c r="E59" i="17" s="1"/>
  <c r="F59" i="17" s="1"/>
  <c r="B60" i="17" s="1"/>
  <c r="D60" i="17" s="1"/>
  <c r="E60" i="17" s="1"/>
  <c r="F60" i="17" s="1"/>
  <c r="B61" i="17" s="1"/>
  <c r="D61" i="17" s="1"/>
  <c r="E61" i="17" s="1"/>
  <c r="F61" i="17" s="1"/>
  <c r="B62" i="17" s="1"/>
  <c r="D62" i="17" s="1"/>
  <c r="E62" i="17" s="1"/>
  <c r="F62" i="17" s="1"/>
  <c r="B63" i="17" s="1"/>
  <c r="D63" i="17" s="1"/>
  <c r="E63" i="17" s="1"/>
  <c r="F63" i="17" s="1"/>
  <c r="B64" i="17" s="1"/>
  <c r="D64" i="17" s="1"/>
  <c r="E64" i="17" s="1"/>
  <c r="F64" i="17" s="1"/>
  <c r="B65" i="17" s="1"/>
  <c r="D65" i="17" s="1"/>
  <c r="E65" i="17" s="1"/>
  <c r="F65" i="17" s="1"/>
  <c r="B66" i="17" s="1"/>
  <c r="D66" i="17" s="1"/>
  <c r="E66" i="17" s="1"/>
  <c r="F66" i="17" s="1"/>
  <c r="B67" i="17" s="1"/>
  <c r="D67" i="17" s="1"/>
  <c r="E67" i="17" l="1"/>
  <c r="D70" i="17"/>
  <c r="I59" i="17"/>
  <c r="I60" i="17" s="1"/>
  <c r="I61" i="17" s="1"/>
  <c r="I62" i="17" s="1"/>
  <c r="I63" i="17" s="1"/>
  <c r="I64" i="17" s="1"/>
  <c r="I65" i="17" s="1"/>
  <c r="I66" i="17" s="1"/>
  <c r="I67" i="17" s="1"/>
  <c r="H59" i="17"/>
  <c r="H60" i="17" s="1"/>
  <c r="H61" i="17" s="1"/>
  <c r="H62" i="17" s="1"/>
  <c r="H63" i="17" s="1"/>
  <c r="H64" i="17" s="1"/>
  <c r="H65" i="17" s="1"/>
  <c r="H66" i="17" s="1"/>
  <c r="H67" i="17" s="1"/>
  <c r="F67" i="17" l="1"/>
  <c r="E70" i="17"/>
</calcChain>
</file>

<file path=xl/sharedStrings.xml><?xml version="1.0" encoding="utf-8"?>
<sst xmlns="http://schemas.openxmlformats.org/spreadsheetml/2006/main" count="1161" uniqueCount="188">
  <si>
    <t>March Gross Revenue:</t>
  </si>
  <si>
    <t>Category</t>
  </si>
  <si>
    <t>Product</t>
  </si>
  <si>
    <t>Month</t>
  </si>
  <si>
    <t>Cost</t>
  </si>
  <si>
    <t>Retail Price</t>
  </si>
  <si>
    <t>Markup Amount</t>
  </si>
  <si>
    <t>Qty Sold</t>
  </si>
  <si>
    <t>Gross Revenue</t>
  </si>
  <si>
    <t>Apparel</t>
  </si>
  <si>
    <t>Hat</t>
  </si>
  <si>
    <t>Hoodie</t>
  </si>
  <si>
    <t>T-shirt: Women's</t>
  </si>
  <si>
    <t>T-shirt: Men's</t>
  </si>
  <si>
    <t>T-shirt: Unisex</t>
  </si>
  <si>
    <t>T-shirt: Touring Cities</t>
  </si>
  <si>
    <t>T-shirt: Youth</t>
  </si>
  <si>
    <t>Souvenirs</t>
  </si>
  <si>
    <t>Ceramic Mug</t>
  </si>
  <si>
    <t>Ornament</t>
  </si>
  <si>
    <t>Keychain</t>
  </si>
  <si>
    <t>Insulated Water Bottle</t>
  </si>
  <si>
    <t>Necklace</t>
  </si>
  <si>
    <t>Stuffed Animal</t>
  </si>
  <si>
    <t>Magnet</t>
  </si>
  <si>
    <t>Media</t>
  </si>
  <si>
    <t>Book</t>
  </si>
  <si>
    <t>Cast Recording CD</t>
  </si>
  <si>
    <t>DVD Behind the Scenes</t>
  </si>
  <si>
    <t>Souvenir Program</t>
  </si>
  <si>
    <t>Input</t>
  </si>
  <si>
    <t>Purchase Price</t>
  </si>
  <si>
    <t>Down Payment Amount</t>
  </si>
  <si>
    <t>Years Financed</t>
  </si>
  <si>
    <t>APR</t>
  </si>
  <si>
    <t>Number of payments per year</t>
  </si>
  <si>
    <t>Output</t>
  </si>
  <si>
    <t>Amount Financed</t>
  </si>
  <si>
    <t>Monthly Payment</t>
  </si>
  <si>
    <t>Jo's Automotive Sales</t>
  </si>
  <si>
    <t>Grand Total</t>
  </si>
  <si>
    <t>Apparel Total</t>
  </si>
  <si>
    <t>Souvenirs Total</t>
  </si>
  <si>
    <t>Media Total</t>
  </si>
  <si>
    <t>January-24 Total</t>
  </si>
  <si>
    <t>February-24 Total</t>
  </si>
  <si>
    <t>March-24 Total</t>
  </si>
  <si>
    <t>Hat Count</t>
  </si>
  <si>
    <t>Hoodie Count</t>
  </si>
  <si>
    <t>T-shirt: Women's Count</t>
  </si>
  <si>
    <t>T-shirt: Men's Count</t>
  </si>
  <si>
    <t>T-shirt: Unisex Count</t>
  </si>
  <si>
    <t>T-shirt: Touring Cities Count</t>
  </si>
  <si>
    <t>T-shirt: Youth Count</t>
  </si>
  <si>
    <t>Ceramic Mug Count</t>
  </si>
  <si>
    <t>Ornament Count</t>
  </si>
  <si>
    <t>Keychain Count</t>
  </si>
  <si>
    <t>Insulated Water Bottle Count</t>
  </si>
  <si>
    <t>Necklace Count</t>
  </si>
  <si>
    <t>Stuffed Animal Count</t>
  </si>
  <si>
    <t>Magnet Count</t>
  </si>
  <si>
    <t>Book Count</t>
  </si>
  <si>
    <t>Cast Recording CD Count</t>
  </si>
  <si>
    <t>DVD Behind the Scenes Count</t>
  </si>
  <si>
    <t>Souvenir Program Count</t>
  </si>
  <si>
    <t>Grand Count</t>
  </si>
  <si>
    <t>Sum of Gross Revenue</t>
  </si>
  <si>
    <t>Row Labels</t>
  </si>
  <si>
    <t>Sum of New Retail Price</t>
  </si>
  <si>
    <t>Average of Gross Revenue</t>
  </si>
  <si>
    <t>=Payment!$C$8</t>
  </si>
  <si>
    <t>Down_Payment</t>
  </si>
  <si>
    <t>=Payment!$C$6</t>
  </si>
  <si>
    <t>Down_Payment_Amount</t>
  </si>
  <si>
    <t>='S:\Education\Computing and Academic Studies\CASPTS\Joanne Atha\Current as of Nov 8-05\202410\COMP 2364\Assignments\A3\[Assignment 3 prep.xlsx]Payment'!$C$6</t>
  </si>
  <si>
    <t>Number_of_payments_per_year</t>
  </si>
  <si>
    <t>='S:\Education\Computing and Academic Studies\CASPTS\Joanne Atha\Current as of Nov 8-05\202410\COMP 2364\Assignments\A3\[Assignment 3 prep.xlsx]Payment'!$C$9</t>
  </si>
  <si>
    <t>Payments_Per_Year</t>
  </si>
  <si>
    <t>=Payment!$C$9</t>
  </si>
  <si>
    <t>Purchase_Price</t>
  </si>
  <si>
    <t>='S:\Education\Computing and Academic Studies\CASPTS\Joanne Atha\Current as of Nov 8-05\202410\COMP 2364\Assignments\A3\[Assignment 3 prep.xlsx]Payment'!$C$5</t>
  </si>
  <si>
    <t>PurPurchase_Price</t>
  </si>
  <si>
    <t>=Payment!$C$5</t>
  </si>
  <si>
    <t>Slicer_Category</t>
  </si>
  <si>
    <t>=""</t>
  </si>
  <si>
    <t>Years_Financed</t>
  </si>
  <si>
    <t>=Payment!$C$7</t>
  </si>
  <si>
    <t>$C$5</t>
  </si>
  <si>
    <t>$C$7</t>
  </si>
  <si>
    <t>$C$12</t>
  </si>
  <si>
    <t>Best Case</t>
  </si>
  <si>
    <t xml:space="preserve">
</t>
  </si>
  <si>
    <t>Worst Case</t>
  </si>
  <si>
    <t>Most Likely</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</si>
  <si>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</si>
  <si>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</si>
  <si>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</si>
  <si>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</si>
  <si>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</si>
  <si>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</si>
  <si>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</si>
  <si>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Microsoft Excel 16.0 Answer Report</t>
  </si>
  <si>
    <t>Worksheet: [12345.xlsx]Solver</t>
  </si>
  <si>
    <t>Report Created: 21-Jun-24 10:28:25 AM</t>
  </si>
  <si>
    <t>Result: Solver found a solution.  All Constraints and optimality conditions are satisfied.</t>
  </si>
  <si>
    <t>Solver Engine</t>
  </si>
  <si>
    <t>Engine: GRG Nonlinear</t>
  </si>
  <si>
    <t>Solution Time: 0.11 Seconds.</t>
  </si>
  <si>
    <t>Iterations: 0 Subproblems: 2</t>
  </si>
  <si>
    <t>Solver Options</t>
  </si>
  <si>
    <t>Max Time Unlimited,  Iterations Unlimited, Precision 0.000001, Use Automatic Scaling</t>
  </si>
  <si>
    <t xml:space="preserve"> Convergence 0.0001, Population Size 100, Random Seed 0, Derivatives Forward, Require Bounds</t>
  </si>
  <si>
    <t>Max Subproblems Unlimited, Max Integer Sols Unlimited, Integer Tolerance 1%, Assume NonNegative</t>
  </si>
  <si>
    <t>Objective Cell (Value Of)</t>
  </si>
  <si>
    <t>Cell</t>
  </si>
  <si>
    <t>Name</t>
  </si>
  <si>
    <t>Original Value</t>
  </si>
  <si>
    <t>Final Value</t>
  </si>
  <si>
    <t>Variable Cells</t>
  </si>
  <si>
    <t>Integer</t>
  </si>
  <si>
    <t>Constraints</t>
  </si>
  <si>
    <t>Cell Value</t>
  </si>
  <si>
    <t>Formula</t>
  </si>
  <si>
    <t>Status</t>
  </si>
  <si>
    <t>Slack</t>
  </si>
  <si>
    <t>Contin</t>
  </si>
  <si>
    <t>$C$8</t>
  </si>
  <si>
    <t>$C$12=750</t>
  </si>
  <si>
    <t>Binding</t>
  </si>
  <si>
    <t>$C$5&lt;=30000</t>
  </si>
  <si>
    <t>Not Binding</t>
  </si>
  <si>
    <t>$C$5&lt;=50000</t>
  </si>
  <si>
    <t>$C$8&lt;=8</t>
  </si>
  <si>
    <t>$C$8&gt;=8</t>
  </si>
  <si>
    <t>$C$5=Integer</t>
  </si>
  <si>
    <t>$C$7=Integer</t>
  </si>
  <si>
    <t>Total $ of Loans</t>
  </si>
  <si>
    <t>Average Loan</t>
  </si>
  <si>
    <t>Total # of Loans</t>
  </si>
  <si>
    <t>Year</t>
  </si>
  <si>
    <t>Over $700,000</t>
  </si>
  <si>
    <t>Summary Statistics</t>
  </si>
  <si>
    <t>Maximum Loans</t>
  </si>
  <si>
    <t>Total of Loans</t>
  </si>
  <si>
    <t>A454824</t>
  </si>
  <si>
    <t>A454765</t>
  </si>
  <si>
    <t>A454327</t>
  </si>
  <si>
    <t>A454145</t>
  </si>
  <si>
    <t>A453927</t>
  </si>
  <si>
    <t>A453845</t>
  </si>
  <si>
    <t>A453794</t>
  </si>
  <si>
    <t>A453700</t>
  </si>
  <si>
    <t>A452991</t>
  </si>
  <si>
    <t>A452692</t>
  </si>
  <si>
    <t>A452650</t>
  </si>
  <si>
    <t>Date Financed</t>
  </si>
  <si>
    <t># of Pmt Periods</t>
  </si>
  <si>
    <t>Years</t>
  </si>
  <si>
    <t>Loan</t>
  </si>
  <si>
    <t>Down Payment</t>
  </si>
  <si>
    <t>House Cost</t>
  </si>
  <si>
    <t>Loan #</t>
  </si>
  <si>
    <t>Pmts Per Year:</t>
  </si>
  <si>
    <t>Today's Date</t>
  </si>
  <si>
    <t>Input Area</t>
  </si>
  <si>
    <t>Saskatchewan</t>
  </si>
  <si>
    <t>Ontario</t>
  </si>
  <si>
    <t>Manitoba</t>
  </si>
  <si>
    <t>British Columbia</t>
  </si>
  <si>
    <t>Alberta</t>
  </si>
  <si>
    <t>Average Sales</t>
  </si>
  <si>
    <t>Location</t>
  </si>
  <si>
    <t>Total</t>
  </si>
  <si>
    <t>Cumulative Principal</t>
  </si>
  <si>
    <t>Cumulative Interest</t>
  </si>
  <si>
    <t>Ending Balance</t>
  </si>
  <si>
    <t>Principal Payment</t>
  </si>
  <si>
    <t>Interest Paid</t>
  </si>
  <si>
    <t>Beginning Balance</t>
  </si>
  <si>
    <t>Payment #</t>
  </si>
  <si>
    <t>Pmts per Year:</t>
  </si>
  <si>
    <t># of Payments:</t>
  </si>
  <si>
    <t>Years:</t>
  </si>
  <si>
    <t>Periodic Rate:</t>
  </si>
  <si>
    <t>APR:</t>
  </si>
  <si>
    <t>Loan Amount:</t>
  </si>
  <si>
    <t>Payment:</t>
  </si>
  <si>
    <t>Output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</si>
</sst>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409]mmmm\-yy;@"/>
    <numFmt numFmtId="166" formatCode="0.0%"/>
    <numFmt numFmtId="167" formatCode="&quot;Amount Financed $ &quot;0"/>
    <numFmt numFmtId="168" formatCode="&quot;Monthly Payment $ &quot;0"/>
    <numFmt numFmtId="169" formatCode="&quot;Down Payment $ &quot;0"/>
    <numFmt numFmtId="170" formatCode="_(* #,##0_);_(* \(#,##0\);_(* &quot;-&quot;??_);_(@_)"/>
    <numFmt numFmtId="171" formatCode="&quot;$&quot;#,##0.00"/>
    <numFmt numFmtId="172" formatCode="0.0000%"/>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24"/>
      <color theme="1"/>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
      <b/>
      <sz val="11"/>
      <name val="Calibri"/>
      <family val="2"/>
      <scheme val="minor"/>
    </font>
    <font>
      <b/>
      <sz val="12"/>
      <color theme="1"/>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25">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theme="4"/>
      </top>
      <bottom style="double">
        <color theme="4"/>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medium">
        <color indexed="23"/>
      </top>
      <bottom style="medium">
        <color indexed="23"/>
      </bottom>
      <diagonal/>
    </border>
    <border>
      <left/>
      <right/>
      <top style="thin">
        <color indexed="23"/>
      </top>
      <bottom style="medium">
        <color indexed="23"/>
      </bottom>
      <diagonal/>
    </border>
    <border>
      <left/>
      <right/>
      <top style="thin">
        <color indexed="23"/>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5">
    <xf numFmtId="0" fontId="0" fillId="0" borderId="0"/>
    <xf numFmtId="44" fontId="1" fillId="0" borderId="0" applyFont="0" applyFill="0" applyBorder="0" applyAlignment="0" applyProtection="0"/>
    <xf numFmtId="43" fontId="1" fillId="0" borderId="0" applyFont="0" applyFill="0" applyBorder="0" applyAlignment="0" applyProtection="0"/>
    <xf numFmtId="0" fontId="10" fillId="0" borderId="15" applyNumberFormat="0" applyFill="0" applyAlignment="0" applyProtection="0"/>
    <xf numFmtId="9" fontId="1" fillId="0" borderId="0" applyFont="0" applyFill="0" applyBorder="0" applyAlignment="0" applyProtection="0"/>
  </cellStyleXfs>
  <cellXfs count="104">
    <xf numFmtId="0" fontId="0" fillId="0" borderId="0" xfId="0"/>
    <xf numFmtId="0" fontId="0" fillId="0" borderId="0" xfId="0" applyAlignment="1">
      <alignment vertical="center"/>
    </xf>
    <xf numFmtId="165" fontId="0" fillId="0" borderId="0" xfId="0" applyNumberFormat="1" applyAlignment="1">
      <alignment vertical="center"/>
    </xf>
    <xf numFmtId="44" fontId="0" fillId="0" borderId="0" xfId="1" applyFont="1" applyFill="1" applyAlignment="1">
      <alignment vertical="center"/>
    </xf>
    <xf numFmtId="44" fontId="0" fillId="0" borderId="0" xfId="1" applyFont="1" applyAlignment="1">
      <alignment vertical="center"/>
    </xf>
    <xf numFmtId="0" fontId="0" fillId="0" borderId="2" xfId="0" applyBorder="1" applyAlignment="1">
      <alignment vertical="center"/>
    </xf>
    <xf numFmtId="0" fontId="0" fillId="0" borderId="3" xfId="0" applyBorder="1" applyAlignment="1">
      <alignment vertical="center"/>
    </xf>
    <xf numFmtId="44" fontId="0" fillId="0" borderId="4" xfId="1" applyFont="1" applyBorder="1" applyAlignment="1">
      <alignment vertical="center"/>
    </xf>
    <xf numFmtId="44" fontId="0" fillId="0" borderId="4" xfId="0" applyNumberFormat="1" applyBorder="1" applyAlignment="1">
      <alignment vertical="center"/>
    </xf>
    <xf numFmtId="0" fontId="0" fillId="0" borderId="4" xfId="0" applyBorder="1" applyAlignment="1">
      <alignment vertical="center"/>
    </xf>
    <xf numFmtId="166" fontId="0" fillId="0" borderId="4" xfId="0" applyNumberFormat="1" applyBorder="1" applyAlignment="1">
      <alignment vertical="center"/>
    </xf>
    <xf numFmtId="0" fontId="0" fillId="0" borderId="5" xfId="0" applyBorder="1" applyAlignment="1">
      <alignment vertical="center"/>
    </xf>
    <xf numFmtId="44" fontId="0" fillId="0" borderId="6" xfId="0" applyNumberFormat="1"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44" fontId="0" fillId="0" borderId="13" xfId="1" applyFont="1" applyBorder="1" applyAlignment="1">
      <alignment vertical="center"/>
    </xf>
    <xf numFmtId="44" fontId="0" fillId="0" borderId="13" xfId="0" applyNumberFormat="1" applyBorder="1" applyAlignment="1">
      <alignment vertical="center"/>
    </xf>
    <xf numFmtId="166" fontId="0" fillId="0" borderId="13" xfId="0" applyNumberFormat="1" applyBorder="1" applyAlignment="1">
      <alignment vertical="center"/>
    </xf>
    <xf numFmtId="44" fontId="0" fillId="0" borderId="14" xfId="0" applyNumberFormat="1" applyBorder="1" applyAlignment="1">
      <alignment vertical="center"/>
    </xf>
    <xf numFmtId="0" fontId="0" fillId="0" borderId="14" xfId="0" applyBorder="1" applyAlignment="1">
      <alignment vertical="center"/>
    </xf>
    <xf numFmtId="0" fontId="2" fillId="2" borderId="0" xfId="0" applyFont="1" applyFill="1" applyAlignment="1">
      <alignment vertical="center"/>
    </xf>
    <xf numFmtId="0" fontId="2" fillId="2" borderId="0" xfId="0" applyFont="1" applyFill="1" applyAlignment="1">
      <alignment horizontal="right" vertical="center"/>
    </xf>
    <xf numFmtId="164" fontId="2" fillId="2" borderId="0" xfId="1" applyNumberFormat="1" applyFont="1" applyFill="1" applyAlignment="1">
      <alignment vertical="center"/>
    </xf>
    <xf numFmtId="0" fontId="2" fillId="2" borderId="0" xfId="0" applyFont="1" applyFill="1" applyAlignment="1">
      <alignment horizontal="center" vertical="center" wrapText="1"/>
    </xf>
    <xf numFmtId="0" fontId="0" fillId="2" borderId="7" xfId="0" applyFill="1" applyBorder="1" applyAlignment="1">
      <alignment vertical="center"/>
    </xf>
    <xf numFmtId="0" fontId="0" fillId="2" borderId="8" xfId="0" applyFill="1" applyBorder="1" applyAlignment="1">
      <alignment vertical="center"/>
    </xf>
    <xf numFmtId="0" fontId="3" fillId="2" borderId="8" xfId="0" applyFont="1" applyFill="1" applyBorder="1" applyAlignment="1">
      <alignment vertical="center"/>
    </xf>
    <xf numFmtId="0" fontId="0" fillId="2" borderId="9" xfId="0" applyFill="1" applyBorder="1" applyAlignment="1">
      <alignment vertical="center"/>
    </xf>
    <xf numFmtId="0" fontId="2" fillId="2" borderId="1" xfId="0" applyFont="1" applyFill="1" applyBorder="1" applyAlignment="1">
      <alignment vertical="center"/>
    </xf>
    <xf numFmtId="0" fontId="2" fillId="2" borderId="3" xfId="0" applyFont="1" applyFill="1" applyBorder="1" applyAlignment="1">
      <alignment vertical="center"/>
    </xf>
    <xf numFmtId="44" fontId="0" fillId="0" borderId="0" xfId="0" applyNumberFormat="1" applyAlignment="1">
      <alignment vertical="center"/>
    </xf>
    <xf numFmtId="0" fontId="2" fillId="0" borderId="0" xfId="0" applyFont="1" applyAlignment="1">
      <alignment vertical="center"/>
    </xf>
    <xf numFmtId="165" fontId="2" fillId="0" borderId="0" xfId="0" applyNumberFormat="1" applyFont="1" applyAlignment="1">
      <alignment vertical="center"/>
    </xf>
    <xf numFmtId="0" fontId="0" fillId="0" borderId="0" xfId="0" pivotButton="1"/>
    <xf numFmtId="0" fontId="0" fillId="0" borderId="0" xfId="0" applyAlignment="1">
      <alignment horizontal="left"/>
    </xf>
    <xf numFmtId="0" fontId="0" fillId="0" borderId="0" xfId="0" applyAlignment="1">
      <alignment horizontal="left" indent="1"/>
    </xf>
    <xf numFmtId="44" fontId="0" fillId="0" borderId="0" xfId="0" applyNumberFormat="1"/>
    <xf numFmtId="8" fontId="0" fillId="0" borderId="0" xfId="0" applyNumberFormat="1"/>
    <xf numFmtId="8" fontId="0" fillId="0" borderId="6" xfId="0" applyNumberFormat="1" applyBorder="1"/>
    <xf numFmtId="44" fontId="0" fillId="2" borderId="13" xfId="0" applyNumberFormat="1" applyFill="1" applyBorder="1" applyAlignment="1">
      <alignment vertical="center"/>
    </xf>
    <xf numFmtId="44" fontId="0" fillId="2" borderId="14" xfId="0" applyNumberFormat="1" applyFill="1" applyBorder="1" applyAlignment="1">
      <alignment vertical="center"/>
    </xf>
    <xf numFmtId="8" fontId="0" fillId="0" borderId="14" xfId="0" applyNumberFormat="1" applyBorder="1" applyAlignment="1">
      <alignment vertical="center"/>
    </xf>
    <xf numFmtId="44" fontId="2" fillId="2" borderId="13" xfId="0" applyNumberFormat="1" applyFont="1" applyFill="1" applyBorder="1" applyAlignment="1">
      <alignment vertical="center"/>
    </xf>
    <xf numFmtId="44" fontId="0" fillId="2" borderId="13" xfId="1" applyFont="1" applyFill="1" applyBorder="1" applyAlignment="1">
      <alignment vertical="center"/>
    </xf>
    <xf numFmtId="8" fontId="2" fillId="2" borderId="13" xfId="0" applyNumberFormat="1" applyFont="1" applyFill="1" applyBorder="1" applyAlignment="1">
      <alignment vertical="center"/>
    </xf>
    <xf numFmtId="167" fontId="0" fillId="2" borderId="13" xfId="0" applyNumberFormat="1" applyFill="1" applyBorder="1" applyAlignment="1">
      <alignment vertical="center"/>
    </xf>
    <xf numFmtId="168" fontId="0" fillId="2" borderId="13" xfId="0" applyNumberFormat="1" applyFill="1" applyBorder="1" applyAlignment="1">
      <alignment vertical="center"/>
    </xf>
    <xf numFmtId="169" fontId="0" fillId="2" borderId="13" xfId="0" applyNumberFormat="1" applyFill="1" applyBorder="1" applyAlignment="1">
      <alignment vertical="center"/>
    </xf>
    <xf numFmtId="44" fontId="0" fillId="0" borderId="17" xfId="0" applyNumberFormat="1" applyBorder="1"/>
    <xf numFmtId="0" fontId="4" fillId="3" borderId="18" xfId="0" applyFont="1" applyFill="1" applyBorder="1" applyAlignment="1">
      <alignment horizontal="left"/>
    </xf>
    <xf numFmtId="0" fontId="4" fillId="3" borderId="16" xfId="0" applyFont="1" applyFill="1" applyBorder="1" applyAlignment="1">
      <alignment horizontal="left"/>
    </xf>
    <xf numFmtId="0" fontId="0" fillId="0" borderId="19" xfId="0" applyBorder="1"/>
    <xf numFmtId="0" fontId="5" fillId="4" borderId="0" xfId="0" applyFont="1" applyFill="1" applyAlignment="1">
      <alignment horizontal="left"/>
    </xf>
    <xf numFmtId="0" fontId="6" fillId="4" borderId="19" xfId="0" applyFont="1" applyFill="1" applyBorder="1" applyAlignment="1">
      <alignment horizontal="left"/>
    </xf>
    <xf numFmtId="0" fontId="5" fillId="4" borderId="17" xfId="0" applyFont="1" applyFill="1" applyBorder="1" applyAlignment="1">
      <alignment horizontal="left"/>
    </xf>
    <xf numFmtId="0" fontId="7" fillId="3" borderId="16" xfId="0" applyFont="1" applyFill="1" applyBorder="1" applyAlignment="1">
      <alignment horizontal="right"/>
    </xf>
    <xf numFmtId="0" fontId="7" fillId="3" borderId="18" xfId="0" applyFont="1" applyFill="1" applyBorder="1" applyAlignment="1">
      <alignment horizontal="right"/>
    </xf>
    <xf numFmtId="44" fontId="0" fillId="5" borderId="0" xfId="0" applyNumberFormat="1" applyFill="1"/>
    <xf numFmtId="0" fontId="0" fillId="5" borderId="0" xfId="0" applyFill="1"/>
    <xf numFmtId="0" fontId="8" fillId="0" borderId="0" xfId="0" applyFont="1" applyAlignment="1">
      <alignment vertical="top" wrapText="1"/>
    </xf>
    <xf numFmtId="0" fontId="2" fillId="0" borderId="0" xfId="0" applyFont="1"/>
    <xf numFmtId="0" fontId="0" fillId="0" borderId="21" xfId="0" applyBorder="1"/>
    <xf numFmtId="0" fontId="6" fillId="0" borderId="20" xfId="0" applyFont="1" applyBorder="1" applyAlignment="1">
      <alignment horizontal="center"/>
    </xf>
    <xf numFmtId="0" fontId="0" fillId="0" borderId="22" xfId="0" applyBorder="1"/>
    <xf numFmtId="44" fontId="0" fillId="0" borderId="21" xfId="0" applyNumberFormat="1" applyBorder="1"/>
    <xf numFmtId="44" fontId="0" fillId="0" borderId="22" xfId="0" applyNumberFormat="1" applyBorder="1"/>
    <xf numFmtId="166" fontId="0" fillId="0" borderId="22" xfId="0" applyNumberFormat="1" applyBorder="1"/>
    <xf numFmtId="164" fontId="0" fillId="2" borderId="0" xfId="0" applyNumberFormat="1" applyFill="1" applyAlignment="1">
      <alignment vertical="center"/>
    </xf>
    <xf numFmtId="164" fontId="0" fillId="0" borderId="0" xfId="0" applyNumberFormat="1" applyAlignment="1">
      <alignment vertical="center"/>
    </xf>
    <xf numFmtId="170" fontId="0" fillId="2" borderId="0" xfId="2" applyNumberFormat="1" applyFont="1" applyFill="1" applyAlignment="1">
      <alignment vertical="center"/>
    </xf>
    <xf numFmtId="0" fontId="9" fillId="2" borderId="0" xfId="0" applyFont="1" applyFill="1" applyAlignment="1">
      <alignment horizontal="center" vertical="center"/>
    </xf>
    <xf numFmtId="0" fontId="9" fillId="2" borderId="0" xfId="0" applyFont="1" applyFill="1" applyAlignment="1">
      <alignment vertical="center"/>
    </xf>
    <xf numFmtId="164" fontId="0" fillId="0" borderId="0" xfId="1" applyNumberFormat="1" applyFont="1" applyAlignment="1">
      <alignment vertical="center"/>
    </xf>
    <xf numFmtId="0" fontId="0" fillId="0" borderId="0" xfId="0" applyAlignment="1">
      <alignment horizontal="center" vertical="center"/>
    </xf>
    <xf numFmtId="14" fontId="0" fillId="0" borderId="0" xfId="0" applyNumberFormat="1" applyAlignment="1">
      <alignment vertical="center"/>
    </xf>
    <xf numFmtId="164" fontId="0" fillId="0" borderId="0" xfId="1" applyNumberFormat="1" applyFont="1" applyFill="1" applyAlignment="1">
      <alignment vertical="center"/>
    </xf>
    <xf numFmtId="0" fontId="9" fillId="2" borderId="0" xfId="0" applyFont="1" applyFill="1" applyAlignment="1">
      <alignment horizontal="center" vertical="center" wrapText="1"/>
    </xf>
    <xf numFmtId="10" fontId="0" fillId="0" borderId="0" xfId="0" applyNumberFormat="1" applyAlignment="1">
      <alignment vertical="center"/>
    </xf>
    <xf numFmtId="9" fontId="0" fillId="0" borderId="0" xfId="0" applyNumberFormat="1" applyAlignment="1">
      <alignment vertical="center"/>
    </xf>
    <xf numFmtId="44" fontId="0" fillId="0" borderId="0" xfId="1" applyFont="1"/>
    <xf numFmtId="0" fontId="10" fillId="0" borderId="15" xfId="3"/>
    <xf numFmtId="0" fontId="0" fillId="0" borderId="13" xfId="0" applyBorder="1"/>
    <xf numFmtId="171" fontId="0" fillId="0" borderId="13" xfId="1" applyNumberFormat="1" applyFont="1" applyBorder="1"/>
    <xf numFmtId="0" fontId="0" fillId="0" borderId="13" xfId="0" applyBorder="1" applyAlignment="1">
      <alignment horizontal="center"/>
    </xf>
    <xf numFmtId="0" fontId="0" fillId="0" borderId="11" xfId="0" applyBorder="1"/>
    <xf numFmtId="171" fontId="0" fillId="0" borderId="11" xfId="1" applyNumberFormat="1" applyFont="1" applyBorder="1"/>
    <xf numFmtId="0" fontId="0" fillId="0" borderId="11" xfId="0" applyBorder="1" applyAlignment="1">
      <alignment horizontal="center"/>
    </xf>
    <xf numFmtId="0" fontId="9" fillId="2" borderId="9" xfId="0" applyFont="1" applyFill="1" applyBorder="1" applyAlignment="1">
      <alignment horizontal="center" wrapText="1"/>
    </xf>
    <xf numFmtId="0" fontId="9" fillId="2" borderId="7" xfId="0" applyFont="1" applyFill="1" applyBorder="1" applyAlignment="1">
      <alignment horizontal="center" wrapText="1"/>
    </xf>
    <xf numFmtId="0" fontId="9" fillId="2" borderId="8" xfId="0" applyFont="1" applyFill="1" applyBorder="1" applyAlignment="1">
      <alignment horizontal="center" wrapText="1"/>
    </xf>
    <xf numFmtId="172" fontId="0" fillId="0" borderId="13" xfId="4" applyNumberFormat="1" applyFont="1" applyBorder="1"/>
    <xf numFmtId="10" fontId="0" fillId="0" borderId="13" xfId="4" applyNumberFormat="1" applyFont="1" applyBorder="1"/>
    <xf numFmtId="44" fontId="0" fillId="0" borderId="11" xfId="1" applyFont="1" applyBorder="1"/>
    <xf numFmtId="8" fontId="0" fillId="0" borderId="11" xfId="1" applyNumberFormat="1" applyFont="1" applyBorder="1"/>
    <xf numFmtId="171" fontId="10" fillId="0" borderId="15" xfId="3" applyNumberFormat="1"/>
    <xf numFmtId="171" fontId="0" fillId="0" borderId="11" xfId="0" applyNumberFormat="1" applyBorder="1"/>
    <xf numFmtId="171" fontId="0" fillId="0" borderId="13" xfId="0" applyNumberFormat="1" applyBorder="1"/>
    <xf numFmtId="2" fontId="0" fillId="0" borderId="0" xfId="0" applyNumberFormat="1"/>
    <xf numFmtId="0" fontId="9" fillId="2" borderId="0" xfId="0" applyFont="1" applyFill="1" applyAlignment="1">
      <alignment horizontal="center" vertical="center"/>
    </xf>
    <xf numFmtId="0" fontId="9" fillId="2" borderId="0" xfId="0" applyFont="1" applyFill="1" applyAlignment="1">
      <alignment horizontal="left" vertical="center"/>
    </xf>
    <xf numFmtId="0" fontId="9" fillId="2" borderId="24" xfId="0" applyFont="1" applyFill="1" applyBorder="1" applyAlignment="1">
      <alignment horizontal="center"/>
    </xf>
    <xf numFmtId="0" fontId="9" fillId="2" borderId="23" xfId="0" applyFont="1" applyFill="1" applyBorder="1" applyAlignment="1">
      <alignment horizontal="center"/>
    </xf>
  </cellXfs>
  <cellStyles count="5">
    <cellStyle name="Comma 2" xfId="2" xr:uid="{15C43E26-D3DA-482C-9BE5-5EA805105C20}"/>
    <cellStyle name="Currency" xfId="1" builtinId="4"/>
    <cellStyle name="Normal" xfId="0" builtinId="0"/>
    <cellStyle name="Percent 2" xfId="4" xr:uid="{6C7A6691-F3C7-449D-B245-18E32C85B0F6}"/>
    <cellStyle name="Total 2" xfId="3" xr:uid="{457A14D1-53F9-4AE0-B78B-F14BFEF581B0}"/>
  </cellStyles>
  <dxfs count="1">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2362 – Assignment 1.xlsx]Pivot Chart!PivotTable1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1"/>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Chart'!$K$4</c:f>
              <c:strCache>
                <c:ptCount val="1"/>
                <c:pt idx="0">
                  <c:v>Total</c:v>
                </c:pt>
              </c:strCache>
            </c:strRef>
          </c:tx>
          <c:spPr>
            <a:solidFill>
              <a:schemeClr val="accent1"/>
            </a:solidFill>
            <a:ln>
              <a:noFill/>
            </a:ln>
            <a:effectLst/>
          </c:spPr>
          <c:invertIfNegative val="0"/>
          <c:cat>
            <c:multiLvlStrRef>
              <c:f>'Pivot Chart'!$J$5:$J$13</c:f>
              <c:multiLvlStrCache>
                <c:ptCount val="7"/>
                <c:lvl>
                  <c:pt idx="0">
                    <c:v>Hat</c:v>
                  </c:pt>
                  <c:pt idx="1">
                    <c:v>Hoodie</c:v>
                  </c:pt>
                  <c:pt idx="2">
                    <c:v>T-shirt: Men's</c:v>
                  </c:pt>
                  <c:pt idx="3">
                    <c:v>T-shirt: Touring Cities</c:v>
                  </c:pt>
                  <c:pt idx="4">
                    <c:v>T-shirt: Unisex</c:v>
                  </c:pt>
                  <c:pt idx="5">
                    <c:v>T-shirt: Women's</c:v>
                  </c:pt>
                  <c:pt idx="6">
                    <c:v>T-shirt: Youth</c:v>
                  </c:pt>
                </c:lvl>
                <c:lvl>
                  <c:pt idx="0">
                    <c:v>Apparel</c:v>
                  </c:pt>
                </c:lvl>
              </c:multiLvlStrCache>
            </c:multiLvlStrRef>
          </c:cat>
          <c:val>
            <c:numRef>
              <c:f>'Pivot Chart'!$K$5:$K$13</c:f>
              <c:numCache>
                <c:formatCode>General</c:formatCode>
                <c:ptCount val="7"/>
                <c:pt idx="0">
                  <c:v>2920</c:v>
                </c:pt>
                <c:pt idx="1">
                  <c:v>45730</c:v>
                </c:pt>
                <c:pt idx="2">
                  <c:v>17160</c:v>
                </c:pt>
                <c:pt idx="3">
                  <c:v>29890</c:v>
                </c:pt>
                <c:pt idx="4">
                  <c:v>13900</c:v>
                </c:pt>
                <c:pt idx="5">
                  <c:v>18270</c:v>
                </c:pt>
                <c:pt idx="6">
                  <c:v>13300</c:v>
                </c:pt>
              </c:numCache>
            </c:numRef>
          </c:val>
          <c:extLst>
            <c:ext xmlns:c16="http://schemas.microsoft.com/office/drawing/2014/chart" uri="{C3380CC4-5D6E-409C-BE32-E72D297353CC}">
              <c16:uniqueId val="{00000000-DF6B-4212-98DE-425C569CB023}"/>
            </c:ext>
          </c:extLst>
        </c:ser>
        <c:dLbls>
          <c:showLegendKey val="0"/>
          <c:showVal val="0"/>
          <c:showCatName val="0"/>
          <c:showSerName val="0"/>
          <c:showPercent val="0"/>
          <c:showBubbleSize val="0"/>
        </c:dLbls>
        <c:gapWidth val="150"/>
        <c:axId val="761524927"/>
        <c:axId val="867138527"/>
      </c:barChart>
      <c:catAx>
        <c:axId val="761524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7138527"/>
        <c:crosses val="autoZero"/>
        <c:auto val="1"/>
        <c:lblAlgn val="ctr"/>
        <c:lblOffset val="100"/>
        <c:noMultiLvlLbl val="0"/>
      </c:catAx>
      <c:valAx>
        <c:axId val="867138527"/>
        <c:scaling>
          <c:orientation val="minMax"/>
          <c:min val="0"/>
        </c:scaling>
        <c:delete val="0"/>
        <c:axPos val="l"/>
        <c:numFmt formatCode="#,\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1524927"/>
        <c:crossesAt val="1"/>
        <c:crossBetween val="between"/>
        <c:majorUnit val="10000"/>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Average Sales By Province</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Average Sales By Province</a:t>
          </a:r>
        </a:p>
      </cx:txPr>
    </cx:title>
    <cx:plotArea>
      <cx:plotAreaRegion>
        <cx:series layoutId="regionMap" uniqueId="{C3A0633E-1CA2-423D-BC41-82D9883B0A6A}">
          <cx:tx>
            <cx:txData>
              <cx:f>_xlchart.v5.2</cx:f>
              <cx:v>Average Sales</cx:v>
            </cx:txData>
          </cx:tx>
          <cx:dataId val="0"/>
          <cx:layoutPr>
            <cx:geography cultureLanguage="en-US" cultureRegion="KE" attribution="Powered by Bing">
              <cx:geoCache provider="{E9337A44-BEBE-4D9F-B70C-5C5E7DAFC167}">
                <cx:binary>1Htpb9xIkvZfafjz0p33MZheYMm6JFmWVVLbbn8h1LaaTJKZJJPJ89e/Ufb0rFWlUY0H8wI7sgHZ
KlVFZpxPPBH86+fpL5+rxwf/02Qr1/3l8/TLqzyE5i8//9x9zh/tQ/fams++7uo/wuvPtf25/uMP
8/nx5y/+YTQu+5kgzH7+nD/48Di9+u+/wqdlj/Wb+vNDMLW77R/9vH/s+ip0L7z27Es/PXyxxq1M
F7z5HPAvr/6n+v3Rh4dXPz26YMJ8PzePv7x68kuvfvr5+KNOxP5UwclC/wXey/lrLDRFUiL99Uu9
+qmqXfa3lyOM2WuOsdQcsT+lvn2w8M5/4ihfD/Lw5Yt/7Dq4ytfv373xybnh5/Grnz7XvQsHdWWg
uV9eJQ/u4Qvc1nR18u2VpD6cOvmfr9f8+amm//uvRz+Aix/95DtjHGvp3Esntoi9CabLf0rqqre/
m3+nUUDngvAjSxAwFRacMyKeWuJHDvK8SU4/4cg2cfKfZZvrB2dC/fu/1yYQJpxTRr8FinxqHi1f
M4oR5uhvgXRkpH/mRM8b53/feWSU6/+wgLlx4cGb+k/n/TckL/QaSSa4ZAx9/aJPbaL4a0WUpJyC
VQ5f5E/Z31LYP3Gg503y9zceWeTm7X9WmNw9dOVDgBI3Prg/VfNvMAt7zQ5FBR+C4fB1ZBaMwC4a
KfY1x32rZN8M8s+e53mrPH33kWnurv5vm+YfVL7v6/yTX/nBOi/Iay6pVgL9byh8X+e1eC2Qwkhx
8s1mR6HyZyX+x+d53iZ/vu/J2f9/F/Z/XPT/DoVWD+Fh/RVDfVf3X3716wUB2B299SUo9k1bF19+
ecU0Bfz0d2h2+Iy/vfGb559W4OP3Pj504ZdXXwEZAiNhSTDWmCGoM+Pjt5eofo0Y5DvIiIQIgBCv
fnK1D/kvrwRkSohDJjGV7IDn4KWu7g8vMfX6EKlYC0IUIhLO+edN39XVnNXu72r52/9/cr19VxsX
OvjgVz81337r6y0hpinRklIpqVQSjgevf37YA0qGX8b/NRZsQpme9b2iVk5x2ukQYiqm1m2X0Cwk
1gulePudqv4poVIIjpkUUoNW+OFQ3wml7VKrgebLfRZZQxMTBOmSGg4i4laMUxELP7e//rBMqbWC
W3IqMMOg0O9ltrXTVV1O0/0o6sn3SelavmdTXY/xOIxRdosGbIcvLwsFjHGkXQU5E3MlBVyUMgDr
3wtVk+/o1GfjfTGyVicNpgtNeBRFdhemkv6uqizCHyirXPHhZckYcvaxaLAp10RRpcHI4M3fi84s
6TrFuuF+aikpt52T/IMdMlXHwjbzbgqavdU+WpbrAWdRtmONZtWGNGn0CJhgGWMs1MQTkuNRbF4+
26nPQa2hiCEJ3xjUladHm1E7EWTq7r4Qo/WxHOrChrhXesouVIrqcVuUOBJR/ONiGSGAP5DS4ARH
YkNuMq9p5e9DhIvPnNGuWC3lWHyaydht3DRk/4JEBhclkgvAoF+D+HsbNASJDvdZc5/1rXrjsrSK
1rLGPtq1Omi9GvN+Kc/ckhwc+WlEa0heUBikQGB6fBRcpSiXSkW2uZdDqqpVaJvSrOxQhFAkvJvo
r2PD03lXci6nL7weU7s3YAiWZL3ql4cglzRAMM61c7EdCzl/QGEk9O3iURUlWJa4fNMtEE3rWkU5
u5qHFoWYtU0oYt0GI3c454v8cZ8BixCOtFSQQ9mR8ZwNKnW8qe+pj+hdjUdyD20ei+LROlLFhpX8
nPWgfztWJOeQlCFFM4KVPsoY0FnkQ2RQfZ8vo8/XuKetXVXG4997gembl50THxLtkdkgV2CkAfsy
SFDHqaLUeYRwXd3jSkufZHhe0OViIzruinau5o2Y5rndojwzOhkK1Nr31NWle2yjpa3NGS/CJ5eX
ANKxElJQxiBqjo7DO28H7Xh+XzRiRL/Wc6d53EG0ND5ekFrKLBFVNIwy4WnI7Y0XQzdd8H5pdJKH
bm7jaWhnniW+K7ArVpZW6sO8EIg5nqvQQyf49+L77puevi9j+lh78lBLBJWIUM3UcUpZXBFNJeb6
biz70ScWT4bFjJdUzHE/4E7tmlAh/z6v1DDGwNSo5sKhmpPVy+c4SfgSki44jGZUQFU9tiJFgvhm
nuVdpFx+N8xLliVL6RqXzBMb0hgViuSrShY1PiNZHyLgiQNJBfcmIBrwAkUn7soYnTPI5Pf1PFMZ
ExlNH1uMkbusaZtP67obVHpPNGF2lYYolDHxauoTXKb2j4owN10sde39XWiLrI/V6Hi7IqyZo0QU
GZfXxcRlo2KWTjbbWpM29R+LnmuRjKosyVqTrpW7zJCWJjMWkU6g8A3pqm7Krl1NU9nLfScdkveh
0+TXoerU/NBCenKXY2FpDnW4C1Ox9aSryk3VZEunY8wsXTaMiS58aNo86n6bQqPNbyzCGq3ZnNk+
ka7F43XRIDm860dE0ybuRERbkRjRo2BjgRczXYSiYaaL8WhDbZIxI8a+Kzs5VSrWeWeim7ZFpY65
zUK4gRTmhqTJQ1HdhGbI2W0IPJRjHOxct7vMW9XupM54H/sCiXTTja4pr9TU8OLOjgaReKQDoQ8z
VjJfuZlHdRaPDA1Mx4QVtoOcpfoqK5OZZHW3Apst+gqs1VW73rS2+IRJWfAkjXBaxUNVZsOlJ01e
brAiDG1D6lG+KhDR9o3Rc1nHbds7zDZiTHVeb1mv9RinBIBHE9t6otO1da7isdRtTW9ll7V97DrT
4gvD7USuZjdHze3L0XAKQjThlFDAeAQae0aO0KWMOBMQCeld1lsltrov2RCLgkzTrc1K4EvrWbph
bU0jRJLNuKu3phoMXWJDQvu5n0nBr2Qq0PJhFDLFZ7LcIYk9CRk4HviORpDkkBbiKMm1JjU8C4O+
q4kYwsPisFErtwzePxKT9lMyaBzKVRbloU6QS3F2/bKCTrIsHAAUpBAXSij4Cwf8Dgjb3CDblGN6
NyysMOtijHqUhCmYHUDyvjpz3dMao4nQGG4LnQhcnB5BgzbKddMgru76wMVwo6q26ra0KumyGpCJ
yDtfj+oAU/s+XStTOJ7giXK3U2mLqjMV/SRVHg4jCYO2gzCOxJFvUJLOABd6dedpozxUE7FMq1q0
FV9ilk0qW4V8HvoyHjHG6f3Lin9GFZRyIcAxOZaAK46K+yzDqGupyJ2NRKZvCqkA0FSlU02W9EVp
oj9qb+28YeWoojGe5lZ/qK1uzXs6ZD5anzkOPvFEKgCsc8DrTIgTy/QRz1A0uOWuI8SHu5ZmKd0Q
UhQFjmvXzt1qQXk7rfOBOnHT9pOr1rMs+mxjATawS4Ekzu9ePtRJTdUUiir456E5xVQdG8hMjDjR
zHcVMr7fp2JO+zddwGK4ahrIIhdNWwsTR2Md2RWA66rf5vVCzwXpaYxwCbCIQRPNJIIi9zRGFhEW
NfNpuHM4nciuZf3ym7Mci7eDFJFLXr70gZs/ygkcZiv0wEMSaE2OHcMMtVOAtPq7qc7QnLhBiHmV
ogoPSR/CkK+aHg36XZrOaXY9ubmr7odIRsNatqp3v4YJE7t21TKXl326VONuivzQrPWYZculsTLN
47bOaV3HeRUh867phpYnuUwVeYR65vDKFNEYdnqy0/g+U8zRJBUCzXdpE9H8DGo4xXmaKwa8n+RA
lgM6OdLu7Ot6LsXY3fXKBvQWj1o8wmHGj43JxnKJi9AOUVIu5aA+FRNtUKzwpItLzyop3/bBsSkR
dPQs4WKe2osiHzVPitmh5cxRT91RQMgSaKUkNDcASp/6QVZ1s6vTqAF80g8fsoayPu40IndFKn8b
OKLvWizx2tTRR2BW6MXLfvGVH3haKwQH/gByFrQESh2ma9+n6tC0WDdobO7mHPfx7Jh5BwDy0zRH
1U02QQc0ubrZES+mpMLNcMFaQS6QsVlS+DQ/1y2cBoWQjEoNsyWEmNZHmZxxP81s9t2dbhXzRaxy
NwBvMrFA2lWHo6a1ySxFKB8BbC9mLXALsI+VLKDtBC5V5UkbUuhCAWGNs7zxlRtk3PBl4dc9A6c/
k+wPbnSkPUhuUHqA9kGYHjelownQE/iyuSvmAj8aQEzZdRk0b11c5pOoPgox5iGptJ+Kxyx1Vp3h
Q07DWkJKALeRkmsgso/8HDrF0QG/UN0B2zFsoOSkLGl53a5Q1XRvO5vTM9nz1EJSYDCM5IDKKT22
0FCZZkBDAwLdgIe4ysfiscizpt4bKD7dGSDxzPWgUT3wW4AlFFDGT71TpC1vuNPlnQF8vC6ssEkH
sHdjG7Ps0kJXu5fD4bnbcfA9DTdTCirpU3lEAlLJm7m4GzqyfOidKPXtImqNLhsN7ejjD0uTQDfB
DSFF0RMeZXQCE6Mnc5eyCl8VIm/KG+HzpUsKQBDncuIzuoTUTzSQqwAOgWB/erfQdUtWRcbcmWLM
5arCMg03C52siHEDN0+Gfi7qy5ev+AxUBjafAEmsAZKgEwRAR9AzT63edxm3/MKk1n1phFF8k865
RzdZpcT4a+WW/H3bezQmNFsiuW7bvK7elFrx5m2hsEXbnvYtgrnXS+31s6ejgAIOrTX8PdaJiKxW
UObkXmRTLsq4dxVlq8ZyNq761tH5po3ssGy6OscACRhr6JvZimzcEde37/rUhvJNzQFSVhuVkuiM
g5yaTOGDJ2pyYC0AQz01WVtCbZh8pvYpMKl0XRVLbi8GW/Pso6Gt7rYE9it+f1knxyHACbT6FCsO
HNsBwx/JrERPIyO6/M5i44e4Q2SAflUNaYjTOSrf/ag0uCGQ/kwBvUDVcfWrs0VG+UjU3tva2Ks8
Z7X6NJa1WNaSlBYou5flHaNzTkAeMIgIYYLJSecW5S7MuAd5jWj7970rx00EiUyuZI9tnRiK0y6u
bE3o6mXBx6Y8CAaVIrgmUKbkuEfpcAVU5YLlHmpR86ErDeuvLB6Wrc6w+B31bVSfkXjSCxxEAqOI
oAeB7Am3feo9TRitRIuRe1Q30lyJQQ0i7kupXMLqvPxttv3QvrVzm71HvbV6m+cV/2POLarPaP24
TMJJCMB/BtfHUNeP+2Wu5px0iMu9aga8WSI9bTogvZIqnfEta2RIilFOCZ0Xtn1Z7c8pgUCygxIN
3nwKBPNcDXaeJ7mv9RQ2bSD+xuJsBahCxIym2UU6F20egztsGRdsVU3TeKY/feb20HEdCANwOgiq
o6Iia1ktLSn5vit490CQI9ftUn6UaQoHstENhgQCnlf+aCfKKaQMRASFegbKpUcJny5jNIu6EXtX
zTrbtGPaTGvuh3zI44VHzXUa2qmJMSeR+2HfA9mHCZyQmMDVjwlDANDQazSU7yG2aF7F3PXd+6rr
ZrvFc182G4g3JlZyyegnmMTkXREvATfzbQ+zRnZueHCS0yhBQKNCGoX9Mcj0R5Fgq0yzHhd4L8WQ
rk3fdPe+zrPLoWP+y8sO94womP4I8HfI3LDMdqT0rLC+noEL32fCd2Q1VZkkm4rNQn/KR9e2718W
d5JWDjQUzH0OyQVI0uPIKqRcWBMs2i81b+d73o5jvwnTkprY5eMS0TiC5i49E88nWRTmbgeuBUwE
kQUk09PM0gJpBSDRznuANyS7tXDTMYFRQ13fRbadrieA8eN6HlHan+lXTmIJJMN9FSRRaJpheeOp
ZBfI7LC0015n0LyHuFRq4btBtlG4LiMHVEsXje2SHBYs3a5cOG3PufYzKj/kEuBY4HJQlY/COV2a
YTS66vfcAETBlelv5iqv2g+jzeTyNkKjeeyifjLXY4PZe8S1ad4B1ZybTRkK0cWRK5c/JhflxarN
g+puo9ZhfuUBn8HyyEv45hlnFNAYcJgOQhI8ae7SPlRj5lq0F+mM7E6XhWvjjHrRXMxSVWL9o+Io
PaAokKc5IL4jzajWyMPgv98D4stx3JGsYrEvcYFWyOWEnfHC09tBHGFwewqEF/BMR+KAKjY5Kvth
34p5CDs2QpOw6liD2M6blpZnlHlIEt/3ehzadDAWbD7C/sKBtnnqepjpdooi3u877iKxngnoL0yW
nBsJnro4ACIAYBj8G/4c81Mw+a55OTPwr07l3bboVdfGEjn/xtaZ+DRVmBY7mbEm3wGtNJIzRvya
Mo7vyWD/AjHODp34UYj54LLalEu3V4DH6VXZ9U2RdH0ZLXEVSqFWXk+pjKnuME5mhAq5kbnhNC4g
3PVqqMbIJMy1eljnS9lGcTfPfrqpW+3aDzPXLmxhltThDcw5c3LpprKpAWwzy8+wCc/5B2iSHMbF
FLqso4vMSGRFm5KwH63in3hB5BfXDNkfXqqhOFPjT3HGgXc9dKgE+lQY1x0J6xdhhCFZ2E9dZJZr
mWMOlE6G3bjDnqRAi6k0ZKtWe1ckNS4aGAnkvkwvg5qb5kyOOs3PcBitYCeRgRudtM390lkEDVm3
L+q+3GQU+4/MYbGGHjZdVaP3V4WZ8JlwPM2LlCuIxwOVBQnyuCgAoZgK7Zpuz5ZShXhRadXEZpHZ
TWQmeY1LqtMzWn8uJGGWCzQqUBIIENbTkGSWTLjOJw+gOvJhXeaVU1vW1jM5I+gZVxKHqwGe+kbs
PxWUzabpFK4hJhY7vTdA5ieFaoHstKg/1ymcyoItHoDr0KcfKKVjYliYxjHb6WavXSqAqYRqYeKK
ysEBYA387kdzNgNYCk0JlIfDasVBxd+NaorAh44L7PaNq+c0Np5aWD5YppC+0aoq+eZfECc54GFY
5QDm8ShnzxNeigBk/x77bBmruKk9iWKKc0uSvIP279zE/zQUoKvHAqbn6ACTjscxcwdT+1zn1Z5Y
AkRwn5Oabf2gwmE+mpEGNqYGmBRsIsatPVMx8PH4AyoFVwA7CTQ+z6RyYB6gaIy+3DtpbblOWWfq
bU+aJmvjtJiKALPKOevKeBjnfm18oHeBpZRtYQDLiiqJCqCDhjNx+ox/wURGQTNDYSRwAs19WqG+
nupyz0gDvc6MI124WJcRzKTmaKTVuf7nNDHA7AeqCZAY9JkoDaJDhrOi2BMnqw3s6qVFIq3oNhj3
+RSXmXTmjJs9Y3VFGNwNaG2I2eMBZAEzfZpHab9vTNNsIAvvRJSWm16OzZtsStvNCFP3c2TSM/cE
8AN+fQAjEMFHvm1cKseKibDPpPSXZWHbNZsN3mZ5KHf5MJU3UeSrKAYt5LtoqqfLoZ6quBqm39Ju
Ga5oP9HrQXQeutOuTbzxkT+Tx547IqRnjYAwPiyVHFWpusEUSK0h7HUY5hWsMegERQu5HEUzbgxa
xBl65yvH8BRMwGrT1x6BHjj9Y9DEgEIlmRy7fTq6/iMq2h2UjknFdT6IWz6SMvZZSbKYtvD8UcPa
bJv3pPzEVeByWy+lf2/TosljgSraxBo1yyVsdBqz0iad1/D+Oa5kyT7IPJ2GZKjz4lpkvnxHRqSz
OEqH+YdBBSeUwQoazHih8znOJwsbHXQcQHf3vmdqS33fjTEtSq5W0xhF+x9NlzAZgoYXKFuqKDvu
JmHTJ8xLLd0eTgJcWFMssD5IJ1WOMM1F6ExzdZoZoK2BzhWgDMA+IJ+f1gLYrbBT1AgHzWRewtZb
VtZvcgR/Vp0vh/yH8xCMYAEyAceolFTH0jJSaMksrOnldkiBgkm163tgAXLh4qxzuDi3J3CCFvSh
dgMJJ4EHgu71KD4t7Ds0M0fRbdWRSa9gmVb2sE9UArx92WonUQaCgKwFkvGQfmCZ/akeJy2xZ6mN
boclzO/qElfQKGTFjbUNg2G8Gs+hz2cFcgVED+Q8cjJLzorIL8yL9NbUcsTJELoxrNPFGLOOIL3O
SaFJZ87c8sRbgLTFAm4Hu1kIlk+PSADMfa6XoYluC4iSjQrpcsdZH31ZoGrJM3nrJJ+DLDAZ0zAf
ha3jY9MtuRsL7qroVs9Et6ulaVu8m1Uv0nXpZ1Sue8B8bgsbDEGcEf2Mbg87PrAAB2eA7cEjY5IU
BQFJOb2FDYF+NadtuomMry59k+UXAx7R5mXnOXzek4wJCztQLqGnhbEJ8DpHQUiRh9UHNUe3stXa
r+2UR36VNYKXWysjeWeJynm8UFbkt3Vw7Q9bVUB4HNY1gGjjJ3iwGWAS0S+pvi0K3sr7bIwApYlo
GDYwNmqr31++7KkPAXqH8SWHncwDhD9Srqxs8GOG9G0OCBtvojInKeR6O92FilXVuQp90N2RbmH9
AUIfBuUQnMe6FUNhdEpbedvigKrEVEW3xFxCiVkXiHbis5vh/WsDG2olLHCPzJGLdKo7l3gCfOGq
yUhUJMjDNs0ZqPiMIg7tGrSPwKnpE9DvjY6kqZWAaaOf1nMlu63kWb6tZC/XP6xzaJeIgFzInulU
SR9lZi5neQtjkBIlM5AKs4gLiaJxAyy9gdXDHxcIEBwYBVgxOHUpiseBpYWXtzVpcRb3tYtCouU8
XML6i/71ZWGn4QpPfMGwQcE4FRibY/aEpWg+bKyLW8tIvw1q0IkBXLWzY6C7ORPojOFOMxPIgxEm
tIYwhYfhxtNcj52JajNYcZvBrm6SlzneYYKKL3mD650Zgk58Xtt/4ZIwSgWUCaXzmQdNZEVgVuvE
7ViOeHibzbb83dOo/jXPUfRWuUmKM4P4564JS41AMgOdAHTKUVYK41CXYEZ+a/OU5jHESlReT7yz
cwIcqZc3HOUMxUUUUH3GX5+zKDQqsMsDJDeD2fVTDTvv2hKbht/iDPaDV5kezbzDsA9tVqiZljd1
3ozljyIhGBYI6NqA6IPmTR4/U0GLceDMAESthmxaD+O4bCB9TW/rxdB/wYFAChRu2JLjJymwKiRZ
Ks/5LVfGbC2eYfjtI1gW7Bl2q8iNMIkVxXKmyvDTTAjkIoBYeEISHo86bgQqcXiGhnt+6xE3d7zJ
Znmhqprna+Rr8eHHYxLaMQBe8IAMLPgcIQU3ZGQOouS3/ZDjjaxztFkmPn1ogksTYqdzlwNDnVwP
LnZI8DCEgQHJcf+n9LgAIxn4LeG+EnFJx+4jEIWBXMJcoCnWtiNRfsWzomvfdiFy5jZLZTmvANjx
fFX2CFSvkLTjpnA2mtcZX8r8Ay5gOWRny1Zlt6YrEbsqiqzoNwKWjvu4No1uYu4RTFlJNqaw+V1U
HVt2UehJiHUnpI91syCSKJXrCkBZB6FkvBfFW2NgFL0uqlzxNXRJjmxn2fv8Y7kQz+KewL51nnSi
1+26SlPl1Tab50Lb2KkelhPiArOJ3BI5DXxFF8f8xkpb8C8OL5GbYPtbpeVFD9NAshFdx6Ivsq2G
e5qJVvi4ln1OP8DYbHT5iiloDX+3rZsytU5zJpdl106wuw5r4w6mIrBtNZoxttUIrEkxwmZLXLk+
ZTc4RKjHCbbedvfIC3jSJs4HJfbAdlRD3KPGNVuocRRa/uKwyKNqd9+looPncXpYqEe9czfYc7zp
IhHeCNX1v0GpnNfE+CXGZoF0V9HxD++5fudG2BeIO143bjXMEYaCEkIgv5qAxm4FyxztnTeFemzc
4tO3LG/LHH5qFTyXJVJHdkXpyz4eSVWPG46jOdp5Xh66LHGx9M6aj1aqhrxHWYnqD7Ahbz85Vgcd
T0FWfdw0amQxENc4g2BtujzJaDltisLjT45MhieeGWviojeRiduJ8xb4X0OvYUUSm721GBZODZHv
iNXTbhCjB0xLxqYBJ6VpuwoLM7eFA2omlj5DSd8bO+wa2FlWiU2jaecH7edrn47ZlLiohjGf9U0/
x9EkGnzYNi4AuHAb+csZ2vJyNRWuhkcisn6o1xoEK/i3qNLEVtZdNDBsMzetbBd60zMDcYkzmb8x
2C5DTMslLWKMLI8z2dVXIyXtfY9NiXZ1Kmf0ZYCVXvM765shXJJac7sePdZzjDIYDl91fZrySxh3
w4NWkRx4MnXFUt1LcGK6HVmxzC6etGHNmxlJlMesttwnIS/68k3oeZ0OcarawexqAIXpZrQF9rHL
ECvWralD96aA/RywHSnuJ2jtPuiSZTTW1VI1UIyLNC51FsbEsLFo4ZEE58e1z91UJdC3V1VScd7z
2OcNPMVwWLBjickLYmEu7VOxUnWe3klpymRMhcviasF7yOO9SVxW9jgmQ2E/d8vY57DcPg3LuhAq
fStnXF3rarBdnCE11LDVi9spDktpRGyyeknjRQ/5h2G29f0gemvewOhqaTc2kmUVe7/0y2rKhgJv
01bY+XbywHMlPmuH+hbWp6AGi1a+gXE5c4kiBeSWqS7Su7EAnv+i6vRUJmnTkHU60Dm9qlrs3Vp4
gbc2z/tum9JaR+uSpXxJSpOiDyyw1m3gI2a3iXSapmsCSa9NRBvGq0O+hJ3strFvKnieIY/xAN83
xZCJi0H3vIjLgUWbYRjCbYe0cVdsgS4szsjSF4ANGtfvNDdX8BzidJFaM6ZrMc/ZpyrYKsAzklrV
t66Hk+/aNvN3cuqax6brNLuFPsimq75DsLRMGyCLV6kvGazxe7E075YxG8D3M5J1e8wy0sOKgYAH
2eCpMdclsuwF2ekOph6PurJNlYxiYj5BoV4A2MslQuu8Fn396zQSmFLFPqRDiIc8wwM8S5PlOYlh
nSUft/+Psu9a0tvWln4i7iLBfPNfkF+cnCXtG5Yk2yTAAIAgkZ7+NDXjs62Z80u1Xa4aT/DHBKzQ
q7sZZn3c7jhFkxDWFOAl2NEY2kJTTNuuKE4kp+Css9gujhzTkHv7RwMuxliPjNPhOtVmNQcz2a44
pj5qyA4agOmP/za/bpOeMgTJB4S4DxrgKTSYDpg2uUfIEldzCS1jFQVTeGjTGJImy6fflEdgQr5L
sCjkobYAa5HggAhKW9H2j7EBREFja8uI3fkiEHs5eH4vfGtFTXzQNOdmzf7K0SxdC5Dpw7M2dvja
hbAp2qV9K24mxbIdPnl+hvZgCqHGoMWh68tAPsYE+Iwrou7YMXQvSKENInwXr1+CrCdPXVuALjkk
4/VIJoDHUQ9ihaSYJoI8FP0B7pq4MqtL8mpcmrVONeVjLYJuFJh799kuaCL/KRR9dowamgBoGnqx
U4tQF5GPCTSAFh0hxgn+r3IJst3CF4K8y3T5bxNBT161YNuqs04hlwRlTMe3gjN/F/hVPydLFxfA
800bnMYEiOo+WyPznIu59LWSGPXUrgsWNECYe2KJLpE89TYeXN3Lhj5ZEDF3OZ+HK6hq57Ktu5nI
yhVIaBUoBxT8ehIXBsFPRrsshNSvCvuMsH0y58NFoFCYWuVCsRcgnnztg1AER7D+/XzUwVS4akpC
789cmOyitICxoXqExKIiRHc3A0T8Q910mYwragpQHckaJldzzpOogqbvW7sGpYSkDhSWEw9WVCRz
ZM8qzClEZjFh1bQOA25cG6XHfHbuVnfTfNeW83wHKkd4tfqFXaLnTscKoDT6WpsgCNRejwz09i5/
1l79WbaBijYkOL3krdUHDSyorEk26h2XNDuXU1HeCF/Gcq+JkE8giOQVRG/LnRhZcEbJMpPrNe2n
fwc+5fcKrcRDNGVq30/TlNe9HdcEggWX1uPqdXs9T36qF4EHWxfByvVhhZ7nK+iKkOsDZHnQdoqO
6A/ayje63LiJa7Zfxyx6SKNOHDPj1XnwqG4rPpRtW5V85ktts7n4ozfqKwMG8RwY9dx3fr1eEszv
QmTDP6JOhQhBbD4OTUYOdPXdQ5euUXA0S2CubDoMY03MwH2FWXPzWSx9A0VcMUF7h6MF+8B2U1IH
o5quW6Ga71AsFntbFubaGeuqhK7r7RDKb5kx7UnGTVNWYyMiV6FAt+SiW3tZLUNrsK7AC5Enm7t0
X6KsBbQxpOUhDPpbUaSurNbMBJfQ8ETqlPggelnQdJ5JtiToAN20nOMiTU+ugapwj9YRG5m0oth7
UTBVC5UhRzcBeWEYDBx6OUHxkUTtsLeW9VUMv4K+8hHtHpVW/J5Iq888bNN9kEsz1J4kPrpeUj4f
19Jm2CnTeksly6shdLeq1+QCaAI7TJOkbdVByHWI4nE+ZOmqKtvxaddE3FynYOocQWXy10rEDkc1
U50PPBlrD/3IcwBKRwUZyuYKIRnFVWXtc5Ot1ySKisNY8unLWLQsRDWTIosa6Ic5BI7tdNaQjna7
gA7hhcFDCWogh+mBe6duTGE5vfRzKR/hn+D/CEcVf3Jj0lSi03NzZpYu55QFORQwnj2rfrjsWcI+
xdNAzoWl/V3Kp5sgkpkF1t91GXStY/q5ZHFyFeWQFpi8K4FYkbb4jtjffGmliy8FlBKXLEe96cfe
gf4F1O1o8z59pL4Yn7KBLv9mjbmxYWGuiDH9ZbZ27gkscHrB80SB0UFEjKUChcfzoqeA7AkPIPOw
biOTgcV4FSfG8GpBx3xQFJUU4abfNYUu7t2QLbs80enXVmZhULtp9VeJ4OVajQFFVbOGXfDSNcrl
sMKIwSgmgfoMbXi5m4cCKhulUgxAm7SvZx6po1aJLg7QaVNTj5SkeLbGf1+aKT+EQyavxnIMVAUt
6ER2gkbMXPaNyy+M7/2BpkH+kMg0RVVeyPWwEusesq4I6tHj1JZ1QXllO8GqYchLu5+pns4ZxY+q
fht/Vj2ZyyfV2q/tBKlctSTtvOzGiXsB5W1SnCcekVvUE1JdJS6mDyxIyk8malpfYQ+lrhZ6Zk8s
LbrnPG6V2GWrL67zVhZ/rEMTnIJ2/BSkPOH7jDaN3jWdC24sHixOZQwuBtA3lm7+NCm0YsFwTrTo
GLiRdZd4Qo298K7p3boLFjSlNypeo2GXibGP1k8qj9GG74gZOyYrMI3jfC9QNfVHr3OR7aBC7KJr
xSAtvtSSW9EdQWSz7s51eo3PE5RIw8tkSPBXGiTKv4AMXupDBpR0qDo2AiYU3Wy6E3aB+BIk2j6E
Qs78pp3iJa4DGdnrzGb9mtQiwcdivB+iw2rrRQ1sFLUCERYSZcjU4sNs2+SI4Xe33tkZAMFhhHAy
PAoeGn9JPNO7njMy1w0nOQweWoirdxYcLI4HAhxl3YXGSnRVEAPlFwElHd8nY2D9EyDegOw0CODi
gMYNgbfBKiyJN/yyoIMP50OyucFwOHOkNqOHBIQldTYQWK3XqMAtEnIxEAfKDpVJj/iQTo3p4W8i
QLzH9C13A0Fo9LPBBRqEOt2jLNAzFGOclpNnFUWTnxVV5yH/3cGzcYl3kDOF6VXDkCx5FXS9zsuL
aKawiKl4nBoxVToYFn7pymAIK+2jwdwOPBvnrzydovkBDUNqLsEwdKZ2LOijE2VsrLsmm/WtaItc
nGU7BgkaD8WDy5TrVXxPQXfqD3KWVF6UOu9C1BMBKtSbMB4m+RVwhUh4nS6FnK7HMlVy2E0M4ulq
Dn2ZVKLppaoj3TB649cu13GtVz6yP4C3ZEW98FQPyI1ZJNa5cqJpNTR+JNdnpcdxuZin2YkdyiMo
nCvA6vNQQ1kgmnpCa4jBL4qhmUDhGWbqyUdpl1eB4PSuWzHq+TqAK08xdiSTRMMWk3UH1u2Czhgi
rnQvuB7iKgTZyJ3EEpnuMLLchi+5MmQ8xYaQaO+xxZSsAPTlwX4p9dYs6T40RzeyIgDu5UlzjYS4
ipeC9A269zkRT9yQ8tZOIlyvEcRN9MApuFRh5Wa0lHtwruLuOszgIXLreEiVrvt2gN9Ov6C4rFDp
Aa+rY5P68mLFopwq2quE7CKABONpWHNrjwlTYfcSluCGAe9RFNQLWQ7wdvAly0UF8Sv/Uvq1jyED
RDdmrqNcKXGZxkoFL7YURNYpdoyDwEwj2abzmpZ7Qyl8V9DAClchueX5s+tlGSH4RirdDxaQSZVq
trpuz1SXS7Y3iQpIJZlKMAhBKeP5fsk6yi5jF3bDnsgxmXbgHs7+JmacB3+QfPbDpVRFON9okN3W
r8tqTHHFkmkRB9ZsmushbhnWekwttJUFN/JL2KipucYcv03vxEzSfF9GkRNnhUZGXcUg0/ZAcZai
fdKDVdm3PjWyu+pKVcjLtTfZWA29Scz3dPa8vQCjfJgOdg188plLFr8ABcppPYqwxw6GAUd2nGWv
+4e+p9ReARiKk3OBDTjusxgmEtWSFdM0VsY4iwOXhUxgTGJ98QJtXeIPpGzn5CIp8eww/gaDJPpa
GKM+QRo7zjXTONv9GnVI1hWyK01qK0zM70Dyi8V+6Qrnvw5tO0yPmcZ++9IUvbcvg2zkc94GqwHb
h7ei2xVZM/Q3dJgh0ajk7Kdih94nWT/TMlyzLwb66P6iAbV1PTddXHbHBSrqcQAVbPLJPi/70uxS
3Dt5iCHbiF74uvadrIjMVgzNU4lG5g75LyzZDpR78x2CyBH6rrBgWfkl0ithd6tLlRa1Bf4FWiBt
s+XE5g6GEhXBtcR7kU9Fd6bhZNfj7OOu/Tx2bk72qo9avw8GlIMaqiCZB98yKCCzesmNRs+SoEX/
Pk2U0MqEwCFPEF+syxMKbuZOsCoZ9J9kngU9Dqj6YizArEcFOsMQRj0SA0Lf2TfYvtc+zKc/Z09R
OlVmFhYdfD+OEtGqFBuxA6ZgyDI+mNcAfUsTk2MkIF+pAtZEMj0AhvL0E2AhWl5IodZpP4XB6j9n
IMiz72Oi0vbExmmJq4bDGONRkchFXxsuYR/SZwsbbdUCc6MHCXH0CwI+QgBxSQ9Ih7p5PDsnWFGB
UiptBOBIkG9Nz8Pu1AZaFju9ZiBRgdFRiFu2EvoFgwusTITJBmBT6haUz1b4lRwcDD/ag+ms51Wj
18JcEgi7os9+yHW+T5IhHu6CkWuBcB8URU0wvBwPYTaF9mxZk9JjG/MJnM7FhEtdLO2SHkzTFgAq
p1gQeqboj6+KiU/8QmnrsfZFtzJRYfdrXGTSOYO2jcFG7KpZCLRmldCpFrcDM9l6MTkM3ttqLgqF
8sM7HDWGN1Jyjl0xBXflSpfgHIxoIl4wOFyWE8geRu27Ylr+JCUtfRUKxOqdZ0E41nHJYf+D2VHC
zfOaOzNcUwS0YB9nYzYfTZsBhdt0I5Bf6oHP1RIKo+qFNYIdnTANuk0euAUd0Lyo7EzGtCMnXvTF
iOZuDszOari73K7ClPbImh4OxpjnuuzGNsDerhvi07yGYk+pv9CcUbJPHe/W88DosNZZ6dyTXqY+
OUhEhOHAB8zVdoUr5mYX9UHSPyK0xOEtIWb1e1nmbXQFwSKTkClTKcrv2Ohhf49YtCw3sx51fJgo
TDpO49K13z0wtaxeu1YuV1E8UFu5GCq35zRf8rCOLaYmLeqzDmhKuIgExavD+P/LBNOa6AW86gSt
ztr0/shyjipeTmHXnXrq4Fwz6rSJT6GfZb5f0tYkGbpiBCkkk3UUd+uaoW2p0S1t3+ewVEk5Gs0d
KJ6CHCfgfWON1RupvYZ0OjsBE467B4a5W4AeiqjkGLSojlAO5A4IGm0L6C4IZnIRAfCIArEi3Mrl
OhPyJc8wxHA+Ufd0daCxV2LAnPfMYGizPBHasnsUbWn30DcReqtqhKS7+Xc2srI9YpDROrSxQNKO
4RhK7atOcgbskVJeHmEeIpfDyB2FbUzJmvIGtKhG7vlihm4Hw7Gu3ysoYaytgj7eoJywT0C+ljmi
+J4u8Ij5i49ZqfoHwGOl+Iyi22XjbglSg410EQFebvPahHQY6OPU56i34GwTIeW/DRff3B7vXgkH
r2aF37lwM4DAN8vt//32/z3xEf/+sIX+zw83x+7/fHf9t9X3L//q+CffnBvV+z/azuZ/Pwsn83Z2
m+HjT998MJ/823Txnb3kww/n8P/PL3/ynvzJYvNvN9fNlTEu/wFrfnCe/Nuh8z9+k9vfv7lNpuRf
YKUVG7UyBYkXqON/3CYTsG7f7CWL+F9AYCFBgTdygv/anCf/tpeM/pXB9GvjIGTbL9L/yl3yHbEX
Xm3QsUD/A5wMXHd0VT/DnyMeOljaRfspytrJlJXwSmfhHoyeIp82D8a2nSpk/EZ+C2zq7TZXIMNk
D70QK33RNDMccE5KC7nsljGCM8BuXUgz8X0rrWHurIEUlnM1xz4dkwrOYkU5o6Zq4pacshEhjB5h
ByBz9FjDiJRdt23OQ1sNQA9lu4dfxYDzasHIxHm1AVDu8qhQnWUc9ebYEH2BBS96vkdlHub3MVqL
AhiZi3T+xwzKGn9OIkxelt0UhNsHZjPAGXKyXatRibgM/Gl4pG2uUuQUqL7JH4O4R6W6y2WzhNGl
xxRyzY99E/AkPYD8g/bpusXsVfwBVUkEUNwvhtt8x5K1yfNaAkfA50tJwTW6KiwEz+6MSNrgu4Rx
hqPJNEFzcpQC0yjMSaS0SXAcLI22WcUabucP6IvisjHDSeW3f6zGt037Cys2PHIwlQh48lBiA/Le
nEv/iXjPPbyFkBXnFx+jd83P4FA23lyEoApkKYRcPFu6PWl978yZrwAL/CPMyMzCTtHYpFl/+vXp
vKOJwe4Txg8FuKgbkxucxnenQ9NuIaW1zTOGLhmWhmUhpp67KDMuGIEB2+1WaQPgu7sPyCAyfWXp
CsP935B7onfMEJwItiUU9BksV3F33jMJfGEog6Ayf855z9PxRs9q0rA7m5Fyk/sSD6TJUExhPQIg
Jj1cFOYqkDrC0qIOI2d3aPy6fdHGlabbjatIl+g2Z9rFwe1oB1184/GytuCb8CburwtAHdn9r+/m
O45JDl0AWEHgqMchgsQHzdUmUJdLKtyzJZKBXpdpH+M2JqvhpTt2sZKxvkBzp0Ccr359aOglf56l
ICRgbBODboKoAk7xe532OEfJ2vm4fUYZtLrmadVjn8sDShyJZ9jEw3bwnOptDySwb2IEpG2lS3k9
+VRN8Y0gHnrHCl5F207VOuq8qUALiLZ1AdYr4CvU9jkrb/k6EpIesxVQ+lwb3XF8ZjZLl5OKRB5S
3Yprr8svzdgzKyAKKRl2cdLBSGWsALsA6jrEkIFhkynBmkweHIEdATauUgNO01mX45PLWKyIO07P
K85oVMW2K+E9scUkzK8xWdzBgyPBX87gxS+qpnnRzXkt5Lrt7ZjkDr8rXj9Fy2z76HBhFNdlE7UF
FmBXI36Idm5D52Y7bdcM7Af7HoQ9gJD7hOOlEt33BsWdcZcqto0RFUfpLL8hiE64wxP8PnF6PlQd
EbtmgKZ3FwkadhhKz+XI4r5a4HMn6Nm1qATyeybQz9PjJPJWN/eiB7s9+MpfA+QAgA8PD5XQYMUX
HS0DPhooOe73pxCCKBZdDYzwvj+xhnBmMWsKsBsQYL1e8KdGDNtZF0kjcF0la3XwmOhli2rj63nK
gJrgEaAH1uqOp3nbYcDqyDxGBzeYELMTisYDnf4EIZ4K90KZGFMAhkGWPLx9VLu9ziO7TV8jql1a
bh/GMVRmL9te6faY0sEu5Gnlcnu4FNIgNnxatCkKdEa5iVhz0XfQMeOEl7XM1ksSOoUYMzXg+cvf
sZSQ8f9J2MTWyKCwTZCCkGqxOd5xv7qsCZX3xYIWN6Eec23vSznVbzEvkLPFLct077FozMQifIGt
mMHZvf1JTKmSchezcQF5mBRbso45mfEUF5PP5hGAPPD53TqAD5Ify45suwwj5ig7piNrgSDB0HhO
k0cW2ZS2tApLJXj6CPSLLP4htEy1D/B2BpR4JXO0SBEYpZhO5eslvCS2BEpilfbXPMxbHOD1G/DY
tvXNX1d7pF00R7A52bC3Y5rowJkqBeMD62B2qVTBHciEQygyOBtqvnSf3rJdZInDFQetYGtZy6AM
jawD4SY8D6RHhmudc9pCONAmrA3Dw8SgrsgxYCxm9T1MA7hFnqIlJcixceRXEewAQkqVXaSgUTTl
HkQVP9kjXMnA/Dn0Eca64T4VUIz8jsH+QT8JzjGSKiRvcRyDgfye5SfGJEZMSnuMTHzCw8MI6UZP
a3RNoSI1RsHbLWqSZGQUZIty2LquiEFlCcAqNojKnssQiMxvgvO77FbAewhJbVPMgOD5sdDzVJCU
Ojo/pwsxuHivAZiE+0FJWIpfw0IzFQ8IvgVHvF5CZc33Ej63wh0tKUwXfHfhErLxuozsCgiAGA58
oJ6aQSO7jHZamAUA1LAkvw6AziTnuWVc0f+SYhgRaH5An9ycZHIAqu92kU3hagTckDxGbpZtUFMg
AS0Qrh61rURf2YDqHZ9JYBYjjqDTQ03+9Ov7+K5aAYsd+zjKUizscNvM2+//QRfw8xylxkvzCJv3
Pk8/mdDa1IFtEo1Y8n0e9wA0uwxtPamh+N6ebp6PsbO/4ZJ+PA/QdEFBBr3x/2Lr9pIkIM9I8fga
G0mqtoCMnY+0f1ia0OKxGMD724bArkc5AhPgre799e14V26gi4F0CIzIDOqe/4PSyvp1mbssVngg
KuDgpCFVBwB80U5PpPhrA6BUf8kSm+e/s+b8cAdwYFQ6gBOwFHAX3tWN3vG5570Xjx1cfsR0h2CR
I0hBCRbgy1vwiad1dvwcd1q7l6aJ0oH/5g6gdP45tIPLCysU7Crw8Qkq2fcb3gwFV/1YikdAMBZ7
O37dYB2b8PROw7IgnB+Lns/Ybm9FDKZxk9FXHW+YCat+Sn3MDiAlbCEbhAfUhnQFfPatw2QMcTER
6Y9rev3gGIVkB5R4cI1qa0Bu6YwRjRTBYp9oEPCV3S6wc+LBPswBmmESm3RJn12SSW+FhmmSTH5L
4fqKLDfnjkOVAXdhuFA8tGWxrWIRzitzF+iQYPVaiaBB0XlgXUhwKvS1HVvKedwKIUzmt0z1Gv6Z
xur7poCu4zCqNMDkr3RqY9oc+yjckgZcwto4A1wNGU55IFp5/jxZPyPHRECEkeNfMyAPZ7dghpDK
fsHv+mkYcbIJT9FqXXq/tYmHMGrAgcH8MQUEPTV8wcyuGUBvB+uOtbjGA3iz6GmuMLHwM60W1zQh
PTQFJpVlZZJeaAmO6GSZrophzdxSe5YF4hn3hSPTgneLh31AP9njFDymsDgF/lqzmHkkmKBRv+Sd
qxHwKX7nyYKIdzQ82fKV0D7EqYAUkeDEhiIFbnzOirnDh6XWwYURAPWPVjXA7sJfvv0PEbY1FsqE
nItmEjXbdoMbOEfjo1H9Q1q7G7sIJZVekjkediHTiR1PSPRbBTgZlAuoRYUF5laT1xWlpmwrtBbY
+CGfDgIZPtxHaYMQukdBsOXqCIYQOFxiO4DaB09xrzpg8hhrAvqaxqQf9GeLWZdrL9cVRJW1JuB7
A7WiKyC4+xBOgb4/KD0t5i/Z5D+q92hxuEcBZi7MVAXrmzCuMV5c0EwFmLP211kMYutGcfuxNfyS
ecQnsAtjsYRVAzFdEVyNvp0p/MxaOJaHGMsFrOj+GtEPEKB18Bsv1X2CEZvNL+ay3Oo2NiVQ6p/G
Yhq4AllZU8SOlwCcIS0vAoa0FIHmGzIU2bNVcbgeGjW2/hKQbU/FDSBgW7pH7BjPvdyNDYau3RGj
erqVrySRnoJ6hVZ2PEev+ynMlwX3c2xhtqZ3TMcc14kyDWTunYMZEg6Ut/PWKLx1N2/PO8q6rTyC
3/a2MxLAp/iUt6wcgKWEyA1pSYBb8lpC/zpwf4iecNghUOUjm4ZkM7X9OY9JkCkhCuLdw2v+AGKA
0i7GFVmIWS1MA+sEho849wRSJvSRPNfY278+hw/JA/o3pA28eQGM+gxDhHfnQHPO9Bzo+5Csg73v
Qp71125CM/ESTDF6ncMEvTvS2q8P+4Ol/0/xFPx7wG6AqLEsYKOUvr/2AkPtAPLC9jGPS+/dN6j1
py7ZabT7cnmGxcaagUQL9KoPqoGvEZILTG/ghbwbGHhK5qDxWjN0Vgtos+AHjX5UJjknbdDm8P3O
EMsx9e23WOCpWQS/xcx2xnOMQxGVCNwzTVFJwUG4h4FZAd+4gdxnxIMPGLpo26lpHzigLs20JurQ
zCvZimr4D6KpfasfW91ZFJVvp6Vg/o+0n4BSjIgwBAHoao9Q3hHS11aukg+7CEzF0FXzBCppNFUN
KnqW75kvfJSgn53CufmN0ObHbfzpNuOZRni1BsphyLTgDfnz4wUz3oC0tMwPHW3Koj1GIwYpDMgS
ETbA2NaaTl1HsoNHbB1Fncz5HiGvd+ll2TeL98944cK8ticjPDbVfpQDmOyHqDXoD04KtE7cqc6z
CPcByaPB2zOCaJD6oXXpjAcoWdgxcyQCk7zo0Ha52Gi86Kij4UiRIUS8G2JIgH4ne0zeM0oxQoPy
EYsLWSyGyPDd1ooyWFeBk77C9gKUgvkrA18X5TSd1YptFfNo0x1FhVmxQCbqyPYcOThi844irBVP
UNgm+BnAsg0QiEKF/SDQ2uIPOHwOcrYLId5cekANYImOe/b6wQlsmNh8sayRTcy+DGYstioD69/L
y7yMspHuu6VFmXjOmtJhuYxa4QUQl8sEAh4yQBzAyu9PzEEzm15ifoozaYWw3bxT8BlLzQVGxK4f
9iDVgcYNm34k+wZSChJZMVaYGGGIdm9BvErFCUBKqYNDjiIHsxWpyjUqWkxrUFj0oMk7qPbSSwGh
7Y9rX2gEhu8M0Gj6DST1vulBnw0ZeLJ5x8DN5QO6zZSFTNKt5X0MDZQWnwGc9Pbed3GLkLaVhkiS
HdMp7oYlybajfh1q3kc4AM7wywCiuBmS4J93S4FLpDTXj8U9NtvgX9LXkOriIccSIN2gcUT0SQi9
//Vx4823qty0vhiPv6uNU3BjqUl8ch8mAY6bCLXB5YbwLQ3hFTMIK/kA34ffQoDvEMCCbNMEaLFA
4t6GHO/bo6GjsPkEB+NeQ3A94xoXOcYUNkE/ugLkAbiWXHDQOkBlcQA9RHonB7TGYOqwzo14yZRM
WD6f4YUjMWElCuXmZyA5IC+sv+mgou3m/zM+gTsDT8EwREsHYyVkw5/jU2nDcaVJ3N3bpljRjBd9
ty0EyM9V8W+UWqwtd4SNzfzMtAI0Bo6+s+w72mxMBM9vHV+DES3odB1dBjbt4lgE0uxmkW83+tfP
9B2CVBCCdhN6X9zdzQLqfb+jJF5NYuGrfpfCBRKBJKPdtopsEjt8J37kZ2okqBIpWcnojiHmeUjg
PYQ4aP9+fTIfFjYBNarI0Ixv/+TvZwhbNQZGeaPvp2yl2EshGMfYS3GqchxLbeZC92qCGOTl18eN
Pt4FKBnRdEJGia31AV0pW9uiB4eoCDTDYDlPs95Q7mmysulrsqQbSou3pKy62Er8jvf3b6Vtq+It
YSylalB1mcJt/UsKMRZO+w34HAX81/BilchueDPRDsyJG0goPHiWuR056jMM/PuU/vXri0o/rERY
YiBR4tnCmWnDZ96txMR1HqQmff8GfJfgm2a3ayRd0e1p7jMhTlB8ez/tpj6TfXuiE1GLqGEmspUl
rTISV7PMJELFrdEeDhzrGKjggxdJ3gQ1wO8sDqAaUUAIqjixJQGfLrN4Y1SVj13ar+d8SaAQOSYL
TAGWZ735nwb715qMmHTDwmnSbQOaGdjZjy/AHNSXzhdZCgg4VwwCU+ioxBAfs4AmqauaKQv1BKOI
Ds4LF6vUS/DoOQTxy7e3x+EdxEND5Ve3PTilJh6jS0wisIvqrB2iYT6AU709DgCZI1bzG2Q/WBCl
l926URkLtKgCOeVqAA8BfynhfOfMEe10MfqlEj0s+oNzO4aCR2g2LJqOOtfga//Ok+ZDtsE4Fi9j
An4O38CPazNLu9Yneb/c6ynedqjnALi/DV0DAlYFxH27h3k0NMtZ0T79bfD9ePhtU0QwJtoQCUAi
P68i1Fqg1oALdf+GGOPlECHyS78WGY4PQiMmCvBhiXEWQ8vw0H+TbMmHE0gR9WEgv00YYRbyvvDp
FlgjRV7quzaDCDWv2YD6DVB03K4MChbTeJiV4HQ8WmAJZAcPkPgEa2QPTQZH7/bWAgfgpeCHKwIy
foi3KmzTkul19PLWNTkOVctjo9I5hHJiavXKKtD7t6O+rawxGbZR0tyuoJyfHEzHRg3bnWWFYGeJ
XB4I6PHggdHDkoxO3Rj8JkJ+CFQZIFe8YApjaYzpYd7389OwA0Q+CjPyu7cQha4vwSN/K9xjoALy
W7/JaM4g7cdYLS6DnO8e79v7bZ/1viBN4JCA9YDJXL694+f9YLOJ7JC2brBP4IkFLd4wBK9H+Q0v
4gLfBPRFrMdfx7MPEDg8RnA1OWT2m58dkNKfr90EadbyZm2fuqShcVzDIBJ9cRU5gIQoGXlX6q8m
gRCtWhSYOpj1I9YNtu5B/YG0uIPUDl9+fVIfuj5Y5uAWbPUgRjAfU5ayw+I4H7untmy3SOLiPka6
7zGqRPn7WqAZzOLsvQhW3JPRhluB5H/kGaS1pL9OQTLbMi+gINzGDJ6s/TVeTLU9vddAObbx6F9y
pggTR5/jWTzArBhT/loNkJl1u9cCVKJ2xi5UmUM1+jY+pP/D2Xktx41k6/qJEAGXMLcoQxadSBmq
WzcIqUcD7z2efn9ZmTqnRUVI+5yb6ZBGZKGAROZa//qNM8hl7lUVS6LE9iKvonSYN1gOlcc8NGp9
M/YfOlwnST1JDL8VxwEXJF7tzs8m2ssanh/N8rx0VzgJc0vefvK5LC4vmAzZ08MHlm/d7+/s21qA
l57ZvTTRpSLAkeRNGz+NVmaGjGM+6Aa+6v1xPjeZOcdnEIAth2Pa8nr/6XN/PjWFnKbh64J0j3kA
/gZvaxC73bIg9pv1eTPMcG2/1zFDrvKVGVRVfP39VwTWZsn+32KReFjCXJH5ovqnxpWw+89L2l13
3Ew5Up/TpoGtEhUAzI4ZpaJt+/ooUiQEzS3GfBIWLITJ+kmS1pL5YAK/ZnFoy7jhH8aMj3lieOOs
xgeF68yWs8l/d52TihjOjDjgQ0YPz1NGxv3FsyeHv8vZZej2QH1l/ziNbhin90g7p9y5GxdnNe3j
NIfyV3E04oodBUwhjA/WwPyrP6D4n+bXxcryHRuIfG/z8QDLvndwSlQXaqQoTfFnXSEXIiVKTL98
Sktad/tSLT0A+LHdd0Zt0LX3ZTWjdXWIiTvq+Spk9raPz6JPwrD8VKsbsdAVrdvnCkmX7x5sa5xM
5x0D8jnb7qp88DwcnsNVuN29tw7Mhl8SUGW+QO123eDC1ClS7hm8dckESUMapjqy4NNl6+1m5vIg
m6nfvepWILZ1UwZ6KDwStFmmWWYnB1MWrhojng4NdsIwlQe2SwzVvKSUAXv8jMkdmptzM7tlvB9G
ylaQ67REAuO/xAydvS9xGchLyZxaMCYrQKM4kvQzIHQHABFNI6rj+L1+j0O0jGDPmCAMKXpSh0BZ
52kyx6BdD2FlJwBATmGRy3dj9Im8vh0wFLqTFZZLFVPQjvKRG6v8yqCjsDKjwQRLdo7pUJAvRHlK
0CI1K8mgP5aQQaXEg7FrC8L3KR43F74nCvaCVMy2cTtuomu1Ayt0mEpsMW/RGCX8pZ4Trb1pmfFd
RiqPv97Cl2BwdkQoSQbdoznbEBOiPkYdYN8gx5on/6k1O0RGH9PYrob+FVm+4NMJMhm5G60/iWW7
MKxlZV6ytpPrvQyQjqAGcbbQPYwZSocHXaRArKBkelzHvBO3Rk4CzCmx3cHL3mFmX3CNUyZafvQP
7/P1CPrpfcY+jTE89ZrFWcUU5Of3mU+HDQRp/HmmEnD74w5BCfOBvhIJurSublZKR2f0GGIcFBlD
szYCxc/a0skSFZBwY0teie3hDeG/GrBTguSvJWbpNBFcaQOCuwamIYcwiu/MraziQx8CyDVHOhyj
RgjopnA7Lms7mNzdmbmfHCMNnTwQNP8tNEn1wKcm5hjK2JDZ73fF2BP8Cv5dOg+B50aIgVerO0Ff
J8M4ahmIJzdYXxUMSxnkhLQ+9A0Oo4gg3kp+rDJmiZqX4yDHB3qA35ECwrA9anpwPSD1rIYye2JI
vbTjfWkhT0Rdp34Q8+jOCA7xyIqtDl03+1t3JNHI5T/CccegQhrpL/VnXcYlTjtX7RkDiGpeIUGz
6iHSqBIvtQvZsKpJkCbe2EEsyTUCG4P+HaoFyGoRDiAtBJU6D7uUq3TUlKMZUiTS973cieEce5ss
HnUNiSF5bGQjUtNJYmrsnThQv/O8sepZnW04j8xodP2oSSG5wPGke87dXUh58zbIIZXdbXIQR5Pj
wKUWM4hWdgNEsPHjmtsSq+IV1xGHh6gHeJphZLeUS5z7JiOS9uDA9qcZG83Oy/8eLBDJ+mQPYi+b
S11QwPgHPTcIWXKbAzXTgLfwh1gbsLC3JxtIDRuitHWVyOXbYs1NR8R08Gfe4ZbNFPHEyQTNHp0i
wgpkEqAR3CKGinLT2UtmSE/6bQ7xK6qCaBvYzKqLHXQFHgqtOU3TwxgLoz7Hnsj5We7cCtLsoKSO
nJRUoNcBNgalF4AsyNdUYk8kjsvWy0+Q08P1xUf6Swfgofbg70I3lpMIK87l1KZtxqxCZ0lW4ryd
UIfJcwCHb/lLvKmlSY2KIbXodeyRYqxyq4Jf1bGPgEzU+B1QB+X0vaD6kAolew9mlEOphKBCghfG
YgIE0UVfyWc0WlxjbvK2v+NNYc6O/hypx4PthxBi7wOcUNnLy7m8UtzWxNmmA5LLOJuiYp0psc+T
jXgtO5hioAEzl5Rm/8VhGFt8aBfIsRdVBq5VIUf3mSSoNIzc4Ors56lPqqY66flBMUIxyw7bZAxM
jVceQ3uv6tbWxatHHMWK1jY/4w3jZc3dvLD1NUcI/PQVjVEE6bJG5g6eMd0neyWL2yHHyIlox8Jj
W3HNlpSNyCuJz9sYWF/RMI1V9t1cUFsS/pJ4/iX3OlnMjqttckr5ZNGTdNq4ZXhbhzGWKXf51RQ5
0hfsd+hrYCWgvuBuD3Al+UwTpZO8cfYQ+25U1WXZU8KmWDeTVJcWE5quJkfqNGHIVcPVvQkWMy/t
s92lLuDxUrgS+878NeG6sA2TN2+qw5mTu8iKNSF2Fg5iZpztrNwk0t74G7DdOPH/4ZqTTEuI99G8
tEl/sfPGSy8pzGTOeOQsaIruWZQrt9Q0kLllN2z+HaUBokZm53PLkJZomcxMjL5/7YlgZE3pAy1w
Zmy+7jc/rrkwq2GbtG/1zYSY4u79KWCktI9n3m6Mqi79bshqQP+4bU5Sme3wf7rowRi4Nu9iv2e0
H5a2HHU4voeF4nENKjkvHFeJMR/W0fPb91tWreg0VRODpkByQNgvWWL6D025D/ws7a586qO7Zit0
tyuFRw9SCssIEhPjt2Af12jarLZNz7MMNfvQAqYVlFPC7uVsyrMlg6Exmq528J+yatLhCjUl0y+j
mdVof6K2S4i7OzabKd+XRD2w1XPlIlOdaNgyFypu+6mUuGU0qLU2zbt7WbZ8qIJ7JPTenGzHBpGi
PJj0gVHO6KTpcUbYo+e5NNmQzgC9megOQ5o7pNq2Lb6Wdx0I8+adcIRF9n3U31gsfVvjODOtsB+f
mqaWWxLNYDHah8abpvpbed1GFlYW+wHHQLuuz5zJvk/wK9v1Hgf3ZcsBtt74uHls8AHMKi3uWttw
u/ZYQjOfw6eRfoQ1Oc5CPq888Dpm8IsCiIyN7EZeb8FapC0PGDlCJVp4TK8mstHCSw96VjPPpgSd
9fTP3jdcoSOgRAkzW2wojJlqkgb5y425Es9Yc5CLfpJ7j1Ew74RTzXfkIvTd20dj4CsnbWdOl70d
gmeYGASCIz2Sl2PlrkR2l2vJge2C/EnDXyaLWgPZtW2eGquE4wk/F3+ehIKgx/orQiUa5O0HYh12
fqCwbJijJwSAiT/d/UCuQQe57jgw5BtZxD1mtvd6ONGRt8EmhIOAtZ2zylvDr27R2+xOdoG0MRo9
Up7mKB8Gn7tqrbgvz/lBv2ZYfMaGI6Js6XfgpmjN+8wqn1v+GS0pTjLXd3kOMo/5a0Y2OyvYAe0X
/iVbA/kFoc+akF57myre/EG99Hdm6Oh8RZn2/G07h5lc+rnJSXT2M9rdJIyoBFBgdWKClRsUq0RI
EQRWbAUJ35YtRHX2aPRDcqixo8BH4jnGd5av0VltzBWt9E4yo1pVZnpoY3hmMVeHZrbzMnjdfD8Y
LymlHE9IX0+lzjT7OihcY8Ntnff6eU0lHBuIaFPu0iLRERpyw06ZSErZRA5dfcSJKgUXetRksTJx
OrlNKgYZgn25QJe6p+IheKrrDHHOOsir35PFBESKMzm8SmcHIGO9Qldpj+cQy0ahEAPcaNY02/P1
JrP186cgT5p5eajQUvY5ZmC0POZp9j3AoINAYL8sN15ayZcOtxib1ZDIsfi3ktaw+7aFe0MgQ6Re
E/0Fcce8rhqzulItCeFj0Q/QHrpveosBwOYFcMJcAmD6uIzLRX4ylCGXu6937GpaPL6yoiQUCrTt
WgTXUDgzw+TyZw+Caf2MDjvnEJybSr52SOBl7VqWjvycltxZfsmkDsi+buRTgOwk6xc9uc56/FuB
7vdU0kJ189hhxMbPEW0uhxQJ8gH+1HgUDrzmeSVPf0JU5DGgR4mF2gH3K3aIUx2PYVPTzd2drqvO
9zcY2t3kANSfbSMY2RzEtEh+oh6AYr9BvPpNsbpgX7Yif6A+k5+Sd6N8RcsybTn2fa+ceVMrV8if
9pju76/ZGg+xuAzsmuZ6Z8Pygbeiv7deRPpm6DdbuI2ceA9qRBasfs3K0l9fb8Khz2voRCOFmJcf
kwUcnzLGgrTsH1IbItnFJr0TtGFRxV89CaLoHze806rmfh1bwy8fRF8V6JSh0cfLd9BYNssjXm0j
Na09dL73xeUvqWUVnNLNsePgr4M4hkSYeiQ/x4gSd5KdsODwAJTAv1S2slBVAn4sxuamgssA6Ppl
kOOdDrcSZLpdNAe4xLsnVnVP3+o2cT2GjwuGLxLKqB2H39iLUv4ndDNIbGCgbrx+dWZIrF8ktZQv
5gSrfFF7MhnKJyZVXO7oELZeHqHLlJ0tI9qL9lM5ZRKycXqM3Emn2Ve5chWCQAEx8AeNGSQKEWr7
Vh78U4YRCRJyN5bo4e8767fdBCNVpgDgzabt2Lzcb3CytOz7uh4b52nJOGYa6UxCOsTRKbg1eOtd
191gL3uTwbabcye/V+vu91fx8ySCyTfkazuge4KL7XPESMjyXyzdXuLdRRLuT0nZSF6smo6aJcUf
o3hOJipsNf3HS+LPY/+fsX8+3oZqQBPuW7Ad7F+QyXkmE6Fyg/XJronNYEzVEWKQRnoEAEhF3ZVk
FfYLUVgTByXrff+6N/wvRqa2hDL+DXUAM8BZhrHsYgzKXOrNI4Fg4lOYiZxmlAVdPWJYN69Ld8zA
OLCRmVCm58tpbpsGBCBcRh5UmrWyL2d8I6lHugeHPxj7+TNTZ8rfKOXnqGxDlLygCciiwcIT/0oH
nQya7a9TEyTVjIFBLRs0zRvNgBW96pQAR21/Gjv8cteheZBQwryF6RODqDfzL0wXDc81BvuRXAX2
CL1fFilbAL3mdT6er7MsO8lGvQq01GQc8pd8K36/An8GxVkCDOmZNZBYaSHC+mXmksNH7QYRz4+p
WCXPfp0prTlWrk3gTtyy3H/rRYpwfv/Bv7yA+JR6WLD5zDvI3HnrDG7jQDGloTs9ClVl+T1wWnGv
R7iT28Fn0AXgnE1h6n5PVLP2+8t4+/0lt4IjHUdeD3T+F7bCtFjzkFQI41EfKdQyxcvzDISdURLx
giAqOOpV//tPfpNVw+hVEjqg9jOKlWb3bwENPDYTOL2x8ZBWg8QNSj+m2T0Fedf2YzR2nLvf4HrK
sciqQIcp6OQhzEsrj3I39pP4o9ViS/OnIdTbJYrwgnsheKVD/HzF25GFN+zQAPzYfNCwilDkynEK
adLUEl1w5Fxf9DSo8jxZOYj/zSZ1XQn/3hdsRsWQVTAAY1gLV+/tJulJRaZr9w/4jLg73Fx1T6Bc
zub7LRk7dzpOFqL+r2XhyXLGcvra+tphe14kh7BDCAMMnRBXmd9ioIO3zR8YOm+XsmfZriDFw2Zs
SQrXW4IOx8wMYT/0H3+I4tRCbQ1KJyCpIKdPCjJBc4BIFUqTtVeCy/z9chI/U5oY39okgJqBz6sM
I+oXShOlwCzR3O0x75uSs3nuhiboH8M5LOPXZF0NL41GAxuW9AVHPwltaHFz5sEdx4SLCaD7NPpi
a4ubdu/M5r8tAWrFV+T8qJmcyBusGapFMFGio4XeDDkRb5IAjvdi4b9Mb0H2Exo6KFv8dl29dxV7
OLo805dEU42WSrfBEd48RjYscngQEMR+8DX0nt4hSuJX4uEi3w0jmMVSUNvgPtDg7dTZ6cIYFkH2
znoIAqpQvVl4JbjTBww5RJYeEPb5/XwCY3aGAPeDIpfSzLnYpPTMnDujTfgG6TRVN4XTSKpDEmCT
Yh9KO8XZ/eQLatn2SBDaMOKv1OGO5p5AQVLz9fdPz/plDSEV4p2DkAuSZf1iD+4H7HALk8JHjRK3
6utT+tEQ33EYmXGADnQpQ6Z4PUMhBGuKiq0Prk5JUot8kseYiXs2d293R0kdVBo4/bXxaVmbT+Zq
J+Zy7LrAi/80hHw7g0T2D72D3QMFEiSht++Dg+QcANjsH2gGCZP/B21+6tRnhEB0R1qDqdVye21I
EQJSTtpRteWlsy8ZTH+4v28rLTIDuBLkxh5sQ271m03EjDHCMVhTD0tFgGn62RH92BYXeBWu8SGg
zqbQ9CFGV3/ZbGIs2HUmwmW+G5N1MULM4txqWU41lYI/RfriF+zbqZqg+wbBF3poZ7jsbKisIpSV
sTGef/8dfqZHUJ/BVPGQdcmwP59S6U3dMG/wl3xGbQ/+bhDiAaAdVzjlGiu4Vxr9f1UHvgkZlVAH
RnVSrv02YIuZSUdPLqoHPVDUFXyn6nN8BDKahc6D6Gz/gZvx9nmxjQkeGaIlGGfOL/V5MXeSuLG0
D9hD+2yWFc239+XH55PW4XjPPt4ifH5sker1J7nUL58PJRwT3ms56pLb9ma9EOCcYvhqpfdaGrGw
qcme+ifVVmUJiA+XzkYZ/CeW0i8XwGOG8IQyBCWXyRHzc2uAMY2L6/I+3MGku+6A7rXJ1odfgheh
PFsEyA0K1j4b/M+/X23yC/771A0sSjPJXOBgIcrv7UtcrIuLFDXZ7nM2yP1jEEwDjsGDFwPycNG9
MZw9onqGP7yo9s9GH+SW0waZ5AxD0JXsrLelRyGc2dmrpr9HWZR205OPqeX2GlZ9vl/0ML3GLMP5
PFq9nGrz3sh2F768bF2y2M4l/t3lE43r4EPU2w9IZYD8zr1dSbRLT+vpBOQpxWyyYg0hxDIpuGdc
oqDb5VgxNp+YqkpGxO9v69vKCnosCxuSKdw7qv+3TU4siARvbCu/xyDPuZ66dlb4EbYAfdGdprqY
Rf5D+yWw2e++TYjoZlP22BAa//CQ324pMhSSxxzIq6IJfNuKLOUYJg4es/ekJVLZZQlkNEBfWdkp
GPD3X/7Xj2PnYnqHEBJS7C/hankmBDPMXdxhS+IDlOW2RHtdnNuxnnK7Pze44o1ZBvcYoBHmDW9y
IMgT/WV+PsRrhyF9d6cJwAQEUHGsSdXurwTJyVmb1NHP5X26jSjpDj3+xW77ZGNa2pZnRNKx2d9j
ql4ApWq0UguqRAJrHWwl7AFU1zIGZdLMIvyiQuR2DcquZ7GTCU3EEr9VHgwbvAyUcfEmR1iYbcme
g0pFrt0S32VArzRmdoMIC1oHqOCVj18qipeYyEZJj35WyUE6Hlc9/zxQjKmmXuQIMocxCDTbxCUY
Wabq0LroGmaZM7EazNFnm2rUtzJZmrKg5BuR9nO2m4cy7hjxHZBRwQrK1OANV1op0Nv9Wl4oyhYJ
S/Zo4/gQ3RQ0SS2AJed2kl9JukT8kEjhOS4Beo2kxWKXL1wTBzsFFqGYEjpUHUUpW8BvWFYRURn0
hpuM0UIU4+bdDBWKnPCSdzuCcwXOmOay8L1zZiS7cxakAKXP6mbpZkVvx7nSGGvgTA8LmtWp91eN
toBryu7OvmI+ChsGXJM48ZWDatbC3PKbGHXgZh0UZU53guTWypvpd7OUKutZaOMu0uMju4LM/+bZ
6bbArd3MfSmJEpzROIBwYo8vYcz2v1TIQR71Ow4gX0eCE9CViQT74AipFr55IN98S7DR7Lpca8vm
BhqTLQWR8AP6+tzyWoXeXWW3S3ifTf4wfczxiEAKyHxB7OFRlVbIgWoKMTOuhop5KPYAiXPAhdMF
KOxQ+n+F+JT5h5GBi4flt4nBHyEUGbrU1wkPPSbWTD2MBDI9xMw58iwBsHlqygJJTsRfgWCORW6K
mz6pJcpcAymEZQSfZBV/7WqqUXrG6LxLCg9d8FGD8BrqstXgXMPQ8QQt8VtVurMszYAg3Kfe7JYi
PXSYde6fln7jupzOsJbvFSxO7DLSfE/F68rv2V+ZrU/TP4AZlvvKUHye3mGPU5HGYhitsb367r4a
4zvUe9JvRuyuHBvjhbkP0Bnz3RrK46DmwHpCgLuA5F8iKbpOm4JMdpo+eDWLlV7ZsygL27xhmuMz
d9zPmgzAbshecLNXodfPL35QjAazJ4Wws/NKrKVXu4Au4MLNc7PPVeBa+Yta1pO38sriv83/ziYY
e3Lc58AemtM8mnIZKrJCbDDvuG0N25iLw6yYPapVLxCFsjAVpzO37VyYcDHxtdiPbRcLZgSo6uT8
Qiu6vLxYkv5kdpWYgHDLNEkRivbx/OQTzbBA9NJ8TkIWOGz1N1VLLNg8ZGBmySwbaebq7Hi/KDRV
veoFkcHG51n0s3MK1dalZ3+OIE+C7e+qrhyvPFbzqrfUt0l7BvTkE/DSFhxVfLaamgD1cnpp4L4M
THZiTV11YQ+D4mNnk5iv60h1wexMux4kSTd+aCvbT084AmOM/2PIoSZUXrBKqHNa9pIHCFoj79C+
orOAncCdCckWv07RdttsGDe4SjRVdZPkK4UMMPj3kibYfdNGP+PCZFcce3hObPDbdZkSZsE2b6aW
HLJgzC/SR5FhU4jfjNooCbkN2ETJlBC8jAVRTkV+qEMD640IC1NYKp162Rb1+67Tjt7ZtuATHmE8
3SjOsVYWWLSDhbEKFIdJPZofa/u66w3cBTZ5H248t0ztlAg1uDwr6CUdiUNWngI5YTFcihrfa1KB
osi4dS+7n2SVk2E8Oa+Hm4KO9KzdufaAentQIOOUW/IVdLGK4Ll6ihrSg/2yLutuiMsyObRtxjMN
O8PPEUzWNPETKTy91MRYED6432oTRwvtUqXjdCBbyFT18j+0l9fp+/9ZbFcB0LLtA+/9XBfy3zsK
uMA2Tt6AWlWUSWmytvQDMs1Vgh7kh6U7NuTDlsMV0sec64/UNEuwy3NNYz9FM17hcoWrb7sjl8ZM
eAoHpkOZwbCqUBZFo9pXWmyogR8nOYE2TnASCTiB5TDKWSd1OgO9v1q8KVkrpQ2DjTJB/clSAP6q
Pl3VbvCJZOOgAfyCUol1VLCh8uXiqWaPRJMqCUW+UufQcVbWI66nm/nQeddRWzu2wZcedVX6OWG4
XEe4JDfG9zLHbFsprctylqe6Hkq2zCw4EDWkvbgJ5aS0c4C+kU/SGWAm/IJNW8mvQiZ0BjIwhHgA
dXES1oVzJnQkMZqD9EllByE4S55ybrvI8wTM2C2DA1KcOKmPHgDgNJwm08SM5zQq4rpatqHyIdCV
gD7uMUxiB7hknT3BBMQnbq/DQ4IRKzQ8O6scYz+XfSOfL0+IC9cbsi4c9UIHDJCYfbFJHo+ez9Y9
B/eL7hBLUW1ydqxoSaGBqQFyrBYdlA2T5VrjTqqo0hwvJDqSbhQuidwy0RzKFcPEjPdO1Lag0MLD
T+6zTj5OLBioMSlpncyfx+aYKdFOryzpYpturiGajMEn9hhOUqVHzT2BBCarSvI1r7+R+pDfyIku
sdEqHSXdT3PD2m6m68CQXQ5WTY4C+RiYUfPmq/MotEOIWgacYAYwandSxVOvykPYIXK30JPfRM3Z
sW6C+6Imv3p57tmV49gt0mJBFaQKqBpUZQvv2MM9jwS7yoZVByOJO8kmD+51ySu+F8QLI5CuQGo1
T4klu/FcvXO5JDhjyQ/nA25nP8AdI3CP+NYmI3c79txvlXrYjQfX/HXMcUXAySCFY/jikPbCZzlz
kgzzR2zWa9GgSZCCf0wYJR2MFkASDhSjx8ivIL1QI2kQmqqESMg9tTEZcammD3oGvw2inOHOxei/
0sM0uHLio8UuuSLNWZQXPP9uKEXXPJtL5qB7rzJGCTDeChi1THavu7V+x6DN7/10DIJsL72LBiuw
jx0L65BgTJESrZLPVySLU7IgfmVmM8LS3mSQy5RekRqdUrBe5edgBBH5W1ISFaUvWlev+PLLlWNx
JLNy9E3WEkROaPSwB0k3S9enQVGIEKTWY3CiCVmb9uhmZTLkf/++n3yLUWB+iGEZkxQsEfGzeYtR
7MLDMj6pSzIGW8jZELFVPb/LefGmJllaZvL/9MEohWjhgWeA/QXDq7dQXFngjB80e3pHfmAXfNvo
FHxI/i0OLDhRdMZa4X/NUcE2//sPfjsMAeKnoQ1c5mZMPWQC1c+wkGEEmGFWdXpbLzgRuxeA1dFL
7kI8ZqBwQ3GY/OCGKJfegkdDhsBQ1gc32xzcbDzO1N5+KK5by2jiPELqzDZMS/v8+4t8O8llfBsE
gNiOD3PF/NXyaIPt4vvt7NxosqCiI67aLq7PJeRrBliMG2dsZ9rUz6N4DfzgwzrObdveNCUmbxij
Vz1Qft8Q+JocIM3BNSYsxbUdfCKVT1+XVmWJ71BWGjWRJ0RPknSfUqk66anCzgUcV70t4joV+P3X
tK7w578wMmbnlody3jLxJ0XO+BY+MWHAsTZn+zyKdDcCSqekdvHMC0OLpIyV6DP+01gZtf9hxyI7
Tk6Y7abNO1v5yHkOFTf9o99bxjdrYlPBmOo6UNG2eJqPDb4JBTeqfHjg6dHEB4Q83zTdm/6xZ5a9
mYfKJyyJNKHRlLqPeiH5AE8Q3G7o7JZpTLEopHPZ2Ai7q0sd9Ck5OHfndkZgGKJgIDphkmfEN+0L
1JRt3RkHOHa7Nd+0WOqQZ57mg2gfG8rAoroB9B3srxiMwl04baJy/FeiCwUiW981pqEgDo/YPfe+
s2PIQzf7hMfBE2ysraKBganTlkTmFFmT35RbSGaBJbtueLciNJb+CEGnDbenrR8Cp0UOnUnUQBjB
nkCjnTE83S7mgPZtPTpLnBnFSddaYhiC1fiMX7xYm8Pg9DizRg1CY+Oju5imwLawIcqxPGMfD/R8
kwWiZK9fyP3aEVrv41Ymp2wm++FDcOUYVGqiEqN08v/BbifNbxJakA7QrqgR5x37blxYdrsy4tTT
tAWOc47S29h4h4/zOvgdqSzORidPoGQP6/NSYVs09QR+U6A6dybpEXv2QmeYZx1uSY1vDtj9Tm3x
dUrXxfxG9WsHl6ntLeKzijUuCUFsoTwwOdPunappyoJ04oH0RTxtxcMctNI+SWkVtKWprgUMHill
gurb5r2RAuexaGU1PSMEItWpNRYxVZFNhTf/R71ISU720ocU23FkBt6G61l/XJxmxsYuD4z89Q+v
GDYQP+PQYMCAwGzt2FC7UAbeikKR7NXwCFpxmZs0c+YIJmvS5DJFyccXk50wvvXxxxFMN8umLsO+
xbfDjv3bpcQKlQQb4p3umRrG1rHFHulhWcYWbG6yko9lOWGLE7pVsjzafjUMh3R1vTuTezDxMnNe
JsUdZFdwvOJQhuNgHqee/y+9qezCaN7lBbY6d0aL69XNhCwiO6YkU3+Nh2LLz47IFlRwttW/xwYh
a05dKxPQ+z0QG9oAz14uHhxOXO+dOGyPHV7o4yEbVwipR2ssVuuerKX2yfA3f45M1D5+NFXpclzo
BveoToP2CDrThHeJQFGDp07tP2AaUBNNAps44MsW/gdyYq3HqXfnBWWKY3+xvDC7K1cxkIs5+flT
X4XTsR8z63Wt1gQefP/VS9Pu1bDs4ql0DbIW9tGFBEK+LqjRjN1XijHpA3AVs/DjKtw9Cw+501eD
+YAGx/hPOCcOFvd5ddwQQ5zgNScHXwzBLd/VOplGyh7UgH989DBViUidnDDqCveHcY9dAt0wr/9k
knVxZqpPUs5slcO7Ga//59hp+8cE3c252EbxfgwM5yYOib5u8lY6GQIe3DPMq29MOoejBXYrrWX8
R5yHktsWQ9OPZivE3xsxc5/iYexfNqbzDwn2YwR49oRQwEJ0SZ1sLOqlZT95a+7Cetrz9WI643Tf
wIV619gDMTdLn5+ID7OxLZvbJILYtf2nDRbSCiZ3ea5cc7zDpCx9WnyzKuAm5SQIV/1+j6Iq/IDr
VnlnJbF4DmBHu1GOm2sEWzy4NyG/firF1H8KsbW7gXFjHMBJ4lvRTy2nCaDbAbjIcAFNA/fWnb36
QzsudXOQHHzSGGfja2JnzUPYtCAeNI0fYGbb0Ox7gl/9xn60ncQ4Lvu8fy/6uPmWeOSs4qBmHJu5
6AGlYuubhYPard9sxa2Tie3dbhvEDJCodWOl83xJlxwZU7xv8MmzID9kfeM+41QcrCd8jms+xYpP
Br3rfdu6W5QHQe+fg7KI/wvT+DX0mumbxfF2A08xJPXDgQs4CvZDsm0/umzABO0VwTuR+P6ts2cN
9mQDXwBYWHwMKOaRzi/obI8NOcZfJ8KWiY/r8uaBpUmbELYL74ldI+7ClIz6orAeEgxmvq6Za9x1
do/6i3bnIthOXpomQ0KKn9YrHjN71Oxz/jWti4zYUruGPS9IrYvb2ELUjBUcLOHZQYe6lPU3NtTK
iWz+k0ccPAXYEpK8aLON7q/N8KezQLN6KaZ2Ys8g6PQFi8LxZeGwYRo/1DcTNldRAAz9wYNsaUdx
1VhFcTCyOaVDBj8nh7FMquFvyx/rp5Ri7WQsTJ2P8eybWZQAzZ3Qf74uOX6A69R8Tnd7vOBo/w/x
Lq8euD/e30QjG5NfHPbQ7s40Pq1xscauCB/A6qpbvljpHCiP2icqijQ8M9okFa3rbI7k1ADfQbrW
sr2SwCxdqnPzKwyK9bCEYvkOamH8bSSkdEZtLwM9uaryP95ei9s8Ndx7Avm6L8jWjLuCloaXy10f
E9dZ7qZsIAYFiK8itCro/l44O+6tTXifsKnrXioCBd1jnRbj2dsW79W2hqo/xjGJyv4ofNz6KYi/
GympOHAi2xGnDRsjsVMqhuyxWx3yqpyY6Le2ED4JTz6q4+AvhvZEuAz9hjkgd/humiv7aDYL1PTd
G943mLidCOdJszMohvk+YRIwE/BdxXyhhr0EMu975PjGi4UH3PeGxNNzEWbOA1oUsgu58SYJeEF2
Cpyp+og8E5SNJJOvBP4mnwooDQPZUFBUIu5C+8EKc3HOVwtX9izuy5ukCbIvrjcNt76xpd/cAf6A
G48+jigL3aG322W0xnXMq4nk9ozBX3dHzE99xGQLFMyVIZVZm/0naNPuQOEbvPQgadjDucltGewr
Df0wIqyxk/tqn9v7LtueuPB/8sGr/ul2q2b4iUtgUzjs3Z0znqDnZvwUM7q7wh3DJ0RLLmEgoj87
3ZJUkViy9pgLQxA0uHqR35pf8NZx79diRQNYOuPNElqS8s67e8z6tvxrd+0U729yweDejOFt6879
Rw8PIpzUSIx6MhLDPnAIN+/rfp1vvdDYLya72c2ybfGty2fnR392jfdpMM+Y+4F7lmfCLLP6pkiC
NP+u2PWghJJRvGcBThHFbknPEPKdJRCnJGPtTqGWHTIcxqkiCZ3K0GvpdlE5SyjUQ9uOaFbbsEh+
0nvNZC/YUOjnFOwZjEUKcIguD4NUgqjKogzJdkqWPXv1Ec5Sx+ZkQPBPhPK0oriSTama5xE210+E
k7YTwqkIEIH5HBGVSfc5FmG1zj+AFsJHA4LGEdzkl7AWtfuPxl4ZXWAFehgqXG2P2zTP+yPsmqS/
7WPGG7hTJe3WRrx1Xv2UV9M4T1ESijE/TZj5pSdj6J3+aBg1gIYR11vw3cRyNb7Dst6qEDEVlHgG
+QbLuWP8Xr+4Sxfnf5F004wt9iVDk73HzDO2LIDZorTNe4a+q/BusD9IuiyasJTF7HjBQH87jTAc
g4dF3ruIHEXyEM7xknNwRZhvSDnUsDJx0xPOPCyR6E0Wlc5RIUbh1Qmt2/eWdFRakGr8juFwQSDO
iCBB/OeHCZ3dBsXjwnw5udtMj1cs8Jv2Ji5ihuzgbsXufaUg87PTlC+TcQOvpaiftSt/tTMab3gc
CbNBNSUJIcCREUZQJJk+6WyRX6R8DU1ClGgXVlFJKAbdBdrjJ1UaZ6YhYTQ9XoDVjxw0QqXWDS/a
Qk4rusLYLT3vFDscfv0TtRRoOTGpVzGTGpw4k71XOYmpxrAlNzh8tXymGiwaOxaCF4UPyiEI/lXX
WYnmCkNDkvxV1rmkiMEdl9JSNZJI1d/pcYwWXhG/Jz3JU1JN+T6Kea76CC2HUELXWQnBuqyWEBtd
kISuzQW1ClZBSgOjZ0jqagon4NnWiris0UM92ZktOTlDMBrXpdx8gtW6pP4sZuPCrM/JcL/xuTXN
Dd339j+Unddy3UqWpl+lQveohjcdfeoC2IbkppGhKHODoEQdeCS8e/r5cidU0+fExPRMRFVFiWYT
JnPlMr/pzKd4wuX3zyFwvS6/UBdDRQsnJsB6c7clWHBMkQkRtIHFgg49m1x5VtRItfcgDFPFl/IF
Y3FojtjYExtiDwQKTevY0JAD78wJRAaK57gUreedNSJaX7Ix23Sm3buPQFW/ztV9HvpOIRzMKmUk
n5hUB8PRz5Bw/IWAeyIYWcZ+7XisHle2F6/IWYlESP1binWkRkOBYwiyBNu8IbxyNkQ3rgjtq05r
a5vLAujD0yYTWbxr93hSTN/JNDfQ0JooaN+GtUVOBF9PEWD2JrKl5jC1aOQM6jeGV72m321ZhtU0
UKtYbIykpjSQLzQmYSmd+7ywG/p/e9cRa3UewU6lpbKQbUN3SY0lP1czfGtyH4y/VrJBZCG5FNuE
7wUtDwts/jizTQZgcEvlcmwl+uHHqhQMx42BiYBRNKdJJQVnWvszUoBSN3IAP6OnUZZTOcA2cxZ/
RLjxSrjb59A76c9tp4kaZcE4Xm/CEl215WVBF6z/sdM4RZDBGN6RFT1dqYyrmPt27RE8ueIRgmwN
1gPKj+vyPScs6M86Cr7Yg6IVk1cnqKXT9J2qLXutpcrwzLw8MIqPWDZifB0uVkefvu/a3H5JtyQv
7zMXcfdTRz3mflCxZHCZ7DNQu/bVBzxDs1fNgTSahsxv/91JV5tuHzPuRIxJ0eKqKZNP1CwHAsVO
dN4py9MVJY5DE0uybkY5r0fGAU4bYInKRZRH4Y5xrxTO99lbjOCnSEmlfxTOIAv9TkHX9k17JUeo
LlAf6xLVIf1rZY+ggaT+sVpFXL02JhJlY0hDbVmx6bQRVM4iFY92KSKFsUHCWF4OBPZpwwLUBxET
e7XdUA9edZ2aYAb0oR4RhrlNJZv1/hqzFigfl69qMmr0IuFJ2UobfrvKRKr5gTqxC4BWBK56seVp
b/pXhrxFQ4UvzrEup0YKz6Ri9H7Mrx4DmyYoVutXjy/wXEHzxhngw85dhhkkcS5qDGSunjQUKFFm
NZdDArjaeVahDGFiyazbp+Fq7tyrBoqOPCLwglnh9quhlz84XkcdOL+xI0ZFtqfvJS/RWFa5U5sJ
dbnxaRff6SoIM7gUKnwnjR/JGVTLhLaZPH5E28ibV1LEOB7I42fnbIjaXATDkMmsFhxPVCB2gQuw
26EIS9gPeHvJjMkmpDjSQwCqmdel1sugxm55NkvwgoX51vbiTita9rfLyrgLNdCCBnBFPi+K3PWO
+9SrXXLIFreTW8pIQGtQ5jxqgro2geQR1YABRBsapciI9DtvQOkw/tZZXWM5151g0XKQzQpood7b
ToLaX7Yi9mENLXHbbZfIcOPOsTyecbGUUxRPeNeBwHUCiXrCSMSrEfnDZJsyOA5Ifq/SDt1VzMHe
imnsbuKsxuL5iGiMKMs72p9+252NHrcr5tGBuywoVroVi/+Melehw1r16OZMd0WVStbhhLQoEPsR
RAJyQmGB8yC8g30mtsODLbuT8xxw0TIrhaJvpU1U1mUz/OxLQ4zmJ6uzKzs7OPq0evPJMFYpAaYj
DcmTUTN0MQWSC/IbQ0cCL6fnJenjB/d65GhlLw9aIF2g+RIKUEmJvOKsd04jKbH8VNQI5QNEHEFm
AM11GhYDQ+RZ6UotUx1eTMmwdA0tyadlkKhE+yax1R6MMYQ7RHMDngMxuTuBsi+Xtl0hcfagb5Lr
XDF4Lg+TRkl5AHaAB9MjnhiUpofESnFNP+y+CDuXK/DRrTA/52gdlQGw2+tO3pex2tB1Og1W/JBk
eFCDCcL9QbTfewMs1VFgBjOtB8bnNnexZzqWev8YfnvW8APHk+vyusLVkkQIlnYRADXCuNbrM56V
bncy6u4c5l0IQHHiMoWAQB5FArL2B1h0uYTKOXMpAUJi7OQOzeNUDtayxZPHbNNdVUB7pic8wk7L
kcpBibLPwQeigcRySa8iu6MdzNCtd5jEPofeYUIMPuXAfWfs7eoPu+Cb1qM7Cl1JaZ3uuJwG5gCv
2bJ1SpcPRYFklfUoSPowx6tzmBGQgjmC+b1EVBtyW0VejrToFzwJZGqgxwkDvwHAJI+odhFkwsBk
IDtCrW2BaqxFWwGoi44zqMQKm6lrGr1DCyF54iZ0O2lW5vWH34p2mGHxXgxlL9WStHBhiiajTkS8
fKUGgwbtgivYSdNOj5kkSRteQMwh89UuzO61KJyr3oBKbWnCdLxAhcgU3dqzyPY10zWmHMQD5pFy
N0PcoZ5/9oOYGcM5g551JYfXpGNkZXLbKBCZX+pyk+3PFelvuVMAF8htuMRYUDMhnwknThj0yHjo
h6Vr5qqK1NlGK11iLVaakfPRs3DnFcAWrRxd1H3N7JUHYv/XAqRHBfJ2D/uZksPcQZb4Skii7V4m
rcj49sahhlzM/ENVpInoJT5tyNOBZ6YO+X1P4wen7p2aOD+1SnBvNTzsZzjjYlRfTkoVYA/YmuKb
c/NSP2B3D6sUCGFH63gK3uCvloy6+4zVXrH16aJeHW1KOhKOrTxy9pANEknG9lFHww0IpyKFlzmy
Js5B6UoCaLCbM6ArazZum2v2vaMDtcbCOemSZgaR7ziiWMbNqAetllwAQpFnpL5kKliQ0nwxFd/+
99tUyMmk6+XL1+2FflMIAJwUautRjoB+P0oiKiL0HNUrXbxRc8N1w5eUDiM6bnUTJky2aOPTctIR
HVMwWvUerMGXL11hmzo/kRxeha5OVMq9H+QBtRN/KlASDPu/aB/IV7RjtCgI5QFt9PhsY7ng24mD
tIXaFG0Pcyo//ZYIVwgOhHzkcq0VKT5V8N8ONXUyKHCbGn/vN4pOXfLQLLQAdsClghGmCOPwinas
l4Lw4HIgl7o6B1zV0KBHefX02jYJWOqtVj57fV2kXIR8mBKwotjh4AhlqA2gOfC8E1PISmw3sZsM
T/ZR0PuS2hpbh6gC8qq0N5AQnsZFvoyVEM2HCTrYfMouRr5rSexF7+aAluAilNb+qNj2I0YjfKYs
1+S1XHOYPVucghmw3kGK+gKMG+I56YHcKJA19Re4FgxlZPAfrhmbatoklk8HM3LoDnrYLnDc8G4o
RiVMZpc3qDSWLaoKV13OeTElkkclu/vRjTcnWaat+Fttin8UaZgCloIlJ7tv6WqwYNxra0ThEHcR
FZVF9Vd0cKUy/cRuJBQyV5GiyMcJM/qa9CbW7gxl44XwHfXPjozZzwVGbddumVrr+7PTUmuRse3a
btl3nMo1FyAh3Mcu17CjQUB8SOiqSp9iuNXtD2DmlPwegUy+XtXu0rPm2iZTOiC7D4DeFFNNglf0
2tYjOJqOxSNSNfo2R62+BAZZjyxnRN5JwJpKtZkpSNjNznyzNr9ZpSyXjgQR0F95mkLplmmsAUpW
nkyqP+dYucyJMT9mmSuMIgf5KnWdEzyZXnadjV3WAVyojO+qFPBVlN8fNTwKeZynbSHfuudewfze
Eqfm8uDTTnTtyFUOloZJLu8cdpGcHRG5Q0T3AITVgcxLVP9LFUDaAnDgAY8bw6FHPFqz8PdDpOpN
yUT+rUrx380WAK1dN50CJYIzko+otwoImDXzPWCr9REZcUnh/s3TVUAiajGZ6+8FvmRF8yO/cT4K
j8g2pUpUy2FvYWLnuCIjhU0AHNbqinnbWy5Nkg+eiTXBop9SV5Pn4Y7fUwtZiUlj5Dbw8BBgku9E
sQHJEx0g85bW97vIUgfjun+oCN8CDspUrU9li7K7HyrE6tZ1Ejy7033201H5wewGCbtoW9ZSphhH
cIxbN90ZTUWucoLt1k044miJhH3ucc+bhcQY7kpVrZIo+41rveZoCXxLdvneTxEUdTKt7Ca5VfdS
yXJnmTYIZQSzB6tdzmrnOtQqcxOOLxXBUsAtJFSmPkj9C3y5LL/nIIVf1pyBLMgrQitM0gsMx0+H
BSWVuKDHtF9tH2RwsZ92uCyTZXlDibsuendG29831gM9OqmrXQIlYl8qVK8ri38enxLYwnaLVUdv
jFdtodrHXbGJIU+dFLhetQV2tKbaRF5O65+itLVlmtHprhT4gWMvP9WrasY7hx3m3LaEMg7q/kqy
2Xlr9Es3btfZOrkU9sRkUlIxm8qkAOFKELGUB5Gfqfsjv9CrtGanX2g4h3pMxDCqN7Byv/I34g3l
LfNmdgaP1HGvJXdMucoPjGuJP47ACZNj2hr2UHwi3MnEHM1l+cB93Zav1FgZjNAMxUTUj0F5eLBk
9zielpBz+MEB6h5dCSVdsHO7bVsm0U2BC50IgbvJ4L7D0PdN4SXo+P0I6Omy+3bAc6yENXoFDe3q
dPXYmYXVYxu/NyCUitaOLw+WPhmPlT/A+WPudE1F95bzjrqX5FxeYaqyPl8p18yqeVgr0OWuIDDD
XrD1SMx1v04vWkqTl4rSrw1judsMbF0wm3CrctweGmD/i/MIXQzpOdkr3eKmTH8tnU4OdfKK2sw/
DgXoGvecmu7k+FCcjGTEZshDUjl06CKPY5S7w9r+SsxGTMsBBuNWPFJqG+XBbbAYHr/0yJXY/sGE
8IKcrLNtlndsYppD523yGvcgu1HGQ58j63WZWkBR6TkoqcTfr+k0Wrf1WovypWYZ/elojHVfSncM
phNauxtzzbxaXdrxQKfuxNyOX/Wm7cQjrLi4OscT1weKygLRLdh3KH45R0QQ7DM9v3R8v3SsrVNl
xqt+boQ+bxcTVZhDIXITRL0wPfKChPAL3MQOxBoOsLzHgz4v4L+sPp3vOmdyBZ0a6jvjvt5Q1IDg
1eTuCXGbAPUfc5vFxc/KTe9Odh8MgwhHH/+z7GSXs4YXUya08UHziqVcI7C5IPrDjBHgooVOHc+F
hc+ZXlse01oNjcBo3Lp5Berk5/2EKRnAMnuJRIbTTx5m+EqB306JD+5BZxtYEOpt3bmPgRmbItTS
YvKCO5SissENrcnQl+0wMbOan0rhVt2rcGpQLcGUOvMFFukoTgj5mjVOdKV+kyFHgbIzbJenJvG9
5ral42k/BGUvtIsj0MH86ROUm5+N7ro5PVANjvr3agPvVBzTcZnsKeyBmTd0hlE7+OGWMzMnehhf
oKEwvgqdXXLrim5miUhIvcPBnQ70Gt0tC+fRs8R3ZyO9khS3hW7bbpqjGoeekSTaPcgY030PSIYn
E3Z2sAoLf4qCWRRS/wyhsrVy7JtEqp2uYQWbFPUGFZY1QCzE1R38vSfKKsVXLIQM6sb0xafTTnGg
UiSRSErgWcnPmMpaSemyKzT1Anu9eFBwYvUhuZpfEv0mDmf1KYaxedwTnkpMdfZZRl5Zs88OYx/E
60GBlPcDR7U81Yg0RvnpGpvR12KxeiDp9WgUtLLB/yN9glGMuW3O53hqO91/Wuyt1vxjMRgML7LM
kyXSZoD0+9XjEiWAEV8T0X/XbDI5WoyW6NbDvRDPQ+PH9Y9sKNz4bcYhHoKkPunVh6EcbHQleslt
VHe77n2n65cUuj5b54wOs1Pqg8kwqC9fPE6y9SjoLo4+Mo9aslgHZGllf6JQGjnZNStJuEkTDAfe
1Fl974x545/XZQCaGesmjntPrTEmJTxfptG44YwO5USPPbEx96QUsG+fXKuOt68jiQeeZC5AyimC
GUa/4GgNBcyQV7M0c0M7i77MUIf76PV8vNfeAPUxgumSdiPhT4NLuaYiQAw7yxJMK6O2mVCnXird
aY5j13ZtCGjK1KCyYUf62CxBC/hpnZOcFMDxixPCV93JGea0PAfDCjwJPQAvALiemp8KXWv1xx6G
1WFy2oWRUVl+KyCvviDeXdwI0x9/cvgMzcHb9PUYB04Md2dN+aOllw4Xmogo3ndTM/+aMnpwN9R1
4mNKF/Oxyifrzs+n6TjOARtxoL9svzW4F9eHHmPK7pxO5fKzs4GUhf5mzlk092Pzo00a9FlWMEAH
WN3epw6y8gUdVPseEQ+rDrc5T9eT6VTto+ss+Q/g4u0T0a3kLed2ioBiZX1Om0678WLiPIzRdbox
S2OGi02RrX8HFk1UKxsxfCGXT+56Xn7ZhbEYLe+QgPW8Nel+v8G8WO4QY01BfXQBfBVGEDy8ounN
H4wgCufBpMyrEf+ecyNKGWi3YddldMgNd3LPiUemF2aMtdxbx9myApKLn+SAwcz+x1ZXIJAS07VQ
S2N+B46iRIRkNSFimbnePmCdwLS49kqzOOQUSMztWnHrVZl1yA1rvs/jxPjq68L7jupQ9jNLi/EO
5KP1NC8Gqyxw41PQmDr4pdK+M+e+8KOBvv0Smnrc3SG1Ib5xtnEyTJCWvmmGXZ/ShH1Hqfd5BHn/
NaYewo16zt/XelCdBnMIzo6jLycL1f3vZmWmL3HmuJETFNlp1rb4Y5qD3fFms2QSO5pLhKRL+1jb
FiE109LpAMKuas9W5WVvi9CMT73fp8uxmPTuJ9jXxTuAbKQBaKfa1IRNkRBZYlQso7aDB4n3EtpZ
pVY0j/6wdP1RH82qOkxBbQE01bPpDE18fs0DarFDnfR6ZNrxBDBksS85wswPDmf8ZUtGcIPp6nwy
6rY8jXmMcTxK/bfI3SVgIod5jm/Bbo7JkbgkPvnjmtwj9tr7x4YM7sOcZPOb2QwJ1dvkM5G38qbv
DtyI9cmSrqfv9QVbIibRua9HDYrID/xZSKtJvJ3aaah+lhoS08+5P+H4zW+cfDkf+DPjzHytNb2O
b3RtcsfPwQqYyXnw58WDUUj5vQXus+PzhpYikj+SJWcE1AH0AlhngArJSRtTc6RfI2LDOm4rrWB4
lkO1PMGHKoYHc4ZCcgs8pzFu6aMVxo91xYcgj/xg9p2XBJ5FPoaewW4jtpi0jIfDgn129aTrZoVa
EohRJPurQ7FqbrBZUACx0MufMgwBQBINVDTkg3eI/3C+l906H6o6Hr2HRc91JtFC1/X7eU0Y7dYT
PNazuWbbe4H0iBfqhdO/z/IAjjs2BmYadAAUgaSFuc6A/WaFTifwkmBWdMDrZIAwMyatfssyKK33
+Vg62/9oZ/hXnDCKKqh0WLQXPEAqWF7/TR0FEZLVcEBy3VhXyuJeIA6ccLsd6H/8XP4z+SXeK4B/
/6//4t8/RUNfKEmHv/3zX8+i4j//JX/n3z/z19/410P2sxM9yIT/60+df4nH1+pX//cf+ssn89f3
qzu8Dq9/+cexHrJh/TD+6taPv3BFGK5XwX3In/x//eY/fl0/5Xltfv3x7vWtAkOWgYHNfg7v9m/d
vv3xzoTXwVP9j//+F/Zvy1v4493jr/lP/LLfytf67R/yv/evP7rXN9H9Hz7l12s//PFOc8x/uiYn
l462F5ANxE7e/QMMofyW6/3Tl19zbAulNJ/p4Lt/1KIb0j/eufo/pWaitNNGPw94JZfVC2gMf7yz
3X+iWWCigQVEwAc2brz7fb1/ebP/+03/ox6r9yKrh/6Pd38TYUEcQ8oxmTpr1A5Q3/mbJCH4/Cke
xebcrpMx+lGeojke9oYFzCyOPQ03wMExnknQu/X/TycEWU0kQhAIcXg63Ib/t+WcbhMH2mp0t65L
tn3L4+jEGW+xuo1WSsQQ1o23hF7SaA4kB8v8E1DDUP4PIpk0YP+mKga5CdqnLeV/+ERO2b/J0JTg
YLqgcYyza4GRZTY08b8ihnZyQF/e+yBqXcujHtLSvYmHQ86JWeGXhHx+HYfQRJwMDwmgZ5FgLHaj
L3b+RD93LXCjxY9nwdsKr8AIWh7+m1VZePPdtFr+x82C90zp7VBd0HXLrYy8ftDK+CNT7vmnpRnN
N9LoPj76Zps1oQl87g0QqDVGlZSkPiQwciTiH4zbSdSJwWtLZBZX1GPRHWhelR0IvWDFOE/Lqi/r
iODCTW74hfVUBYN/azV6lWShi3X3M+AGvb+kRWVRieRdm52CEmO0uy1AYuAF6CHX3tUlPwMJaBG3
2E7zl3rQGswUJ9TO39qqNk8t3YLpPVg614hcME1GNNp2cUHaphlriaDgAyZhcTdIBtjDKzSH4a0q
k6n4MgBk+wXpwuFgAcH0A/LOiAC23fs/7KEH7QsKEf+qGVnJtzFH4frYOznoU+RFGj/aaJ89QnLY
QizmYuxnNtpuh8IuvTIi72m+GfCYngevDSD9i8Ro7si27OpUAX3JENgp7a+M2zyk/M0u7Q+cXeVL
EWy4VoPKSvQLvLfNldyzlhEnQ42PKC068wHx5rYK9cykzWW4JfdVDZwCYZkXfXMsAwbmwH7m5ttY
MMQn/bXn7lRw3meXtGV2e7/6IkvxQquKe6PTS+OjpQnTPc9O7kP26k1xdPO5vPdigXEV+UxuXyjW
1i/qTYNbbacDEufmEI44cWThdP07vl/xITGZYf8+MVzTuhPAmNuwbnyoltvIFX0sADyigJyJgNxV
mgJHeiXXKXHMiy+YBUtHsriz5ifyvK04BoNtj6EhnA7FOjsuED2hz5geHK20igKqvAClhNBrnT6v
VYYrCZDN9osxMPo8phrEsFMCxHy9iR0cleHbDMHXsbRxXFkzDvKjijhDobGsmDd41lFf0mW5t0b0
ZL6MM4noQds81zqOk8Vl+onH0hOZQbTCTsAccfP12Q4o/JpW1I/Y+oiooA+JmKIP8+d2AaFbf1q9
vu3PiyvLA0/TCW9iwo3wrp1Kd/oIWL0Zzys520/TQOThUA4LgKnQlfi/+kS7uRD3We6m3n2S69RA
w+zBs8hbVCq/BDHSNZ8pI5rihBPC1Nwgec6KcHzhoutHX6wBsyQK1yUd0hmgICcSt+bTaFlafef2
5WZHxbxaxnnAUInFUvmiONGInosva9BY9k2tO7DcWiq+LUrBJ8en0kxGRAK9onxO84TIAEqP2ayz
1ohboGczZkdt0DE4wS4g6Q+4tfj1M6+kq8JS9vQ/DE3lSKP3MjAvAwpybai3jA1Old/xSNm0PGoG
VmZw79dNbb+uA6v2uW00uGPXzVtuYHp1lBWdwYQt5LAiRpcAEI76AikDWZQgYHak9/cGIFgtWglo
VlR6Y/vKvDwJEBpAnOq4rNBycXhyYh1WTWfjHEq7WTs4/cALLr2iqJ6x5VqsKN3guJ/7VLjDq+9C
7wINDYkWQAwVNGCwehnthxIsl/2QT/BHvza4Ket5iIm82C5w1iknvJxmUxTTkbZvV99nRVRbARQf
4i+Bxm4lAIFcf+MbAfnoGz0CzMLCrqJf8qGe0NOCUlWybDIo/3lY9bUzXdphCJpw4tDrL9Y0cdkd
OtNoSndLHH8B4enHF70rgviCeRSr3CkSfjfOGh40dFoWpD5M2xTy9e59AdoPfN71XTBUbL7Rq+TM
ybsubcKiTIc3ALbyAlyBKE5ZW3Gj06fHU+9ps6rhzWeGiu5NHTf9uWTZgoOAPPjmaGLrHxlTEj4B
r3FApChev1ATomETT2OBQAgA1f429bVqigAIm0E4lyk3bDbgoE6FB6WWCmUI4i9GjpFjJJnruExf
t2A7TTCm8pgdKOj5z5/Luh3esF7goj2G/hiBMOO6nxkIvFWN1Y/hhPhFCwcQdbYwA+BjwX+kVn+a
e0q+aAzkSbZSHlkR3U9eaZvla3KcRo2du2AZOX/OrIGfrGwzW06F/HNxu5bT3cTC646xU3YJDV6Q
tJGexhmlF04t33yabN1R9H7zrZFuJ4e4zLg4dcIwGubDa2xB3vC9IOxAA9SJcI2XV1/R1amHD6Nf
s9qNEWD3d1jABvpFW7oklyaTbbUVyDzbF2HR0g4XkDD2Lc0acnQDc0kjBUycc/44dW8+4/2+TnFo
6RBdI1Hoa3eEnmgUJ2SguQg5FUpProM8Uzj3K0++7zqekRiCrblbR3RrDrG7rgxzwY0Zh55OavsS
bxmv1wFC24SrY/C/HEkxwlll0zg3NRZs8QnDDNe+zfOlqz/himciXZ76ufksIx1kUs3NXfvm+vaG
OOdZMf4wm7sefKcJ3Z2x3kFLfC04uXYdx4zGLRmAdSQlCH1Isx4SnVMnik2f68RldoTd3PQr0RDn
F7pwkdaWw5vtpZybaq+ojmTlDK1zHoNZgNss+q2/iDljYwLL5LbrWLAHiusyEcvCfiqcoDTDvtBN
MqlqZs9ZuICZoe6vLBmmIcTiGsYyBjnOyHfrDR2U03URBhgh4IQqhM7ZELfsMH20DDRHXDpyZHiE
hhbRQdoERVXn3WFChil9QooFPUqbEVtz19AQLk75PCwGTfGSBRQIv38DRNcVvyTPZoxmt4jtW9uC
xBKqJMrNMECJ0tlqvuHnEDRPLdJaLhpfI+87g0tLRpdCUXuAVslX4gFc0bNJjkY8l0sSITmN8GDJ
H69dXLtvrsu4q1jWCNDzdzqrEFW02gan5wiVcvlsdSWvnB4rv+M7ASdToKVJf0RboORlD4vklNge
R965GxilHVWI6xd3bF88hNQ4xJIFjubSxf5873tgJaJyXT371kx7olAZy6BrZO5oPrXIUbQvM5jY
b0mbEEE7sbIUKs2V1+DAlTg1ZlplHxyjso0jHUm7vUtTnzRB6hg1+xWmlcm7RtVJLnc3ga0BUJTV
EmMFtdxnqx2XbxAttOam4HGb33CInsfXUpvy+d7rE2tlWt1sVgxND03wUAXYNNDy7dTYRmXcBNgh
M5DtwWNkWBMgDghoHbGQr7aGh9hBJQ05GiL6w5Dk03BUbxGOqeXeTlnjvNf4zey0kA2Cy14QQogQ
VB3xg9TwxHYKO3UgzmVEdC8raz9sjS3J6L9nBLDcY3h/4MCVG1g3IfFqVWJ/jufRvIOXWlqvNsQS
qj3PjS8sHMl+inElIKWovM+dSDHx7XS7rqQMWQADmoTsVCO/jxyTxuKg3+L1+Y1kx39Gcx6fmCHx
HQBa3sJ2xxE1AlexGWFf1QWAXzjeRD8GJKjRWTZh3jayury4RjlA/oR9Rr5eY87zxfPcrj/rddEt
32EmDPWnwJpIOEwMm3jUQC9pqG4b96zOq7ikngm7GcA65PGaNyqABw4X33O17tzDeMKX1N4cm2QS
qZ+jAxPXC6GhLPAPbaHRGdRa2vCcsW7OdQEkXvvHJUGn+ZvaSbEMJKu3DcWvILbYj1AByX31Hr/B
uxT9cf+weQZUHLvnNYZUVb5LsmUGccjCIwnbj3AbSUDY1ehA/yjMZsHvaZi5VbMv4hpgYWM9gx1t
nWgIAo9+dGtM/qVhVHWDZ1yXRmkWc9PkV9zo2LgouKHUUAySW4mNIjJzcjE7dBqRqEgz7yJw0H6f
zfgvhozYWftDM2R95HO9VFFVG78f8jwwQoS+7FvRklLdLhUjUwRIfAcU9VaXFI1mHhQEfc950VCw
I0G2iMQRXEo+VqXDVU1zOnKYoXK+Xv+cp3ecevRGzKfFKnj+Nic7I6feYH86jkaGXY9TdnYWGHxH
OEem/YEKmS+bFU2Js25svOTerAlvRAbmMhhvLMHNtI0EIy0HaXT0Hc6JcIAhyTk0U7NG0NdYJima
I/H3QKreGSFZQbqdm27kG4NTCO0EC6NvH1rcyxPGi0NavU96BKvIVWlGJ2HTgB2IgApw6XYq75Sw
mjrnrM7IXpxpwePCW/zl89BiBTjBarEfYlcQbu2xmddH3keLLXo/mWdmXk72tDmiFTDyWn6kBCr3
zXc3tv7gwlUMndXH3MgeE4bUay7vx3VKUnErXygz4EWK9kYMHJ3kLWDpPxVj131KwfiYX+n0TFvU
eJ71AFxFc+4sp6GmyluLcKj7afMtM1tLf9JocqZvpsuwHOMplz+NcQKvDqex9pvhyvodIMLwxmIR
2b0pOYiXAdcEA0ut3k8e+i3Ll9OUm803cT1ckQDkhaYZh3XYLghTgFqesvrGCBL3ufH6LT1tdWrM
h7XQ9OE4wD2yPwDlXd6rzIV8zpwjcwCseOrXmIpIoyckDs4WlM0Z3iqr2NkmcrKRgojaUq8o6FXh
E88a62L26Znfg8Ij5KsjF7AQPy86nUygclYCXuGCOgYuWQz2J4hh6fQZ41nWWpkIcozOvu6ka4am
/v/aNuRLoPHHIAuB9xP5vabjjzH5nhi7BiW5Sl64fndcMm3N6NrouXlE1Eyzz1mXOOZh2GB3Ht3r
IQvfmAfLR3IC1l3NJq9g8caktjYppD1CtzuWVl5On9d4RSy0GmHsk0j5fD3IHC3+0tT4Upn1Woif
vsbMJGJiTMRohAkj/HoSe3j8Utdv/jK8NT4a+c8DBzn25gKp/vPoZsG9yiEdz64D3HzxlTkWLBOA
JmWQ/tS9ZPDv6BRm5xH1CPtWL2QHJi09b/q4XPPLBSGyguJ5bZZwvlb9pm2OzU3d6fLZxxo5/7jp
9XSMO8NfH9LJsqePjZ1T3Lul0UeYJGm/4lyjfsCdkcfZLLRvaGs1vK+ebWYde8TjjIM1m9w6ykeJ
YHJhZfGBAZBNKyaWggyNs0F9nTIkYgD2lxaNiCS/rbuq1E9tS+vlBg66vrB8GRgdGPy7HeSnlu57
lzF4qTytf1zjdr5Use5SM21zXR/xRQEqhP4+WWtMz+60DKV1s2VV81KZk4F7qDno95WdZI+WV9da
xNGyvrYZqRr0DmTcojiO17dx3AwM+brqtm+3usd0aEZVBiDXcJ9alsOQTHOMC0hO51trecMDh8MF
GiAj1wD09Os8G3pyG+sVov762ML+mrfkztf97VxURn1XwyCK3HFJ6wMJdPpIl6Z6xUO6/ZMTKohi
lJ/v0Fnyow6sLRq87Ra29BhdhnWxf4R7RZAIDBPOvwgqOll8XhSXi3kpjDR7WIguoZFU/qeAydFn
W1vHS+Pk3clPdalc6rXkWkxOsNj01nu797BnqyDea8MA3szLBrM81j1AjFDMXerRxPCILSh3ofA5
QR6J6M9gY4vMHF6qeQyKo8ZR79mwFoGOg9l2t6ja2Hro+w7iNEZvw+E2XPLYLNbYe5Q1D8yL+k85
oegO4da0IKmo83uG+R81cyzcmwz1j9CMkWwFyOHPr0j1x7ddweior1fDvB2TaeaIA5YVmZW3LKFb
ZembbCQth7LUxNlhrv6oLWIJa31M70Eb5QziMngPphAW0Q2czAWNROesF2M7hHrXAeZIALySAvfv
zSlYLrRfBrLVJksfhhzUC5zcOLljyFIaR3/p6VN1/ldPK7RvtGv77kRYMrWj2xjWWQDijEhAk8/s
/pGxr4HegOG0pXVf0Ln5SAO3fprTuXsCg7qk4H59iyN/ArfP9CgLDrKrQLhbi0cH3C75vTdXl6ny
gq/FZCQvSZ/oXwHAzfldgKbsE4orcYE+Tax/8n04MWDcyvE+hybingoi5XyilEflym795jLGiBkA
SFg+lSCSvwY9ufKZe+sQPl269ZGjcf1gmFpThEHT5e9nkO41RdLC+nMAuuV0ThtmfOhlnf2Umf2w
opGIWkU3fm5HVKpCb/bqN9gXdM3y7Ls1WN2pymB7hPgFma+IOVgPsQg22gGN7b5KKjCj4jgb9HPH
Cr2D/zS/pAB8fzmx614AlcZ327B+7kaEJcIqmWzv0GXDRGX4v5g7jx3ZkSxNv0uvhwMKo1rMYuh0
GVrdEBsiJLUyo376+ehRaFRmo6oxwCxmF8iM60EnjWbn/OcXpV0Rld5oyUVHq/LWQyQgYJL7fQey
rMcMy4sKPZZO0dbj5E7i5VIeBmI3CH9cLA3hYb3kFYmOfvyuQaA4WthvFFsX9Jzsi7R2N5UbW49J
Sso0ietefadUXCNlADF5axDhYqwwqTmgU5FGIMbhlYje+hutu7tW2H5xcqOuf1EyKa8ZQ1dXehVb
X0Qw5bjdZHJ8HNG9XRjLApnIaa1abbRMuNGmwUUUlq9wPkXWjteLLJVFSUjlurPolY5ZVXflKktq
5H6dvd+bqhIXpe8Wd35Wxn/Iijbohrvp3sdi9IozQd1SKUXXhTS6W83TJaSvITH/CNvCnBdrO5Nw
1mocD6M1Zz+ZbjQPGQYlG6/sbdZsPTZbx4KskMTpdAEtd20MWv4KIWZZhlcNiP07UyL6WdhjiTbX
86ZGKvHWoO3z0YtZy5MJnCUDrVmZAhOTE7xuSiC+pNLUpTfo6ba2ZHOEKYa/UEtLgheHS12yxXzS
MIA8Df/WcvPhIU1zwvBcUMI9D2jB5XkBEc5bdVdwXjyaWkIlnfjFG+7/vE9jMXuQBqUPpuL6/Fqg
abP7YIOtQaRk6rBssLlybjxLLRtoqvZxiepiN+NCkm97vt6jl6Tai9PnJ6hh5anA0YXTSK6SfWHb
jwYKogsH17vHBZuWq0aL60vpNqjkUs9N79O48R/p7O1vCadjX/n6BJYYZR89fHcIHuY9C3D4YTjD
WH1wqxz+oFouxFRVj9kkkvcUDliBgE6wg6IKjRgja04JN7D2ggaq0G6Cd3bF3YGlTPQNYuDRkv1W
ubQolquJT1PqTBoKxgAT5lptWPjsaEyxyx+bOugrxwrsFaH0POPRgBN7iIbERHi35KoILL8c54B2
vr5xh0T0R+zM5um+asx2M3R98Uh/I/eZHvP+J8mIU2eTYK3TNv4dubpE67TFyKAIu4I9erSy3ThJ
w7gpdkqdBe9Ndhxkub5IqqRmeMMcKn9EI4qVi4z07Bqit/yzks/GA7QBjYNmnP5Egz7VaHgYqOHN
hpgVq23YNrQLBfN2be4USKgpO37bqJM7I/Pa62FW+Y3XVqeZFl3soZl4aQgV3v7QGkjwOxAMwziI
9ZYy7yvyjY+fKwkxrMqvrlAuTEPHm5ttRQjVT6wbyXeOHjHZzXnvAwzaI5pJbx0cS9O4VaioDjX+
OKepT4r7XljFewI4eusC0l7JsikuTF7NC70wy3FTtnP143Wl2sEdSK9SBmBHfGC1G1gi0wvIin2F
tCqBp+PazQumF7a3qpjlRWrmRoMjXssJn9jRwUoIrRdDrR8jy27VDW1BA1q2qNDOGnkNi7PSwa+j
7M/ijoV9yg1IUL5bZRfDmiqxMZgXvygoBP2WfFZ1P6LQvOhF14eM9SjRFlbtQXReO90r355D6Iqz
xKjI9raMl0x14dCZt0ykYoz62ql3b7xVZoppVxT6ViwDhx5znWaoPuzqHhi9NqU6Ocho7+EZmJjr
z4i/XVa05et4IAk30/O9WS/LE94Bxo1m1Tvp9W6oFmeibsvkDagByKZtdgfC4cvrhv6AhTsxR8Ma
x97GSdXsbI2zB2lS7AQmgvVrt+jai3yoOZu6fl+XBOIFeVf/YOydPPapQKUO8QFLsyb6ctNMVVsr
zp0HODKRszGWuXvGlNS4amy33KIQTK+0qNPufbPWeddbXEGyEt/dxHI2Fub/u4Yh24WFbnbP/GqD
N9CUHlpNl0HM8Ae9/KQdR9rLXTdRP14VGmgw9dTifmJF4WNW2LRTaPTWTOspKusWkTjHTZwOpRFg
l2MVG4hV/hDyYIZgSCDfb6a2wxJrqLPhkVipxg9tGx8yOxYS8q4BKo5rWuCMlnftUQrlh8xVyYGt
WDp4fPfTd44Y+GfRfOr0XlQfDDuGQ0xA6J3mcEolqC93VZnWHchL0d1Cc/GORVUhQsAzy38FmcJd
EYKzgEkceV1gIJpSG0hw+YvWLFmx8Vdfm9rWBRaHIpaHxFzWXN52sY4JHTXkdrN9IquEoiN2AayQ
Bbq9jc9PBFKcNfRtYpgwuWXmgJdLVD03bRnBy4mLXdG61+jnHTvQy9J8dq1ieuwwkMixTXKqgrRK
VJibQu9HK+Cwqy8ZwhWh1ZQvreaKQ1/Py81geuq1RRl8pLegq/Qj1DQ8rADFfPE2D3r1syY/h2mf
yk1cG86FQAC9b7Qx3fKi9c4GJQfkKyxu1FNOXV0ArBbWzcTs60+ri/6yAK2/9rwm5T1BaJqFKiWE
42qak+q1xkvus81UZ2zY952e5O1KwlymA5OdSO5FTEm+GYj72+M2MQz3yWTfLiOMLSIQTLQ9Y9k8
ySH/cHkNsied2UMNq9kxol2Wt/gAtgVR0yA6FC+hTbzfA0qi5GGo/G41T4aR4KdmFAeFpO28zrnI
+xn3jW9XGXusVOo1z2FmLIu8cw/hZrkuc5vZpJcCsAgiXbg2Q9cOimRnZxPpkX0/wKU8OnnTzYGF
XcAeXXjx1Nazu6JVS7MXA+nqgQ5JOSjKkSiH2tUqPPVlGjHgd5ppQ4KCsZ2hvcMVVI3+LAd5TmbQ
PjMord3rTNr9qSrFQPIwz7kNe7xhwLhN995dCvPPqBX5Oza5xRz4Ri93eqaNmLLF2VXitGozcpRP
R8qG4yTzMr6Ffql9Nq2TuTdO1HrPRd4Z14U/wkW1ZSNE2JkuG9u4jNaxNqxlF3NkgO/1lmSuK7Gl
3NpUPbecIemb6tNy44LqHPWm1Y7cfXVbD31ZM41Ysk+GhEa9yzCuOpoSOXTIyCzTwjaN3Os80sZn
q42jd3eCAMleDlRzrQ1l+1z7k5uGjMsonJupvEkMK3tvl5mDtJ0z9xuen7aBMdId+SH/qaa2CIbG
oCeb0Zg8VO6KM5rK42wxFX5TRdwM+97Oqi1D+XQdAEvm6+QgdrAYixZudprlj1lvOJsY9GA1E85u
UV7OQWQWzg1DdgXLeoxePE/zXn1cG5EMxvNgUnU3/Ueh520WmtRxX+xAIiBeKfmsBUa+YdTKDEte
L/mAjZJeuwCrzLBU3wZzTqHQ4S7DduckdYhEXw4QJJvqfcls+QqBHHc8zJVQMXfOXc7q2yVtkd+h
t2KcbUuj3xm8MniZmM1BxNF0oh/yGQbDU9i0nl7EDIzN6BHnUO+6Tyg86XHd6LaYy+Go14JmdlHq
CHZHmAD49R9BCvy4PoaUGsDvX4qhuSmKvE23jaiHI4t1eVmGdvzAl6y5j6LGvcy0ri4xJ7Kti6au
jHHHqaseJO0i7keD273apZ9+w3Nqf4gYnpkOo1INSvjIX0sbdxuyv8yPRFj6PcRjwV9LEEpojeGQ
CdTqRUNGih1fE0PWYp6ZgW5qssY7bxyeWsx07xj6pQ/sv08dkFkMwKFhxzsN5nUNa3akj0+Gq6iz
V0Pu8UXri77nYDB8SsBCv6BMrp+MKqvD2ClMO1TQuh1IrXpkBUzw8Gc0jaQ2t7HtQDmOPeQQDH13
KbUNVn2c4HU4ysH7MK3xCfZc8glHURiBkWrDwRcam7QQ43TCXHvZpXNHOYX/fnKBOAL5n5nsMQIq
DiAb5SZOapVvXOmXzA2x2rjAUqIz94xSGlCUSJrUa/ntCFEh32AA3734lV8+GrqPyW1R1jlhzf7g
Ohu/mN+LOlHJJUR4fUecfSQ40FAt7cTAt8iY71wJXdPLEGFGcZcVbWdg2Fti+CMUcaeMFofmISKd
a0vdM7/C958PJfwJDMOgq05UjG53rVo5H9MiHZ80t+s45AmR+qyM5B0hZ5keps7zoBC7bnynt/Zy
3Zo4Mvaz7+7ruVHADHCjQmCHJzNu8MFAUnhwK5NVYTdJj4NWontAMjG4Qjz6boiCvr/o2sz/xOl3
uivAMC+9NpqqC/APXGvdZZ7qfYF5qwOJbFIftrf4GwH/+LampFJrho24TiJl/ThGDOIyzn70Kbmv
tzBiMXKd/f5NOVRxGhvzycdcugpoGrDZw1PO+hAidV4ZDbh5kLVFuu0mHDLvaFgB/SY8kfcCBuNT
3MC13bYDHWI19uUF09eIHsWJKCOmpP9DE6QuzU47pD11HIE7qyFa1V3GvtZvinFQn2W8ePteFd4l
BJrpAe6H+eQtvXU3596HZ9p6iMqo/lF9f82kqCarSkaKHMjkNgPKQPpeF9rVjK0+p1WUHAc7+jKx
0dmIqLfgLjfxI7P28g1t0PKNz6x/b8Q1pGa9S44zwkOYcrjM2p7/Bx9o9WLJtu+uiU0GNjOX+pYI
rHg3TeNjXvnzSYubDgeUqMDozZTY2JVpEd32PgkQgY53+invVs61p6z5o3RlPISjQLITRhLNbj8O
7guudfbb4kkboseavlJbbXRJllT7hPvVDOouoUggngh0oeV34GXx5WAn1hfkYlpAatMlRFQW3feY
geFFRqaDwOfgOccO7GR6mI0H1GzqJlWtuMz9srnFrOPRsCP/haqHMdWUIo/tDXHJ/s1su9Hxtcir
6xgw1NrMfQO6UY421efsO+kB5gceL4sFNySd1RsMjeik9Mpowqk2J2bKxuS9YXU47swoj21ANcOi
T2JEsoGTlu7mtIC9bjSduRkcM78pdNe9IsCioJxQudoukImv0By0j62C1giwdpU7HPeYpKN5yPxX
Q5nJtRN7TB2xt6XdHcyeTnZqGJyWmDSgBlAizUOfm/BY9XETGCC0m8mme5nmFmcg38/uyO9BEuJC
2NxpvlE8N/gnFRv02fqVBdp5NNtxLDZuTWACMKnZXpNwD2F9bKFnRU0sL4njciFClZG178Z5PFaE
wpMnour9AC6GpY9R+miBeIdfpyXSvgqzH55rYCW6O6+vr6axxHVWLu1u9oDqgrbtrG9h5tTH5hLb
4VgO/anvUsH4oDBiYP3U3pL4MuLO1Yu9PxTF1VLMTgr5MKqGvWDMvRumIqfGrUZevbl9YjTM6C0h
xOrgTW1940HjNzejwcRNd9JIMEpqY6QSFb12aSz9wpDAnEDZPOticJVCdTLWyVPalc7VSD1+YcLM
uMucVDwMSUMjKY0ifygyfhENgp9f5NJvb+OiMvMDxhb99dIm5pMhLI1LrdKLSdeQTKkOKUppO0hL
67zJnoEr2KXLLLphf9ZZrGBRebFUF40zaq9Kb7OTDl0AD7txdI8synw/qFYhUHf97tAovT9E8Rxv
CHDXWbUNLnCN+hJ5hqUu9Fe0m70zHuIYYk0weXIGBMosA8xggBSErkbHnhnz6sfSkMZPBmAY9h6v
SgMyHArZWgeBpe6tnuoTATkl7YRvJw0ouzx1CJiuVGP3agegWBTbHDtdsuUwEfySCsYudLLmiJz+
pXFRv8BmTbtNZxkRRN1oEIco6oxki/A22VAJW5JdIonGA/JQ4w47/eWn1hrzu4Sh+tZrpvip6yTa
sF0v9mWjywWKEWKZTYJn281SFMuDOU8uWDXeUhZnHQNi5ottHf8hNz4tAhPHsq3nV7Ozr8nW2yK/
SostpKZGhKYatD38OrQS2CF5l57oNX0Dio3jd0wV/xp1nMOo2dXMF+j1A0aUEdh1ReGLfwkL+sI2
cVoWvp0Rmt4MTsCJtV+khoSK6dW2gFoOaNp7V4AXLT3txi5NoVf1NRKz4irlGEuO+PGiFwlLrEun
/T8x8P/BaP9nBvs5A+MvGQUCRqZlUW+ycQNw/I1InlVFVMS57PbIWCaIQ9mUb5d20V51KFJhlXrx
kW522QMVJwncdmP+M7Pv3Xaplm2BL/S7ol4p3gMRiHh/dgSCwpr+JF2jucKCOco2RjIvF3kxGcvh
31+78bewTMskVMEWliUcDlAYin+7doaTAL2id8lXWAlKnuhWeg6zVxhn1aQbj7UmmLoiI1+Hk1YH
y2eFcQ++R2DDAeIhw75BVYa6kD5e1NvJzxk1Wx289CsDuyZxjJ2+eEh0hL8w01ayxn/zDQgG+asu
he9ARgTjI4tMZyymvL9JCOjjiAiJ1oyI1I7eQGu75egtlRxwaBgAohKk/o99qfwfSsPmgVFIFZ3I
TYNVBRYOb8HyknxkskK5qPd1dgk/sH5Fu5qUR6aJAm6aZAzwaU0zHRd5icm3gdnXsM7RRogrbWzC
jkimIYyhxFGbTolqAxJBvJlCi/ie0JW1dUsx5f2ksakdcsLTaQsSLeggD1CdCb+7hMJvkYjXK8zr
82z5EG3dniamNyogKptE9Ui407fVmt85jU39D6UErrGw8mcJtNezQytOclrSO6QT8P1kCcQcTxeQ
rfybKluDHYJxIAb1WcF5zsI8m/Xq1u7j7ivD0uUVWSMjOsYlhhnM6BJhbrT5uiqYZ9THRWI/f6KP
g28khx5Oc4MRWxSY2sLvW3ST0a4e0BIfhjyBm2UnCYNxWBwwU5SWaM6J4KUkg5oE7yz45VBa+GTo
+7Zo2iIUWYkKvh6WyymbbLIG8Dlxw8UGw9747M34Uwv31LrkVOHfzLwlL/tqX6U4FoJAdhBLebm7
9g+zg1WXUKUszbZVXFtG7Dpbpih1FMB6vdJ05lRjKWaay8X90ii8WfDFICwk3x4DKxUkFjVuMKIA
Lza/7BI+jE+zcSibdraRN692NHHgQTJSX2TqMYmfxUoIZ8HBZYtHEFAcv7Af2lEmcKewVuUO9kvB
movwDijP52O81QF4XjnvHHHHsDOrP8sUlcGE+EHdkthlqOszOTItJrcu2SEgLDFhWZUY6AGZjf8S
1ORZfaH5tD+hq2Ym5Dg4GY/YntR9gJlmOewjXgrCFJsUxfsD8TZwkaAswE+jnuK6VYpEaL+MDVxO
dLmwbayEqc0uLlF+Qtw3auMLuJ7JfDUi4zjC/dWjqzJt3eNkeWI8+FaXEgYsnS4OdcfoP1F1F+Bb
0aIfmqh8NOly3n7JlK1JC3VbWF7fbxvscuod7CeY+TxN7TZG+Dntp3hO9haDZEFY02jjxBFBKrB6
x7uMsKd4HBWJbvhEzUa8rc4vMpA0tzlF96DvE6YaJ77Wcmcjpl2CxiWeYaPlGTSukYmIKfFQhBbW
lwVhIAknVGjBo3/LYZsYe/IlISOU7QgHFHAdzboeZTz8wdPHZGuO84AtjlNB6Wp7bOpnEskgzhPC
bh+1Sk8AdVupCtxL4zgmdZAQGxa4Kf270mo9j6jhCXDPb11l3szVSgA68zZ+pTNqGBl/EuyZ92fn
aXhZwwIRD4MVyDjNLPr1uDMlkHs67uvB4rqYjVCxF3HRQoJR8E5DVa4vczljVnA/VSAUESSE0+81
cyGseyy7VrqYqfgWHKQsG0xr6GUqp9PSk9Tj+Q8ChNUmeB7gcTtnBrXXGOqrsRXV3ziW9sGw52Xb
AvR91lDMg7zy5DsYFd7oi6e7Fl51sm12Htpqcfxlq/SDrPO95mE/s/fttL13SxwitvqiCxqN0vD3
Tm47wKC9TvbcaMjIOZFvx5ekXClfam9OReiVAIRB0RruDo+2Fqx4na4GmDK0Gx//kyKEFqfLrTS0
6asUXg/LoSMDxoUkEYdFlc/DBjtvqKIwaFqffzOjzcYD8s5QSIplmTTXGouXOhxhza1rxgYQMnwN
Ca8oUV91NCRPbTf4kMcazTrhqpQlJ3EmrSFyYdXMHpaTbN0rjRanuRVkSGEiHkjnSa/gh47fPceA
g10YjuKbtB8bhV91jrm7PsGbPfqLdM0AnyvrSEwvH9Lp1gSs2PBUsYKsxQEwWjU3mmxwbyljsyfh
Qc4TuzhNzYVl4AMZZLg4ccWLqiCgdyUP+vwpSa/BT3bpd2C3xjlUOn3xOrVfaqGGkKC4CDCHY/LS
TKRXhhVDbKgbv6eA6bDjdEmyssNMxa5RnRfgfKbd/3LtHXIX9t7o5mwLjXU9YjCV3MRWRhuUmaJI
tmcSoKxlChosGa2PWuzcMZbvr2xDQo4h5OhiXnT1dT7ezCZyocEDDrRrMiU7bjekJic6sRmYW0Hf
cIwZFKsbwbdJcGRj74tMZ+6IncBd4YvmFvco88+vSM3nAFEbxk7OQF9uRtF2KQgxICsI5R8lhLnS
DiV2/oFhMQ9/GHKK+QemljTD7ACwBjy3qMPf82uGzbUvpPB+1IJhDZShNL4AOdMOVW/SWplJ5oY9
uWw/pD/ZB7XSpNuyY5OKu2optlpakOvbwCmELJMY5owPh4GJp27S9YDb0Qv3faf/YVOsvzH2s9Hf
zPn4MaU68xHC4aHRjWf+tOtK562iUqqhOcblO8t/2HStWzyBAUTqgugrx2fsHOOLBAvs9kzbJpeB
7RBoRys3ShfGHvak9QztI7sFWXPQsY2Zf5nDPceyRxrDm3DnUgtzLHQ/KQkj0kEcMSHiBglDHeKU
EP8Gt8x9dh/Lod1kWpXeleNI+VA0jnXksVBNeud9r2PgyupZdSGYXBuP0Lzcd68EGNomxrwKcc6a
E6+QrE+W8fBGWEGyEVgoVwGpOm4UlAToGZ8GhJf6wFS/QvUHwak5oewaYBqYHE7Szu+VuXRTQMTq
cIcfJUyqbkrWVwG82sTbqJ9eJH4XNqyuSbx6Zw5k27q8G/BIuVydbJl4k+EM0wdznRhbQcf01oMM
PS6kQ4R2ipwgGMvav3SciViThqxT61FZOjfFWNV/qEOi9n2GCPeEc2yxbEZooNOVmWUCJSDenhME
hrHJQjoMQk20HukUaBIZB1uj6SPzCEMB+nFjz9Gdb8s6tCZiBzTLmC5L0jL1HaAqurjW8RSmn0mq
9v3CHwjUNGVXuPAaToDQQ4yM7laG/+9hGetyrWbWOqbL8vkZhKD8qVBnpLe+IHctzLsZZijmLksd
Ms2H/zAXGQSVQswuo0CornmIMAOPApNGy9px4HbjIzKwwt2DwPuQrzBaUAcHlMzbGYgKL7sakRGe
FxhRHGRpYIFKS4kC0sUZvrh2ZOoWn/HUG3v8gpEEYpvSff/KLjTR6LezGgBRmSzFwahJHhASNe4U
Mg9O07hO81soUlTko4bacLLwowjhE+VauGSzd1yQ7+Nm0lQDqZFI3HBLAhtjyDkmBH35uFPLwK4n
1jDkqRZHBBcIWjMy+3uiRO43njHJy7hO7Fvb7Yb7viWTdDsNk3f9uxkQZQEdlfDiZC+MKtrjxGUj
FNTkBzK2xLnGjTLa6/bABvNLtx3SMj84YqXtjID9mwE+xRBoTEOS0BOT9VVJvz5w0vj5Ht44dZpn
2WhcSCOiBvuHQgM/ROpuMU+3v/Uthnxs1tFZvWcpmHCbwkL8fBx1faAsztC1bP3RXYBYLKXeURJx
BzGh0dqtmMRQbHocTNbEk0Xn6cIpCLDqohWo24ydNx4Uf45WyTraI9raq19xR88r8TqwSIuNqU0q
OjXCz4mkXFuLCTJL/NEyL/aPbF7mI2NHRB5C9GuBTnAzNGe7ZyKRVjDF9kavWxZDvjGPw8Twuvk1
l5BJIeOs3wsHXG6DBbLCjTrrMduzSFDLV000phgs70WsIq3G5PHs9PX3Yb2vIuNUH+dvXuXE2pYu
Mx1cvcfqg75t7J9sV2JoFeCHkujUigkaNs0aDfEJJwl2ddMg04l6+J2hc5ZtRmLtH6Z6JdzLooa7
jZTc2TvnAmA867YK1cNaF8yNXrW55bsmqFfFoTzr9xYfDq/Tkm0Q5iv12xDruTN22G+FAkcLivd0
pdN6NNTQYc9Kjb5ZG60sxll9ZytLff3yZtmH6+qhNjwuxR0ET9P/lT20kcuiLUnQ2qomXT/yrOEi
smBChEe9USKAI6mrOUCPoDHJpEaV6SRWRV4VZGcNKL6V2oOtOKQfgKX5uwnzNfGYRxNbWz83/Bdz
ERQENjMJrWBwXLA+DVKxqk3SSluERWJqwM80YtpJmnZiHKWT8P4mUPI53CxKnis6Fn7+3XLLjoHY
wSVP8ZLoK9QWZet2cJln3UjTO3+YYKAA7q0CWmhGBkHOUnav59L4dy15WilJ/hmaJnsp7Zh1YsuM
vqGtDM1+WRKFfklNtFU7m10Vxu95RUUe1kQ7aHm0jrEDGLdxMCeXVJHrivrVSv42Lkw3ePKOp3GZ
dL76jXCQlCEUoaLo3o3MgCdA0+OPBZMyJ/Y/q7LgD5vShkXOzgQRnGgH7ihzlLbq2k2rFqSK6qzP
11VDV/QryiQZjUWTTSmVc1ajecGczVzF+qYjku40gzZZe2RTSCHNs/a4HhX0rHjqFIyedUPwqO94
t2HDIAWzGOVvJ0fxOY1JcbrVo1UYFRugIYFdAsftGkJgGFpCsc4vYDRp7TMnhdBWnQU0C1S0C1Zs
kBWYqlS5Iq0L89idRhw1mnmZxMMzg27jMcLZjelsLvv4Ene/ptrb1IbkBCHWuKH6hf8DzFTQoRfT
0wCO/Io/cHSFapD7epawMbTkaizBxGUXn5UtU1kPu9yv9HJr5YSaDPCDvxfHKgiH6rFrcfwaEljl
JNUWoYdBGellKZM3n3ys0nEHGvsKYuJpgLdthJKWOLkZe8j/YQvYrC5M+w2DWoe0tLmMvyFomw+R
hNUX1tPAizOng5GSdreoF3222GgIP2fFWobHnV36Cv8ziCjR3eICyAMeT/YPDhpslKomhyiEJ8zP
xCyygTXZwhPo64HwvQCdwvg9gznV24k5troukLyGfdTQb9qg8hzPID/I6s+C00rYXDBDJXaBOU2B
WwgqUeswnDc/65hJ3sBrb5ObQmYsGZLphnvaeICRDhoG2jtJmsKPEckm+yHVQs4G9g8DCfZw6Bag
AL3MwPHcHvtdcg8El5wxQGpOK+VuehvHjM2qa1Z1mg75lW5xnckFaZwtM6KRqaHIg0bMP/5VE9Ya
akR4oKgfGRvwjRKslJEGrLW72QOY/ePmlguOz8S9pd2D2QJoBNKmhtiwQVfpXYQHfbTTjFVWvjTp
pF3H+KY12whNbLNlJlnlIQIH9TUqi1c30wlpfWwMMIM7Tzrrtbi6r/BK7N0GSp8iuhMCZJ7G2jMW
sZH2GNksw5c47VDriCZr5yuoJXFzN/NQ8++y4j5t0buub8pZR6yGbpjITC31B92uqxeUdOvtogwA
8nNQEz+ggOvz0LUr994zGtXtpCOdbBtBAk03VtKWhO6hIiAepTF0tc/7KrqEB9jtLC+qCWBEZb/D
iy1yt7+YLNlVRbbvDJn0+8zJsH3AAZEyiESY4WMRvqku0rlmVzOmnDvm5xZbzK9o+rdb+gV0iFYr
sx99GtanpauJpQR+xjOzu25s/1h0/eLq952LSM35+oWpRkmYSqAsNDq/WvjxrIzGhXTMt6YmqGJJ
SecRoSXi4eZAL8Tnnte+fkYQ/dKlBGnPj9RgZhtx5KzdZOZKpCx1wT4RWjRD5WYwCdwhZNFalSPF
Ks3NzjLT81H5awgAOMfK+P0Znj8bF5Yg6+Kvoml+xDYu1uF0Q8o9pF1nxfdV4tv6JiP3ILlxVQeB
H2OVGTFnj+85Bgm8wNFFbAmW9O8S8+uF/SGrNa7zd63E8VqgYF/Vo2wGAeb/ZkJ9RSXvOyZTqzD2
DEYlwuFb/WqURuyaOToQ4YircXSGx3haJXG/b6F+3ueI6+X8YNNMzaCpk6X5b3xl/gsm7uImg8WN
71EtWfbfTWUw4FDQZwzoVdJbi4aEeEHKcTnRKnjotdyByzcjJSfIIsADwdkm5N9D8+fg2L8MRmDC
eGsgDM662AiJvwHzY+whYFZJvlepWw47XYnlUC+m84AfR36yeNDODrXXmAUmrDAQmqpBTaTYQ5Zw
7kaHyq923207u6EPIB0ynXA5xNHHMoLGWfoQ/w9kOnbVPzuNvxa6uqARy6MYSr5LeO+nRgwIRmhp
oexd7A6E6Zip6V8rJb2bf/9d/8v9ZgYE6QhDIZvcGcdac9Q/3+9TpDH/6z+M/+FZI3P0rIIKOmfW
PXWs22y9PDOubW8cxaYzlTzFhsGccKxa+d4StfD276/AwMcJtsEc19VqHWVbpsD7H7qT6XLLHf3v
l5BROTDvq6d9Ebnjp1b49XM3+9at7VSaGwylDbnBMrF+A0KgJo2caVkOaIhpUsZpbS7+m+tZfYv+
cj04Etkk3Niui8Wp6f7tlmgaEmq6KXa4bC3grBrR1mpq7V9CEfPvBJ4nt8XiW9/M1/19hTqHpI46
IvJqRUjjGWA1PF/S/2tbsX9lGPYXJ7J/6T32/6GtGGZt3Px/7Sr2v4uPb9m9/7OH2O8/+YeFGCyG
//QMY775zyZhGNRZAgdfF+sq9GT/8Z8mYd7/RIlssWwQxPimwVDu/8IkDLuyvywm4XnIpt3VJMwx
WOL232d86LtNomVjRMNits3h2EZFMep/1NDrWgEyARvSdE/Q80R+aly4GX8apyPNLo3qQT3hDeVV
B9uwJApma2BYDS7vdNCKwf4SEj3g8enBGsPi3qpW95fQ1znPiLme7ejTRtofnUCBHHXSLWlQ8xI2
M2wTa8yTHX7NnvXe+BRdJytNOrhIaQyO8To6WBJeeJUW9c1plHrSdHromdaArvKBsiStySBNWxst
nHxuCc05jW4LXyaZtWsGMR00Sz8tLiuw96sBZD4Po7h8xpbA3ZX+4mSBDUP1ijRCnFqIbIURqRML
su+g9AWptDk+24xsjQVT9gQ4hljhTvrP9myl9wotssB00sJ4d2mm7EZPY4WNS41jK0LwwETgW4fo
Tu2jbcXqwZuX96osp4dmgiAO/4MCgwSik51OE292VFbIXUZcfskhrd/GKWEkovoOAtr/Ye/MluNG
si37RUhzOAAH8Bozg5NISpSoFxg1YZ7hjuHr74KkWyUys5Q327rN2tr6ocqUzKQwBMLh55y9116E
tY3bAIWORrAPuP/e8lt9cFokVVvldME9fYXuqKIPWTT7Z9eqhcQ54CdvEuIS99jdK4nXpLT6zVKo
ltFg4h+EMy6fCwCuhxIRxkhd65rg0NZ2f0xWfbzoLM1Mgv0uRCP8rboM3jO17S7LWWTvUaEjXR9E
Yj0WVrqiIm0fQPRS6eUKA75tbT0U8B06Ytlft4OFHSUwwV0JF4XNRTfu5Vw2hz6oIJuW5F9dLaVn
7WWrxhu7JveqN5WF/ddt1bsyWkXQE1mtU1v2H12EbKi/Wpme6W9Ob+1xzC/j0lj7cBk6huzjDbv+
4WOyBOXbkCHoA8Afj2Q3PA1I/djoYEqfLgE+OJd2F2O8dQNYkzIOPo9JCRS783z7Fg3WeBY8Sjhu
Yu9Kg236YC1tfyIFXZxlqetPkd0C3hCAiXaknCS3kpfXRVLQn6/0MFyil72FyfCweN5wq0UaMHZW
/QVumS66UKzUGwnQ8YOCePllRpfzkBqdfCIdzJZbdswK/DaFu3ID72DIsre2Edjqs1c0CXU/9UWG
DAghVDqmySMg2GxXoC66QC1i+KyhwaLUCevqCTcNbcOpnHeWHM2b0aT+EWMuEtSltdnNVHF+oqs0
kslVuwxz0XxsEQOuoTGVuA6zvDxadj1ejwnagyojSk04ZXeIoxZrMF04OGLxB75d0a12/OzgtVlx
xlv9Fhgewvup0regQNWJPr5CnodxCk+dkteM1tFv1ar09ung+2uHsNp1pq/vgEglD3IknmMzEqG7
YT6a74OAXvjWYgR6WBnej7YQGVoZV26WBQ/DJqtnwtWT9EsGkOVDGc8ES1QmuQwTKLH7GaX0BWjz
4ULWES0rprX1vi/JrMW2aj9GXmz3pxFpyyVhbtgR+yHSm8Avbylx2JSXSKa3YeJ5eytvRXvy0JyP
G9KrW2S3PkjWMjLeqaASmTeBJAuXtEFkQsNgX7IyHt0207fTOM2bMQzG67Cpg71V99HnfG0tQfRG
5O1NYmWilx5Dcj7sfSqCSm5WEeBORprv9czYHQHAkPEJudNT0y3xrlb2eGWxRz0SD6rKY6KX5N5u
YOpDpULcaqNfZp/cfal73LcYw/R1ms/YutxSfhgaP/gykWc4bKsCtC3jMHu+GsIs2Htsy88uzKFj
hOLw3ipMGO2nIMTWSpYePCZoClEowTBMybKv00Xdk4QpnrG50WDom9GOty2eZZRkOqEa7/AslYzA
jpM3eNtcdOIM5QS7VlZhVtmKSvV7X7PC2qDWdxFEhzu6KuXHfLTHNfF1BiHBZyxiPzm5tsZGU0MC
h8cUzVder+edlk2LJH7oPnbsfgXIePQaGKHVhU00xy41QoTostyRHCLP5d/k8qGtRHDBBvNrYyf+
O8v46ZvRpVXPUg98/ziBUCrBoAwZ1nIXhg9vi4Otq/ENMw5vq4nKOrhYC28Y4nrHPGyTt1FdVxgU
HbzgnfCZeyN6vqgszSslT8bqZA1WiP+8tmnj1qivlYOKzaqd6RZqAeMyxs7OZlC1g3o3YKVJpqHc
lWK1p+YJwjt6E85Zzlb4UDUj09w0GO5zoAu0t4ybPGmaMxD98UYcHSbl/j7s8vKgMHV/5VE2NNGl
JogMlMUNlnremlGfOpcJQ/gjHbG7gX6j2AL5DC+puZZgswx0ultDD453lcXec+icBA2Eqt/wsN7a
RSL2je5rdJ5isnp3b1RSXI1TqXZ8tft3cQAce4tUrj1lmhzTGacASBAYPdfwffmtvJWCcYIFmEE1
zNK3MKzGd3Iy+JhRAsTWyRkSByT6os078lHnN2YBe5kh86fSLAmYuMCAHc68sePwIycik+2EfXTn
ER/wzSIxdiNQK3Sbbmj6cwzIeJfkE2MvkrQ9BBr18r4uLTLICGtnWTIpxCXtgxczGookEiVdbtOk
mXZLnltXAESjHcgV+9BOcfBRpgjmNxhZSdy0TIqbmZ48VjP9hLy42sUZe5ONYZuU0mGtOsaZrrG3
OXLXC4ijHbeOZBDWsta8hU9kP+Fc7N6h01c7l8bJDVge3neLZRXPlHaps6cN7Tz4U7oHz1Nf4R7C
y9mWVWz2hsZks23dqkY0q5q9E4ygNqGYdLVqjhiubHjv/0dKgP+4u39RA/ynQuH/whJA4jj1flcD
3FbDc5fWv9YAP3/nZxHgu384bOZDxsC+S0yLYov+kyMcen/YyleIOCANg/dwURH+5Ah76o9A2Z7A
LE8daNPZ/XeJYP/BDDUIAgpmye+H/j8qEV4UCJ4MHOSXnESoAjw6jrNWo78U4KQOhqwnnXM5sINQ
NzVSIHXjgivr/qauXcvWX8paDoTKMxDU2oHtgTt4pZgcZssZIHboyxatPcyjOhKf/CYmsMmxmNJj
TWWL/k+PiQXckVAIFclwAdO6lxfnBw41fC+zyyGzaaTyHsnlCvzsEKiVEJRz9L6o2qjw/lUE/oWw
9U9XqlzX5jrRRvAH//UtxV0ThEiKSaZsKBgYN5fzskkN3q43I9lXCe53p4/f/v6gPJQvb6+ikgxo
GKBLXe3mry6VHks3wGAczgqoLcug03jPeoo7kC5F9uH3x1r/rhcfpfJ4/iC1K4fP0xdUtr8+M8IN
Y5nToTqHXR3Hx5gRVoIRPNOEAv7NJ/jny/J8z1NcGmosqthXh9It7craCdtzORultsjYi0dmSzRO
xx6T7cXvL+wvjhY6AL/5P26Y+ydVL2PyEH1ufw7GRXxpTCQXhG5+S1Ej0A/tfn8092VxznePaAxb
sSSst1L53qtOTxIOyGimqDxPCdJHhHGI1/snP5d8+dgmYQp1Sh3m18bPWtxoFu7EfV0wW76QqQ+V
oY55G5+EIbR1L0VJxl3d6dDZp5lwBQCKxFRMWUsn/ujBv2zPThJKFF+hRlwTiL5lx0/2VnnUI1sx
bE7YnuJNT7xuuZtdpTN8erzato3LvPYSKRhuBGhyZf/E4AHWdm+3vP4TZyDEqzIuJ13UWbyAgjJT
fDEp22T3vDKt4BzPNkY2o72CMq6Mgui8uqXkthkrT71hvE8Cd5ODHws2mfFN52xaSJkmY2BOgF4I
To3k+vYfP1rcffzRa0AHfufXfb8EiZ6bwHY7L/gehwuAaW27Q7nodI9Rbs//8HC0ZogBIBiI9dqj
JbOu9b9+abLZb2XsN8EFaW9G30pbjCw/bSfENmCr6fzNw+X7rwjxHJBmCwcSsOp5xmz58oAMrTDn
2Z53kfLwYUh1qtC9T/mWZQHwukHDT2wpcdwTDD0ECRnaSMjELCLUzLi61NktmYycTKFnkezJnEfG
0Pm07oPtXA6RDB/nSTGF7saChPP9XDmleByaJuy+5sSXA8AgAhILJri3SQW7nF4vQECxALEdDjmT
yHaXyTg6di2oksdGFOpqHAfM/66247dFobMeHlZqpQdeD97TMtjOvfTJ09gmk6vOc4IIjCiuHlT5
qRwTu9S7MZns8jADjcFODkEN47o/N0X9tkig91SATQ3XRZ4MSRCoSK1KfZks3WmbtobruMtlY9rB
zY6WWNhsZQEijbPPIto4mx+3py5hY91kMAjQn44hD/6geL9n9ClEPOYbMn6DYJc2FWP6TdaPC9PV
MEQwtTUQG3jrMCLnjk9Vx2ibzb+Y6WOE9nPWjCNavSqkdtsoAr7NW1fKsX/b1o1jHTOMZPNRk/iU
7vpJ4FfWCeyEA05mvZ1Sb+6Opuvwc8EHTI/I30D0DHZ52xD/jf0b919xSFC69Vc6LAd8jQm1YP2I
eUXal6vR8YYtOaBQ4cXY7HSZjLsxiL2FyM6g2RHIWIfnGL96cKDq9y/72tT2Pq7bsNwPYG8ekkyJ
a833ftwC2pQfeTum52LyeoWE089uOtYczii1H6cSwkI+dM8qSdCQ2pL3YzlPKOYW0SxHKSpc3gj4
WtKykhAY5j2ItVocwjwp83LL6yg+Dj5e6N3c+w1oKnRc2NcbuhcuGvR24yO8R9snK42qJBF+dov8
JrpZJiOcvZLp4GBsiqLsMA9B/AQ1M5l3NmCXFt0cVJf7GNnQM4Vw4p8sbXunkdPjKmjTneUSsa4x
p8jHg0awexHqNpnezCSCXc8jPL9DhYPrIwlO6oxQ1sc7AC7UvsoXlIvMwmzHwiXAee9xVDcbtH9J
tQHdUz2XTo2zaFnBwxgXWkbjLe2UoDbvPa4Nc0LtLY9xNkOKL0XQfi7qQC472SB1OZYioxtJ0AkC
rhQHgYN1s0Fq0NsYd1dup2WYPi9F+mxrO50/+Uanz/1YRscAMe5TGYv2WCEOGWF/t4NAB91woZj1
g9Dftz7F1qT9Uh0Y3/ntgSrFBFdlKNLkwOkO/hdTW/NXHDi6PntWBj92M6D+LrbxEE/fegdXe0Zb
d36qUM279IGdJjwNBR0FeNh4DC/iZZDq3WQHab3nKpiTbhAv9eYxcRnkH9FgwoEacHcjTC1NKuK9
xZs/fh8jKir9nbugBp6TPeoN5cCfqOdqgVYhq+4Tbvg0OyYEtGFztVud7JWe9d0c9Gq5aFDU9e+Q
kzRIBoLOF09k087J5aKHur5mREzPbUGefsvi5ecnQN8jiWlNVk1nJZqZtndoj0PyNoiktO9/SBkF
qGeNucEbrS3LQUGmWL+IfdcYG6bQgHIeGMSw0p9ST3cQK3kTixs9ZBbkMsbUiP91+Q50fWhdJyne
qT2IeNUeOePQvF8scjhBacCiOy/OsETFvjPos679KYRdUxJ9FH6sETQ3B2HHmC7LMo7LC78K2+4o
gb9N1zHa8GlrSwtgYwTuHyaYXVbTV4sdlvdBsDan9DlaqzwDilnEW7EwvnuoG7uKnytsFnO58Qty
iO5rOh3RpTQFORmCMrnZ94EKyLqnwRXfxfSM2m3dYHk5wV5p4NB5JcKfrT2EJa7ANunlu1x7QXI9
a1kKg6TazsPDXDDqwj69WIzp/ajnq4n9oouepjE1X5YYYv3HiZwT8he8uc5OE5IB72aa8noutklM
GQWvcQzrA/vgwrkG/lF1m2TuPPpDLgCfK6eZM/7O0WKd3SiCMZZHq29jPlmHFaN/GzWlIPNRso1i
FZK8KJrwsEry+EAXQPXmmzcaC3NsnGXBjWTeTa7d7GQxNkxen2cZTIlz0/lEIu3bsF+mM4tUYMpN
inmGVjkCTut97vmz/igE3MYPA1YxvH9IKtRHEgwZdPRd6KcwO8Eo8AWfnE+GcIY8hU8XLuiFIpTT
Nfmrc+Za7r7MahIAdujc8RsyY43iAsA3PIrkmmlI4lfPtmnGCEN9ttRqS58ORunedNCT4Qa1UWSG
U11PC8mO9kioiAUstW+nfpcAasTiMFuIOhD3TcJNrogO9FzzGZxE/4B5orLAt4vE5Ec2ryWeQ56Y
yb7TZBsUN3AYm2TDu1pUe92xrd1kfwqV4+hLt6t6FDObfxIqN+BGOlTuGJ7+nSwX2KZAcpjF7Y9k
udH3zBW9uw7syf88Xg60SAki1gqfFbbRfY6fSv2ziLlIB9PdxLvqzVII70XEXEh63o1vmej5LyPm
PGF1F3VtzHAWSVCGKLJVcUOBXMs36w729xFzNskdX5D6Tr+PmEP5Zu2tCnX6Vla2PjdOY+1+ZM0l
nZvQ4/8eM6e9VqkLP+lQgM5qiYk3ZR79iUzZ5n3SGaQh/+spczN9ho/95CSfv6fMkb2ZvGE4FSD7
qLrj95S5NBFyi8262rID+o9Rc4mfxE/DYtWHf0XNIT8pQDRO7euoOZSExSFPA/Fp6dvwZOGf5Z3Y
9/TYPFCDuZfcI6OryU7/nwfO1U7tObzDZPgO2yFjReEHDSlnv8TOYbpNdlOKbPRPsXMYsJuJLVTj
0QoBofZr7JyupH10exqVm/+YPYemz8YrFXkPKIiRZLo18XVpE34t+zx71n8ZPYcSOCZcNbDF+9f5
c+xRG1jMVlw1v+bPodMMyk2+LPbdX4bQdaWcwZ5OdmugOP5FCl3hQdI/LWvtcYl0Ri6n0RWiPEEF
aTt2AO6S9W+IlF3WCYa1oBjOCVikCkX+SsMGdxZFbYB0kh8hQ636pyZIZ+thbkWSHd2OzAd8qasa
OI7dGbOScLI1J7nghQJ3N5lIa59XyTCZxRyJhi+PvtIBv4zJuMmxh2O22usS3/XVgrKvJM7cjoYL
8yOUOCkmC5GdwUC35qoKe+REfgaew1KO/M98V5v6dqxnThSZHd4/2+oFlcrU85dVlXYIgfh+ClNE
PkKGyD6b7StRkULqs+75qFuT0mGjAvhgpXXXKX9esLP2hwJuQP+Eq5LUFpeQF6Cx9IQtO4JOpTxE
Wdh6UWNumMwt61GqAe8U2zWGU2ssLlubfRhgI38gNYJ3aVaohORhwPrlZVknQn8lOqzL3imrMQbo
aVa4n350/ip67/k10P26vq3HNuZWf+8I/rhbyiFWaY8zYI1TJJuwuPlxfXTD+gOE8bgH+gEIf1vr
cBquJ5sN+37IiOPacSNleVmQJFBcEXvK5w1sjyvN1eg71+Pgs0kHITbOt04eB+U5ZTphn36kDYKY
KsvLnO14+pSU1kT4H+K5wHv0Femvb8ea6R4ji8rU1a6WWW6+DXVFzbNLdI6id+MhOsIDr4oVKNMR
SRylB51+7/HEkB+Kq5h7TvJ3nBTxueM5/RIm6eKVm6aPq5EtaB1apwL8tLNJ3QCSmRlU5dymC7qr
Iwa3nsiqlBTBLf7dgQGsxCLOAiPsh4yeTRzDl4i7+ChEmptjAb04+7YM8ShvlwpV/haBkVreRhLc
1KnxDea9ZRxoARVjhkwW/tqsd1Ok04ksUCk+kVSV5t+6iAp6HzUkvbT73JrSlvbCMFCvBm1TPLLd
GcyDF2pqztGh2fycmc7DPVD61NlSjwQigsNxo0tEx8pcoX4O4PVWVjJYexuvmn8Xipp0CIIUqLJ7
EN/UsExEB8jtC1m2bPMlOuwt7hzSeO2pas2Djmo8yw3uboFfh6A6XDcev+27TTId7TFmXIelro3h
qMyMurBnodl06tSCpZ2JeSZE0xvDbRwwq292ZFFDPm88lyyG2Hcq53Kpls48TLK1mCtpEsXxma+Z
btydQr4XQ910V7gr0+kd7EYonlvfm838GSwvZxFireWrbHqLu5pmilYgeWNgdtxNX2WT5R5ipOv+
JfBBOmmvUyh7UVjzlsg7/ypAphiupKVXgZTQuKKFy3S8N9C0rWOOZkN+qem+k+EJbDQ/sc3miwJa
ZeFEMHgXzpMqaRmdp19yKvEbMVSSnST7tJ2LAGdL2Ez555y6qtkyW0VACbUILM+mh/Y+3fy+N/mq
E7o2j2wmsqQte6hOma2/bB5JMUm2VJN3sUp+yZFhZ5zCO8/K8uD5a/zF98P971aY/b83XhLfNWL/
mi6s0Zgvgiuvn6t0qD+90JjJH7/0c74UrIoxPinSRR3UXqti7L/nS5jI/qC1LFeyl/TYJNJg/ndO
JRI0CVwtoLXOPIbf6mv9Pady/QsD/iKpeAQC3/sn4yUpXsY0unQJkHaq0HaYh6CwdNY25S8DJmeE
/BM3jroivYtFMP2ROs1egDKh+l4yeD5pxNs+h6tIFVdH/Qm+lhfd4QenugBJtDh7KxsQbERNaIXX
DMj7B7qYMRx2r9N+gyxGOvBUM0RL+sNABzt/agjHo2gxP0uYudK0NcfFUNzE2grWWidmGs2WNxTl
OJy8qKzDYj/XcQ/PClpDvKcr3BBJrDqbCiqsDIvZMyYtVU1U8Uj8xz2TCAGVhnT6YlcRpDzfagjs
VGSw0DLxJs/YGFIlLbFNzebltM33SyiwcF+NmQbmfqXAn5Q3S+gSrwXrgUk8mXeL/uaXWDAOTRGj
OQZl4htwVWJSHeK1ISLLb0ODRAyXJYQldQl0kcQEf3YXdaKCbr3H0s1T8TGAESiYy4RB6niXuRU7
8j4HeUHpq5doeYeASo53aVoswa0Tsbu6SeHsQjsAt+sdnbgw8TMyV22uE9vO8jtHWGjocguHMxs0
ck8S3J1yLsoddB10WIzjI1JQOgGIvwHUbBHSIqv2TVFNHc3Fceq76OBMSBKRb5ge2AjRZNnBB+al
jybgpXT2IPKZc8scNaErl4fx/USO1Fc0B1lybND0mEtXB+OEysPPx2vAO5UL1Vrl7JmcXOnx6Ftx
0cDMdtJ+51gYzaF1YBXYlnlfe1edY4MoH2CYFgdESJ13RVZjHV/OPaygTVNpII0rr+xT0gRutWfj
GiCtCGNasGRD6pMklhmylZGIAlhDM3GmJm6IJOvRLnF5BUHKY4w7IaRp6THk7DqcRZU08uRz/Gyn
/DJ4loldwcYL8qULr4oRkIBasBh1bUHCD1shmCmzl9YVaK8aV2GyHULTLeC8hDVb1o3isx+zLw39
CPdSw+sYSXx0oGIh0wtTeuZLmD/5nm/Rg+npLVxXMiFJh5slq3uFRgNfQemDSiXbo+tAsy12UyEi
nyoHFxCb6YOBY0rzsJxcPYoLiBa11R6lWSKenaALhukCJ/DYHvzCpaJo5JjxmOsFrBpISoGFbJs4
xv8MOCGaQ0rIDIRQw55csl/AkvdoPJ57UFDZXAOGkYLJA+KtAfePXHKbVYA90jd8r/WEzCFd5H3k
OmWJTW4K1FMZmMoH8L/iqWIIrz0ogShq32VkF/X2RT9FzhlzaAhGawK58wDWAOccVicRP+R0vz/R
pQPjuYVH6b4RaLFo9fR0zJ5MK5YFlCNLKM7Uib0rBeiMsUabws7eTpMIcd8udBDbbtCrvSMYQ7A2
GBRJbCQGKGoMpKIfoJ7//2r8m0xnl8hf3lf/+dV4o6tno4dflRc/f+fnm1HZfzi2YvSPk4IB2Pom
+9ebUYo/FNNyhRYBnY3n8lb6+WYMnD9s5nQhwcJsydBGMDf7+Wb07D9CXrSuQJW2voTRbf8Dcbb8
LgT49xyd9QFFCMNfNP4MldFnvZr/Zihv8WzlzsOQgezuDjCGZtu+tK1QW95+mZa6fxobM+uvoiV2
7ZLkQsTR+7oafYo/GHz9rG4bGK7TnauSnPZ8FLLs+vu0kgofkMn9OM9PI+aByjqhr3TUsYIfMt3p
nj7mg4MRa7rzCyH6Neq9p6oD4k/125F9QR8rMRMIS4cKh7Lxe0E+uJFaiyy3XethpVB7078YV+3m
xkrTkhogw6nyzaoIUiYmwG0GilbaDg5YpTxIJ5xwwP24lCHCgrSOJ5CPHoQYBUcCwGDrr3bHugoN
dhhThJtTQ7wU1jOv1d0FesUM1zt6Ss+/bEEKTDhkHXi4q2NpseErmyQoIuBxmqv4Uc/7pD77N7hH
5uUISZUIwEOi1VJ/COLBHudD1dlw+Ag2Ae3TymW9Yk1CZn2bOwGVqaLtzYxzaJAH7yp8qaQBCH+x
nqsJIykNdJ3RqMCoXE53UMnpBcBohsC0KWa0JQlcKaeY26NKvTl9oxp0qV9owHAHEtkO6YdymAdX
bbRPg/gUdniFt2M3cx+DsqRMr3McL4emUXQ4kh6v+VMaCT7LoGxX25Rdx37Ir1mcLhR6Sm749nyK
Lc8GnYaMF+K7yFRZ+01WaCFBaU+x7NSBDECvfaAOKsLPS20PA3mzbVoRZolJdP1N26h2gHA68hhY
JdC/B4hVTARByK0/0rWHUCFGZ8BTIE2eL7RwJ9bEh85rU54cEJfcxyFYuCthb/p02tJfm/mvYczx
M8ZtikcY2cH6ucfI8q3+BIABBsCOSC/Dfz9gbcqvf34iBDSO/MydUcaBpMYPOScorE2vhj15zwka
1RTWG070ruFSBSZd4PFPpAGtn+fkobOo0PEPNoTVOWXbATYn4J6OaKGnuy5ubfYs1hjRTgJdHzMd
dtMRbTbBk6q88AKrTj6GHdGZNCbjeQ6KN0JjQHiSbRNz7fBfXT7ytm3z5bGn6p7A4bg5vZsYJsuj
MzDX4TRqpQZ96EcrCMptXVVuc+EO7FoyEqbp959VWcvmovIGRh4J/nMyjuo+TT9AGA7IBWjC1r4c
Fmfutu0YqOpTl7iz+xSlM2Rgbh20Q5Th/KUoTWp9RiTjexsLr2J1DIepr05TmwUeomNimse0OPy3
t0I0zEv2bgexCvDSTDfD7T2kvwLQwDEToi0uqowFZgMFVWSYWP0IOmLfBo8kZ9tb0Q9GbEU+NE+I
ZzJv104z9IPaMmioG7t/D5Srfh8gKXiz2J1mKBrQI3F00GBfMMrd1ITh5pvEcqIbEitcZEuBtXcK
H29xnLSACNnyboKaXhW602ixljtXLC0b5Es78TJNL23gsi5ngVXxQ+h2gXOF6CkZsMZrWjE3EUSl
1L4bZNs6mN9yeq9wpoYqhDxsZy5BapvKrwlTooGXrU02XKbcwc2PD9Jb1+avoFvn6u24lL1tkc6u
k+r0y7vrL0Rj9ku5BjtaFboebyuafJDa/ddOHRMZ9K3GzR4WclmqE/gEYd/MOCBZC9NYI7SYc5a1
kuyFeGC9ZjkFOkbtAVV/Ixu/48Q72KHWAwPVJL79kaFr1YUuxRscC6wmKURo8OhLRULa/m9Of31X
/ftdBkmSStHFz4Tejf39n0RvbQHwXbe+vkLntC4Hq1uEleiH8C4AKWvuXX8oyffMssJuPy1ZvJpF
mP8BiEcC72CydUvltp/cvAM3N1cZaAVhVxMUNkBIUfjQuxRC939z3qsK5uV5C4pSzFhIEhU0xFfv
4ARiu1cBV7oeMQx1X8e1qZVu7BaO5zlnnKc+SFOzEKHH1h6BRNjQaci0llYfWGc4aYa3/L/khYMv
/Pcn96oJI9mSIlFkl4IPVQUU6y9LZ3q8IAE6V162QcUtg7dVc6RIs0fZ8PaDfvD748nXN4NuF3IV
dkM04Sn/w/Xf/1Kr5x4JH1ntM7jKhr7vHk0L54hGobvW0lt7As4/bAOrc8yGREjs8AjM1w+7I9+6
tvAIE6UQ7DwCb1ePPJHB80hXrq++ho3vL8mW+eH6oyHzBh3urZGIcyb8E7Fx6GhGPqKNHcdi/NqI
ysXcIAp/MIffX2Pwp5vKPowtHPc29CQ+u1edrcgNoT0IM17blTuU3SlHIEEJ6yk27zyIFMXju2FW
nbyNzYg0aZvaFGoj+WADm8WNnSXrMzqzaBZwoggX/UTWJ6qiomgFcAqE8aH3oQVurs7pAFsnuXCS
tARG6kyFIZyFbWE+1peZiCrSIcdmbqE3V+5KOAyhi3GI3mIS71xYM8w4ELUGR83zDMoMO37a9GMs
T1FRp+rDkHYw8TerE5/zS2wr4duFq5mHJOlF4rkHFfYoBPcFs2vZXvMYGxRYKFD4L+D9WLziI8oo
PmE+MZiTQyMJiMLQE7LaYH1Gj7t4OTyDKWAWmm1szpkHMB+UuW8mayEdenYYJqJqqBQJHpzpeoBu
iUgvzgxqiW+WJ9cX5Dw2LH4b3ATrl36pyCN5yBPNCKInQKu+jUA0sM41zP9B/0o1EuWSKvg1WG++
d3IzS3BOCeM7fh86es6lzk3NcUgMdNWtUEUU9TtVJaAXb7uW0QN4JQVI6zbHz2d/8XiJ91APqwDB
yEZNNfjDjR+3M//kGgnw4pCpfv2nnGhsxBCmH/iEIeJG2fw37NXXayWabSl8yf/4agsoQi+/ZuRb
xqEKmvyKr0/vtbsQXJZCbZnSLa83ocxCDll+fyR+//C/fPaROgqB6VSErNXSwfT86tnHKUbuW5cV
7yY0IX50IpfLtc1WC+nF8kEW3Qx0/feHfHmt6yE5KMckeY2U2D993dyG/tncd+k7vczWAstYMfjC
FDKZjNzaPB9GRT8mDZfH3x+XccqLlZ0jA5VzqORwu7GKYqZ9eZfBcBbaqH54i9lPz4c2Yvv5Ie4i
rQzgjqyvnhCC+PMW9Rx8FkJUDDukSPhEbrktchEo3RRiuOtxDEZXbTB7BMZFKBJhbADQiJ7Q1vEr
QV/g1UwWbI03IE4yuWMOgxmSXbOPP6PxZ+cmBFKPd9LymEPDU+1de3ou9UBqT+O3bOpK/GXlmyxJ
hqra2KUzcoroKzgtalj2qTAYAX7uJ4jn0ZWyQWM/obngJ8pdOYW6GZL2sATZ4t+TaVYmxCkFbXvT
VNW0uNsYmEMeoPiNl849G2HhtiKDL68fcwvC4z7w/ap+hJGq6rsiSCWxji3asCdySdg6omjkED/O
psNqmHAdnU5pqZnaaZZvaWt39M4SRp3VqVo4/q6XlhGkIkHp9sAyokfzmbTmXYc7zrDZPmjcWXof
Y9er7qaiU3iC6wl9kFhDF3fR5AzRk47xAvk/b4Mo0W+dZY6u8lBKZ3FaWjMDP+pXIzBVoh/J7BqT
sbbpdoFlczdRW3MMagN8WL5Xw84uUVh5dyMLUX0XWDNXVWTO+CXucSI/4/oJrAcWhBZ6az95w1Vb
mah46EudiKOBjQtPJk9yJS5lJbIOhF/G+OUGKy/KudofZk3k5WRwk2YIi7if8QRDGc8UR2P7PlXH
3NONPjvwjdHDzFgx80vk4ZwGatTMBSAWJutHGpHfiXt56Emjw+EFwhBZ58htpfM5VKeBDOvqlJGR
6d/XMNnt4qBKyLis+e083SV53fb6/Psv0+u9qRR0T8ARuIJVAzX+q68SNfdEfnEc3pnJBz9KYTdB
kEXhEngnpm1l+g6tLXLBOEYG9s+PzcYYT4G9tkn84NWaRc/D7TEbBHe8zMbwnIZl1d/FOnTf0Sed
nA/NbLVslHGfe5vfX7XzkgxBuIvwcVOsc5IASwA2kpcrCLU5IGDeWHe9Cekrb3BxGd7wuVc8pv3M
PM+2Bv6oSkS7ZkBdIjQMiT2CD96ZdmlQPWc1wJfTjz/LrHHmy4rZtHzvBAXj0cpPmVUO5IfCMIsW
J0IlubpSpjw26kgHYRp36Whphq6ebFSCC9mSxbnOaRp9bdy2UcdoELXYMHTkHLzvQ3rZE3v6N2ry
16u4FFRQIWMkxkUO86T13/+yMUQIN/V9o9RdEUts05tcE7MN0V6SD1CTPBPWjdi5g93U73//GazE
hF/256zikgUcK4bw6NXZ3mtfS8uDx0Ku2ofaM/9F2Xntxo1sbfuKCDCHU3WQWsGyZFsjzwlhjW1m
shiL5NX/z2o28G3LgI3/YG9BnlY3m6xatcIbyq7eo8O8Rss1XHo0CTw368Pijt5Za6q9Gr11ooyv
ahPL3tADVIe1AzZYdMT+fFXO+6EWVwUvxYK45UWQYN5j69GlXLJ1sjSc0gRjvybtilYhf4p27FMf
L4Qv0zDSHAONUjvqlCOzSnnv0Jn/iEOMNvDgPIehDK3b9oO7mpN3byoLIIeorkRUaV2Dy22CMDgi
bz/NqevwUSRwxV9zBIc17TFnCYqVIOTPqN2HOGXjttuOUz5e1RYoxhcT9eXuzTLrvL9L6eY0XwLG
z80psKDxf2091I5PJmzt5iVOF9NZ/rJifgsZlukFAJco+6hl4b39umKGYcbeyY2HpwQo3ozrxmj7
/6RwUbN72kbVvKuMwC/uOCWn9C8snt8WK51ZE0F7di05gPc+YvSZGsgW3egJTTzwP93WnEmboOy/
4nxIiw2nJKlD/rwoJGv7v0qSlUrdHsISidgrsIfeV5KFHmk7VqvxTGYsS7SS6Yh901UgWQKsbiMc
KPELcuUHYxNEP+k4NThL/GVxWu+/v4VikMMdl+E9q8h/l16Cxqo5IXXzCVaE4iTMBuDswCNw+l0+
GlYKbAqxzMJpntaw5vmr3KDsu1Is6cBC/HxAkg+aThlU9+YCVeHYoHpg1Vc6dPPm8zBqj1fDLa9Z
33++he8XDTNn+qH01bEkoFB5L3yEpvlo+uguPi+FWumYYZktfeZ2QSaJhne5iqdlFyKT3x6lKv9b
0vgrIYtHyKKhs08Lg6ycB/ku4C9DnjH9KZen9YxNcpxeervrulZ3mqIXFJYRSkPRbwZfYOO5w7PU
Grulr3+5Eb9fSYQCoet6DChszqB3zxCkPzK/oLufyzGL5/TzHHUAp8Cn0XdFOVJanGu2rgbGF1CQ
oYqnKJ0Pp+UM+koZSLVvqLnwJ/ggTCyxC55u+8uxBdDUXyHjTicLReVuoYgFuk7zkywdgZGlrcsy
e8NAxxr10UsWcGPtokGtbK3x0YIjsg8QvKbDPc7+EDyi5pYFoACJvYF/cBJ7hQtYpQnPjPYU78or
7fP9LOMelNw8tbPxCfG7hGcJJknGCm5d0sE6mLXNC6JuBPzWkHG1b9iCG4l3taJTOD9pzy00U0Wr
os0K10LWBICGJbxfBfxlUWzCnA1Q1FipLKGZLHS88c+hGzWGscEvXajo6KT1GtrTbWQBWaek7rEB
gP2NTkZ/5BuV7NnFgVkQHTxMcfVnNJRhHSJloOy7eJ4Ea9YkblNm36NsbGi+uVDeeQcczDVLBJi2
LF09uIg94olYyMhmRtVW7lgwI0xzbY1pRyPPQNqAr9COwTrKpNvihfB+Gw477Zby489ry32f1mA3
QcOLEMHUCUWg9x2QBeRe7A5h96y2mATvHNDqW2/jQ/wvXOA8w5upc1n6WnWJibc9TdFDtMVMN0cq
mlYw3Cvci5ZG7kNiJzLxSFfKXrRdTFVDEpIms0Y/K+wt2cKNRvCAQXOCv/nOz3vAxaBtFz3fIZXZ
BvTVI6YFeMuZveIRtrltX+M3nUkPOY4413YoCBjqY5WaEwalKVXsZ3yFV1QS6w7FWiZgeaFXQaGD
qJ9r6koMpumHtt51RROCx6kGVCbxCtp6DTMzG/0Jgob6WxSx3p8ENhEYABUnHxwNDFbepcs6MIe8
j5T5hM1RaH0fUbDI9cHNWlPEgdaJh44Zhm/iLVurtWeqghUaAzRjiDqA/hae8KKBPg7VWNxnWU2b
BB0U2fMuO6r3j1PpSieYdt40NTu4uG08HulieN1fjW7knP7fU40uBW4UzCileSDJ36/nOHEjK+nV
Z0/1aBk1Gj8O4InnoIilO+KEQBKqgxdw6zGQ0qCIHcyk8cP8FytEpFsONoCLAhtgp5eeNfblTfEt
RKGMX1K7a3iPPy9uzvf3F8xl0trwGP0yx/1tdZPsMfgl6D1PwrsrFSpGQW4/TXjPd8D1IkyQrlrE
J9eXhTYh1wHzxge32q3kCoaZEtjzOVyDjgtER5GpDpK/8w9GF5DNEM1TjoWn/VIRLU175G98bB5A
JCfIXB2jXLrgV5byTY2/ZUbb9srNPeYfON3n1T0uqs3aHBAVlrlohcJNT6pHeZzulAELlk5ZW0tQ
3ZrgyNRLjBvGILibG9p9BoxYmdlmDtI1/ZXdFASKq0qNcPSupBki0aWaZXGMmVlMNwDT46i9x6BD
19+Knmk0/cUuZaQcOVqugWzBYja7DWBpVjBTGMdklBEaD1Ue0zlvqvxQ3hRzzvMALlyM3rhBIryb
X8wuzxtWX+MZNTxIX74FtM2VC7tERu0m3Ccb+X5CYeg2AbG8hrLBuQTChOmKB/mEDRqMpvxA2V4C
ooowQUDM63zmbedf4ibytXOQ17gNoSic65NnAdFIr32ARd1HfH9Kr9iXk30+IkZHuoqtmylWady4
lGJjZNOwR9ZdBrY2Rm79V8oWxm4WgDH8bwcfyJZxEzB1Hk9dFgXj8sGpleGfRh3X5nfK89RsPyKI
xALIFsAwwfVaLLP6UmVxOR4N02O7xiktZG/PymG8mIUNRiR7Y6nkYcFx4+bdoOXJEtxewHEsTdI4
hHTDkNMrRHCzalGmOi0JLp/fWnSa+uy6abOecwNlHGndRhlaoNaHPLDkyQwRdYdmdJ3TfoBYm/LF
4tLN+P7IWSp+lH4lORXa04yUFzWTLkTWjMnYkiFC+5cc/Le6zQZY4TES4oSh6/fbNmz6uY3pyXKP
z3fKpNHZH6swmK232vLa+AH5XgMqb28teKzSwbBudOcGIzaOix3+pYdwrsd+iWJkwxx4RGWGU2YY
vqtGXNIVyA958gxPJifh6O0xoCrkdG4ASGzpzAq4sEZfRi3Oc8iErOz3oQfRr4d54ObcfiNvK5Zs
NKQuy+nPcet9vmcz3aE56nORDszK9zWLXfllXxHvn3LLzPRLUkwC+rZ8yTZBTObxa+oh1fkQn7ED
faUAGtRuwST6L9lB8L60BS6KFgGimFS2Evrf3SqlvayHYlg/GRGGYB8Xhr4a3vKoffc1zIpmvLaG
SuYOYw+nvkEyz19RdIriPDnNs4+vH3hHG/Vw7J6iI/xFUi2SbXxt/bzzD609GSFHRZmC3ViTrKRN
b8ZIPzlu7izXmOElKLAFFoY835MBDYD8Ctk2s/pRLuwvaRGi8YdN6oqp7WFGZ312bhJoywumsXWH
Fw3kcJgY9HVwGgiHqfgXsDZdw5HWABLRE25wT2CuERzpjHCNv07GSvMFyEkEVIJGRneg0QXCWhcB
zHx3UmCdBxc3nP+6MwRfhV3n7XoDH6pjacX0Xpy0TxBPBI7HfObcFkrw9mPbewszEcdMaRTN+XTO
8cwSJD4aQfx/2NV+fUJaDnP5tgm4aGxduVcADugMVasH9n+xC17pjxBrb2c3OIsAi4I0MYjVixw3
3SMcV/gXXPrAxIfD2EAG/vPSfCeQShvM5sRGP4D2D+f/b6W8OTMNgx7WP0G75gP7EUoh6MdSGChm
anKjozrmatNMbqtJE9TEro/+S3+Aw5vn+1SVWf/lz1f1vsi1ncBHXYVGMXNzB0OFX/OSuXDjsEwm
HBeNGD+FHedO2YdXNqDVcdmZbtt3T9D5vOH1z59rmb9/ckhtajLr5hqYabz75NbINR0mc3xi1JeP
wTXEWClBxjORBYV5CQ4X8E+VMcHFrNyfSO3XWVUkqKPfCe4/zNOi++TSDQIaifLV+A9gBrsrEEvr
U+QkM9aC9RJ5oV1/bXVeD48eZwppYQUpJFI7rxZdeuZFyDH0NDW8eh8XZegC29CRrDWGF6FP1o6P
89F0uwTzBkxPATJjIpt8oNMUWscUs5n+q08LH9u1DDlisgcMNCxQl+Y8ZB/oo0u9stWGG5zKBoe5
vtAyFYBQr0qhGjWYjXEE8RngmqbVFlROw9HJaT/0uJQuJw4KuSarQbXgKet6Vmyx9HI4UXDL9DIP
kCV4NFdk0yBVnO8XPQwBBxF5cRve66KZPfdgK+0a/Uf8GiSLjhsKDljTK467d4aXxJR95Mm5+Y+R
mXmb3I8pxH3IYRFF8nTLydf6N+ASurw/bg+lNDCGEuXtNcu+swt9EvDKtWAlwm8530djWOTY1Lqt
OG03SJOVRj7gESOBPd3vIvLjuT9hVjIYrxwRdojXyuqPxb8DKDuSia1VsRU4+gKN2oB06RIVZDx0
zal4Ax/YTbfDAdpBTj0OStUEJ3wVtYJ2b3r57ej6U/aw+Exc0Qxh9H6tkLWYFaIHHtnIEE6SYCxZ
5K8fgrmiwiqbSfH2CISoT3/eB/5v54TnSmEgKrYUOSgp/boBSWY8AzXv8WPgNNxmIfL6xl1zRhEu
DuLwF5BhZQWSSYUNV6hImkx7j4wyNnXkXuuw7szFNKaPtDloWWzdBbtb+AsOhdX95jN/ZhQXMTXh
1vQxcjV3rAPJ7lZgP7I4LfRPrsMy5cB0ihaqXJ11iNiJ6Q7t5KsI/Qf9EFlGnHz1GN0EJrhjRFMU
s22bbWn6M+ovzMEiAECq4GBsrqZVeazrRJ0rc8gCZOGLHqWux82YID2Txa0v7hkZ2cYFlc8VnX8m
1O2QCv8wyNXC9V6K5bQ2lvHGihY8wdYlgAwAY8nzksPqmfZyN21r4bITNnwkmpLsFJ/DeH0ZdSsX
5ZkJyIMa42lzvMqLhskQkcXwBhQXXKqr4UB9MLXWw58f9PueHMx1Ti76cWgJe9A73j3nYVjKxUbd
/THAIN27biBwzV9ws5LzdSaHuE3NIfFfG2ZCzSY6hxZc8qP5uOVn/+sQ+/vJA05DxLucgCYYncF3
n03eitavHvsnEXmM31yFTuy/juPP0wHxkWw9+k2ej//N+OZ9j1O3r188MAOQRL3RbN8MND8xjv3/
vB2u5wEp9gSaA7HlfYtwHLq589ZhfmrxtSLo4ayMyZXZwYZoIKEarMUpMaL+k59aMFP+/OG/Z9Wu
dNPdgImDh0zV+4lUY65ur+xWPdWVjZgHcEyLftVudYBvfm+awWmR+cdXIvy04gpE8VpOvfwYrA4Z
9qPWQGf/MqEB2/Wu4qbVEfrMhPgffaXfLmpcsnTKknX9UDsoWiWnAqUKZ7glkx2NnEbfCBtlB+tS
flwKo3m25TwYW8dh1+H1OnNoZgWwZa51tqWp4AwcZujRkwERwXHskGI0m/yZuirDNdXDeHqMIed8
aOIEwMY09W7U7p22GhoQWlmHUeaVHrS8JThTnNj3zPlRt70pq0A+QGWFvEkeW/SRa38UHCBK+31L
n8LDEGMPq0RORLyXMIVFSbn0gxMFectJEqB5kbX/qGKVaxzWOeuGvYkWCXWzY4QDH1YPIshFv28B
UxKjsQsep/IhiyY3Y1U1Q/bJz+pCWQcowmmB6PBgpW12rc10KFCBRshj+rToUoGBdkKGX8/IHFeu
uYeKsABbylxvMML7WTUNb2y2wCnTo1MZjc6OXuPh83nttLMj6BYwdALRAdE2PYezX4L38YcGeqSy
DE77Z4hjTG3XIgL5NNb8DWz4yGrogKwK4537HuwtcJs14pjT/yAAVlXFAe0VeYKRW858xrDYVosS
ahaHlFMzoOmbYEBK8JuFKr0c4nRN27eYT/NfygRv4D2oYWkUQB4dQUNVU44ti43QKlGTiTlhBVig
gKdoaMvXHSbmnMkuXPCv6/BX6v0q2SOp5Mw/4kQBC2SukkbOyQzR4f0yYCEg6cb2fkz6pfnKZWsw
SDRwuJTFKjSorxY/Ly6/SQz50ce9QLismgv5ko+NlQPAyKvVfyvJVWZKHvw70p/IXPftly51QjQy
XG7E9NyDtS58UOpBXBS7uVALd3zxl/MtQp+Wz91OuMiZBb03Fz2JfevZI79YZ/zYBjnsUc7If86h
mYPbSt10gh48YP2SYuqRcVVRAfT6bQ3RhTB2M4OM6jivozE/FRt4ad3wWG3IbgH5dIa2bWC0LqmB
fQGolGvKscijhAMOmkobjxwe6a8p5tYxoFrBQoWIpAu8KzJovzsZEyDzUFtZz6vNtCHet4OngnvH
gAZUX8+ZjbrFjUK5outPVIR+qP8N+raLId9iDAuJGrly1nCCtSR3WJUDJcSY23xgMYwW/xRaAb+M
ziDILtd3UOa5ys8yZCS88guYm4ULS+g4eq+9UsY04XQlIMgLCHF7sBU3BXxeujjDlwldBfMLIPCw
/OpTvy5P3jQ0/pckt+Xb91kOtbldqn68b1ScR+mO5y9PJLALSK960wCIetTDrXvkxGLP2gWo3rHO
uonx+1tnzCNvxAkFBBQjU+q95LzSBzPJuM0bVI6nL4u28mHBPduJJyDYfm3rIn8tfAQ3vmxFVO3A
VHndvt9YJbKtOhomIAsZIfJmKC/DXza1ZgGYWR/r5oAzUJ4fGxT7oJ9l4AcIV16Ljp3aY1hhtd9a
9GOn/8CYJvW3bWCyZfEOyVf/1S0HcvnJo1v2sNEgyLKj7jldvaz7Xs4uKUhR+f76NDstHDKm7raT
fi5dzlV3v2bxgld45DVhSGCHNad+XNZVO7uS1PdNyUq5rEyFDBybQteq6ZoDNPw5+WfyvZlVBqQx
B1dYTSnxzS8tiZi+VVt4D7QLc5niakqXgRW4gS9hmGR6uk+KVfrHRmMDSmynPKVFEw1ZPOAHG9Kn
bO4sbZAGKHCkwKqU8vKkv0p6m8i3QPfgg3G5rHg5I2Q5Fwyj5iSAS3mGUg9FSVanzkoIGpg1MP44
pyTzBsbXj4a7Mr6yC4v+HnJC5KvrlMPC2MgyLnkm50IE5FBmb8VgaugHM/j+4zKNEe1PswL7TobZ
i6c1puuyvzgbezP8luT0fvJjVWeZDu8hjnvR50YjvP2higevfpk4gtJrPYIBQe4MM6b1a8GWbB4Q
O81KOO2VZf0Hp7Wd9G2AYXLX7yyVlv6Dkbqst9OlaKvH7pyinrPK3C3K5hEkHenLEK2eKu5QLnI7
835EUn55W1NaAB+iwo/HNyeoWm8+hMDqIoyjmMCkd6OezTbdtVMdUYjmMVFj2DM25UC6mZ2xamO0
rOliiBtihD3zGANGI/rroemZnFm9wr8X9GegHrzUmKIvYTpG/k8aCQunB60GKWymAGrsD7dspbUc
4ntifMqZg1DzJcZwni8W/UKScCmxPCitvBAyDs8lTyp63vbGOkK2Skq6xQ3lnZgydd09AmmLusty
vaT3oiOePDDBaMbHBHTfcLLOTczFWXOqNXgIstFA8/HG8WRynDhBZoTfWy9L/G+I29DM2XCtkdY0
1JlbSaeMcRwgfJM4Z3y68J/o9AozpDkPraIuNfHxaXHpW4orzN1xU7MASlvl/WVmpSJN1Cl7W0aL
wXlu0eIUR5cca0u55daIuJm3h53MpfFfXP7NTXthOiC6y4rdKop1ZMA8c360XNDQRBa9xnNLUYeM
DfqrZZ5r+cHXpc805aDY9l4OCPgpnBMZ/xmzzD9GCDuU5tg4yvkKNI4SfgVHyDj1Mpft7EDINIhU
oUK1g9MhFVukBoKPgioEBc2IpV+NfQBcN0kx4TnhlJDsx17RR788Ir+Y5Ul5TdbzXdFX6+wXJFz7
obxpz+3sjnpLv+Zju8LZDeFAFFVU+v9REsAC9QuTMBeaNAle6D2MLJFozofgFuhzYpcHEhUp6fqO
7sVlciBCL2a2Y2RjhtOpdlKcsPb1mBYGrKaW2PWkC5R89wtY6v4rHzW5uGAr5T5OZ2YdvTowAWTl
CKjA55HVNjUAma4bPyOSlCAIWf5W5gmkqQGmQk7pt+j5BE9j2ArEO7Kpyfx7b7I4XE4gOdgQ1yYp
n+S9xpjlTw4+fKS4l+lGHzWyRzo/qrlFA87jqAA3+eI07b/TSpfuWI+hwdNEzAQe4L0LfpQARAWa
8KTXuUfmBZb9ucNd6RpL+Tsj6IKwOKnIZ+u4mI9mhw7qW44RsTMLRQ8ZsYBEWjva6V+p4SoDj1xG
Y7P5wBdk1EY3KVhYaFvpathmAxXOA1DN/YgMTtI32O6yfDP6vOwsDI5kkl5HrayTMFDnSXqcwVaG
Mcg+zXaw6tAR5JtRAV87kyQUqL2nXXXoXaPmCAgyP4P0nuEeo3ENOA/jtQhpN1dg4hsuGySDnz3O
6zQsb/RiBetuFMKbOfcDSqthdZIbyKSphqB515plUV8PeL3ga3hmWzKpUP0PE9h4/8YGJUBso0Cs
stgCQbFIu+/8bhvBrJqoZR667T3XcmQjYYDKVo7IttlHjsOiqAZaIPkxxVyFT0583ZgfVsCF9ad1
24dEcRnxhGpqOJk8C4RXc/IBjcX2HXIHrRM8hjDv3OEtiSMeLyIk8DDNw9ZRKMxRgpDqfGI8k3+m
lUWMxCn32WuEOwpQTAaCF2yDPXgBm2JAR1PYdJxwwXXch00639d1iPr1TYEC63AatmHU3OXMk1Qg
om771ekFttB6edYWdyEyjqAt8I8lEgTMHCjnimGSEIb6sMnyMFSr5cQzm4FFGFZGBa816EIIZMd4
WtKETIhau7rGd4eY1iPq2gcziF7aUnk5hbspQMRvAo8IJHmax91kKzxZnX2B/qy5wGLo4aOiq9k1
Yws4DreFYTULd7jzQ3hpaCgvyRJFY3Tzl3L9jIv8v7kT7RKfwQ44Jt9xPPBw0bsGBjAhFI+SJPyI
CEMVCuGgSAwgEhk18YM5oZCcs1QDCjPaeVIzEBrRBcqdYMFDefVAPT8YsMzRN0SuDM4R4BCYIETu
OmlujMox+Rs0L+3lY4NDcfZlquiG39AiHfgPbZCOfbQr8QJqrZ1Slt2ou3UpqEW/MZGVoB3FNbrs
tytghDZ6ZBokHBfH1vDJBNUoJdWQKU3irdKiJHH1g9nPyxufSSRgwhJIHAlqjCjEeu2OPXqnu3Bt
MsGOpGezVowyyesvlRhukQNpl2P2CWUwDGASYkwapEp1SsOw3IcuDVCOQEoCR2TqEMj8uxXZC8wk
RAOMMki5WdR5VwXNZUO+aMq9C6AVZvnXrOrDUp/yCljWc7R2phHcblK9+dLSDuWsgLHV3WyJ+hL7
ABkUcs8kkcjDahhJwcQJ+wXZSK7fVSgFPZAuu9GjxXrv1+u41cCcMZxfiVyoZNJG3JPoiwIGfkj0
IJwzVWwrdhH4Ok9p3c7tuhcPq/P8ZwHhiC/eguyo915Q9gFF09hq5d8wCluG+ovvZrLhHMDDHN0D
ir/5z4yeAHde2Xlpuw/giiikUN1OqBDRIELh6uT7SedZGPAYZzKOQo/3leEves6NNik0nayTLgHk
IcGFZb4LkMOx6qJ1KvhZE7VY0kUMqliZJcKaPysqfb6UoUlfp6MbeXLVqNKtBOxz/XGpmwdnhoK8
K+2KWNZHLqSkuorVubZKCu7O9gX8SEs1Mzml0MM2xEEXLQmXpMOJgTwZYFFi04FZjNThQdgtUiRr
d+UH6kfEDzuC4BTcQjJGE+16+1qwOisvf+hA9BkkmBxw2BFpSpT5iwMZmC85F1oefNC0aVY81nEC
QfZUEcj5lJIuNVfg0IbmoYboC89cSJtaQ7SHQFQPH/JshL104UBtU7uqq1D0BVkcftrQgTMtRlkG
zSQVR7K44EdKo2vtR5k0M+ybGLr0ODlGfm3/RaTp7B3xP+gc4guwdGKLuBXTjnTfi4pHpeVTI2Jg
m6uw7IJ9EZRTjUFYP9nChu9QQ6V9NI+ltpgSaRd0HKYTKLKS20051pCIaNf+w3omW+JRLQUVuBHN
7h+Lhi4QrP7CIvpsG125gXQAlraViZdRY3j6xbcKL75C1G6tfjYA2eeX3MAb7fNGaSvnXB4lkDQZ
hOFPM7O6QwzEMVkaUSUlCar9yMqpVEwDqa44wlblgS4nr390pnSmv9ci6kfPCnyN4ln2MXIjNFdg
Hbk3XjXT7PqCQ3mbrI86gdkb7cZ5dfAe9fVQ6h8eWgrTJ1NhaU3xufHYmqInZy+DSL7FMouI+eVi
imziXWN8APhAYjVRmvWctYiKZzgFo4tPs469ZXdZgmSRFZczUsJrV9okL7XTFsbOpz3AX6VIzl2W
QJ2B7YMhkOd1Rc0TwAh6hkwh3zqscOdKTyj3FkRad86DRh2i3EqLf0fqjvZHlMcr3xZ1ZAJBvzgS
FRCN17TtemY+3LFkrHryRWewNbd2ZGLHjUYKjS7J1shysPS0H8NEO9lyPZeqWu5VyzUgKD6Dn3+D
e9Qk4V0GH0k8fs/NQJpNEdvHAgRjInRSQbfmVjFQWRpI6ZUSOESNvxWXlkr7AfsnTyuvQA+BHqt/
awjGxz3aRYMu9aPeeIGtQUXziKpLSaDrl2V2nqBLGfbXEAMC3ndBfJ/7pOYRfeedBUqTnX6hNZah
L3TiZnSWCUAGQGXl3+LnRXvk8sKc9LYj/fMhM2X33YrWIwZqSTVj3FWTPkSPfUjzxttruhY8Sajn
Er+BzSQ86wiiBvzKrcGQJZW84tIrDRNl25LAwzzBOJdQRRTWMYqSBNHaqdkQBWq3RGiTriTBc4sr
27GehmHOjYDAQB/7aOSmnHUMlxR+vGGC2n7xIU7TpVyvO4aUyTVw/9J+bYAqF8bJp3/U/dR9S32w
N3MroOE7Tlbfdy+XViXR+NzHixTFcX/lNDop0d2wAvb1+jIPk5euX60+X4BZoW8XohO4p6g2Ev9m
8dgU9Yl+4xh/EEc9+QJxQOqFB8OUxvMJoXC56BDesb/s2Ytx/SmZiLndzQxmiNeHDTKPYKasXDqc
yN7LOs8By6j5E90sMCNXDoOs/CctWG0/krgK/TNWXJy+CmZSCra1M8txNLTOvM4fO6AE3uucZH2O
WRiYPM5mcJ/WSZ/hD+CZao4iUG9eFn0FaUD+j4tx4c4GdWVGR7/6oFsHDcob3aKZ+IoXPQn6oZwH
ANynWsC13UOgRpCtaoehhQBZMgQRshFVR1KG0P5cOISY0tyjWuDRTDwEOpSA01l5xJWtLcJMOytc
NI+/sIJ2sm8r+vQUcC5QbdQEkzKRWSVU3bCwjmQ/8IherKCTJMqIz+MAGzKc7CDXhXW7JDooygQL
wU6630UC+aQjR6pRQDmh75hY2dcGAFuVfRx03av1E/tadmeke+kSL3Zq5PlrvxIJupsUrXZihIM1
GVHBJn1msxmUTITJsgVcsEcKdA7CZzMcXN7r8u3moiWRI0tyZGvgu87zXOLGYs/BJMDWmgHcUD2R
JK1juc/BEHNLekFoqD17zHMn7CzDKY1AC2cuf6XzijQFeQz5Tpe8D1usit1in9vNdBCI9DQ3CGzb
+cO0oSXIuRqZn/0Kw41FkoFBZxZAvcIXDvuCANIrb4n/g5Rdzv1hRKVsMdDoJponD4MPtvzRqmvZ
+zRTaA57lj0woCsjI0j0P9sqgss0ky7RAwVjeGq6nOLgtrY9Vf3Y8ufUX1IgTNhl5s3dFBnS5E08
ZlY5e2ON8U9h9u/ZDKVJvk054HxcO3NaeUNh89g7pOimSrYpoc6AM7ZaOComhCPE1TmaqBlCHlJe
loO5/KPLJAjUTWlA4HxOACgO7t0Gs3UoyFm9OFDMI3q2INDJs0TPj37touQ/bUuoOs80zKp2fb+5
Lh0vZx8AuToT0umnselqJjrc+6TNJD1rsDwhK70kWqa7zP2gdovwQaw3PRZGUXJPvdpsvo/BEk7P
PqBI/WVbJWvcVMo7up2FYsypZydq6wVsi8/zgPY0zGF70JrUCc5JhQf7zw33704DW9smVWUHIylT
kZExASPdZE57XvlBbkB83tJz3kzC85ad0ruXIC0jG0mEt04ytFM64Rc6vVWMYHrLXW6Qjgjx/Zxx
So3HM6tG5YU0GI2C8rPGHDVWRzeN2xGQLt2ZgYd+RfJns8SY75XzG2r4obvsem464fqS0ibo7rGX
3FUxEhlBP/EEa90wSZFB1MALo8SX0yAth45DnWahxWbyDKrR4uAuKU8NhOjAw0AvV0IfRCKjmDAD
4I42ez80lItFKNbV5rUqESh9bUeI4rfhZYCkIlk0GT0tFOUXd6HtsWt5AZcN7Iue9wecIEvM+tzF
GMbvTRR7zYNyteHXxws1H368SxiaGoNkErWo1uE3gD9yl8g1hWUD5ErecdPfyNEK4Ts0SPOwo8CU
kDfldmPUT13NeIvBntFATyRBGHDuPDKcqJRxHVFLt94BTCM91BMLgmkGg1mVlZ+azGTUlBltjPLD
hh/oHBqaj609yAHcA+1l8tI1pPywuCQNWyYXdaYrxgMS2CJGjFinJP0592lKibjcR4jVO4PWE2OY
1B255JJ9Fx8VyjDU1iYaE9V+zEIh/W9PAqvTvjytTamW08XuhokloIEkZwDnniVzt0BV4NDB4wxF
nAk2eIz1UX7V+K3HXbpUJeU2WnTLVAbA7llgwUF2IHocgtof6kOFlgyGm6xNp+6fR5wy/fC4jQ63
2Dd7oeD7EywiWPVlNyJIeBXE69qjHpQsyWmcEdQNYNRo1VY7Y3F7Z7jKaZw4+TFS7hhF6ODUKrlb
J7vzX6LzVCQ3Kur73SUB3Yqm9Ty+Y3uBy7ryE6eBa46PCWXVbWzZEioKdDoJvT24H1ZH7bWj/gvI
9Fe0K2WL7+FsDkiM6Gs6v7lSV2Vo6zlq3Y+RlzvrZwc2fojJuodsdATSatDhWwZXkvVQEXtpMXZA
qwwUSCpY9H/p0YS/whe4mABYF6I16CI42LW9R3SE2gqqCCWPR0aTucEuJrkAyNOWcfJhxMoUNcOB
1cICQuJFEhx7TTmGUMOSM6nXlnRvzjPoqGC69AgPm+omWGKPu7eNVuNo4kX4BfF3kYHR1as9mBX3
2Oi1zbkQEfMYqSJQxfpEdtegpsfdKW3t66oJpemnEBgk9G2jXDoHEi9pYstcUEcju7IpG/osFZUp
lkC4wwR6PSBkLQV3BgeHPAHJBykbChpgePhqMOnfYfFAJqjXdCnafe1aUmq4dcIGuGiFdFkoWt9o
WsqKoLfm2wmZkKmt7jiiLkrQy+c5mp6Xc6AHxedw6Q26ix7oJ0by4f0lV6gyKwXzcMnxfSYslUeJ
lsVB9F+RLyPUlrYODYd5sZ1Vwx2SomF+cod0AP4VJ2j0U6qLyfnNnOXy7dOAvAcJFsQL8p9qHOlb
XI1LXbm34LUajpgNqYTbAc9ky0JttO/YZKXhkclZZ6EWLsspnH3k4oOY7IJzK85BtUWOGcPlXGgB
S9MM2u74kLTTUh9SFAXH14aNFN2owuKhxlvkx2WYCem+Nyo3do9TYBOCAiDvZXNHOuxgao2LVVmm
1y15QHegGRXFKWrfzmK/Vivsx2sVNqBrUfNy+dSxL+p+OA69M8XJ0QFMapKHpmXIKVmjxc2StJJe
5vSWqzKKpQDtAx4J7lwiXIMGCmqvz+B6ma5W6MFTFxmjmrg3dNQkdUQLRfpxuRQkxeES+S+z1u3G
eUgOrA9mH6FZcdqEYTZJGC91JO+ZwPjwMOJtM7QW/JnXS/xI+QQpgfVoOhR1eFWHu0B1/BvVm7QZ
a4IPy7MKE6keyqlspX2PEgo3f1OP2XouI4gTXgfWgE2Evi5ZRKw1q33LHqagl13J3Evyr67lRfS2
ZNZ8maK7Z/gMFIg8eGzHpi8OTH2kENmivMFUlLn8OPPnAMqDMrnKKwZWHXZRs5R1F12YKabAfdgq
RPB8K2+AzK8c6lhRsDu2s2YL5wwsDNvf4TMRDzCMClv/8A0fmdPbacbzgEvrLC2hZBPEEQ0FTroN
STdbK/coqBWLFAqOJNNbGy1uIjpb6OEMzvNfguCvLHvPxvUNdQdknzwqgd/ppqTl3lrlVfxhC2dg
GLKeDhk4TciXtpL2S12ELRdenrtaQwLa+fUC3QCFyxb88xXZ76MyiPNAQH+B7wDv/g1URk3WIxGm
iw/BUFEoPuHKJMsDEV4JYkPgSDSJ56olYoZ+55ALk5dI4+CCvrkUm/1ZjCiaIuZHn6GzMr+81alN
U/1omQNY2a/JVjFxIGLsvJ+ZF/i31Tydi+0ukILFZ6TJA8ZhQpIhNeCRHf2F//GOtM0T4DB0I9Dm
ZoBPKvTtX+G0/4+589qRHEnP9q0IOueA3gC/dMC0leVduxOiLT2DZNBfvZ5I5qyma1bd/54IwgLb
U91VlTRhvni/1/TM8DhaUutOAJXqJ93pUm1rsAdnn4KsUyXHijdWq++ShdSP8UNcCRBV4qQ9IToO
nITiOMBYiveoTCbxqQlI6tw3hiv5XkBQ7uzXr+ntRm7Q2uCMygaKzBGS8hsuPHa8PNg6G2+xh3eA
ZzVeJowLzDhgZGlsUFm4Lj9dU55xQKtKTKD1KXJffn0lb0SXPECHqsLS4eYrgiRRuz8/QIOdr/dF
NtySdaGmlhUpETQaVAVUXGA0cWZzAJtRwQ/mEDjbxTc4CFwuUuoS2y9sGDyIcknFfxsc8+zj6lhX
nfk7pDCdMSd19vj1HfwsXFQ3wO5lYjuLBSDGsG89JYK+rdvI6urb+sz0KsliA94LioCitk5wK/2d
qcfPzF4Hyz7yIcGUeYO4uiD9+/mJkSHQ1n3n17dT7CgcxIS8Oc4bbKjJ24L+LliGCAVmGfKR5PEN
v77fv70xF0t4y/JAsG0f/1vvTXMMroZrakaW3Wo8Gla5OhkVIOzO+GBpGzpR4Dn3+dmDT6xHvj7h
lAHuEMxqVWxzrDzl4U9UYaUP9Qt+lF4I8FFWEMbXob8YBGbhZGugUCXJ/byQ/+Zm3j5MF2DR4H+s
okTi/u3twaB2RFLk8qaOOE9R/Ohywr/JxoEqk4hDzhcOg6sj7j6dpmUJW6mrrbs5n3gunnnjIjrG
btL0quiL6D4PT+XQ8//DxGYORRHDfefD6NQcm399B+pp/7VVyZUzfdzAYBViMXr7NiayUIVbqohI
aBW8Btj9rQVGhjFdgfs5juPKa3dRFNRff7CamD9/MI1RX7mD4frgMhh+HoYa+lGP7bK4sTpKMspa
dAyqO2CqEY8QT5XRS2tODECrgedFw3MlVv76Mt4uZR7Lh4Mrumk73j8RFAVgC1rcpc3NuoPz3zqr
PJxfVeVDYijN7JScOwKTG6lLGyECii9RGY/yNyvB27HkYfNnI4lRrHssqt9K8CwGS4q9rH6dN4Uq
5GDbqDoE4SFvPZU1W++K+Ni1pzpkv34Qf3sfKgscyzRE7GzAwVuvnzhye0NvhTzNeYJ489gvPeth
kIAyQhxWzP8PlyGJfo5Rup6Yf30Nlnrpfx0UeP0wHhBZcUpkTL61/Yk5J2cTcWjXoh2kczObnl6l
O4y5Au1rnUirotfV5KxgodUWQ/6VtJaILyiY8zTZ+RPUCKaWnDLnM1EzGk4lyVrzxfXE6OrcXtWc
coyAp9Z7krVHw3RrxhwT7wnhY9Pdkg3YDu+7ujHLej8Nll5/JY/Zsd9nVaD07/WZZhuc+9iixPvr
Yw0PZ/R2y1Cx1y7prM6wY9oP5lb4c+eRq3o2Lfz103o7dFHosfxwpoZ3gTbg7dSNBtDlJi+z6yGn
WaUUeqneNFDk3EmH9A8sXM5baUtHM8NBS5t4BpAoMRG5cc2yI47y15fzdiUhbIO3Rsy7WgqJuH4z
oUcxxZis2cn1Wg2sjEuxotvpeW8bMQXl8f36Y9/unz6DlQdhnGUIMK3Nn9eRGj6RpqFtPXGQSKHj
NzFhSa9nT20iskZI9r/zccSy8edhivyDmYLLmcW65fvW22GKt1yLzKKpTrPUFU1dFPjBvS7xRMet
Bi70iglIa4zFsDMBeNi0qn5RGOZAfhsD0Jt6txk28QT1stppfrQo8j02NCzALVEoipzatD49NNRe
aAW3s0wUokOAp2xx4GtqkAf6JLIy75HnKER4NenMF55Wu9EC7LpfUTOowng9P8D2U0Cwt9a0K/QF
iqf6UlI2ET+0nlsHEtf5voKcQHYkX9cAGYIVABkinYVopUAjPFE3ktCn5A+dFE6W68u6ZVZpnsUh
LotaEiEPVCQoYjXSwtiQ1tqmH9fD8wo1mtoEwnxxGVlkpi5IL2htgkQlJof9DSfnQSJkCOBBnLyG
6iV5BPVUh5OL+aprCQVgpWdFklHYRdWFWFthk4BzATmGH4hGA0GomATkJjl2VOWfLyMDgNmjuDcN
o8ixB4i7yug2WMJqzvuYbDd73JARhdA/JOLRi64iPQ+SYpeUtHm7ncyGuXxcxiW2v2FsQv2CEF+R
2305oxA8VA2AXnq4sGD6ihM/ROegVlIS7Lk5fuLjh5Lzxk0xm3ztbZCwYuMUOee9S9mpalbSBYWB
bUOYehp8pbBwaMEaYTUzl2k8r9SRwoy16ejiVjsMIcHC6fg8LvCGtUs/e2XdrIgU3Aj1uiaasTzt
FRmczx3uOZjVCopIzSQYLW8WcJ9G2hPvGItHBU2fq+SB0G+XQqWebbM5InqEWB2KCcYAfca1b2Jy
vOKnLNkvDH/aS7HE49BRT+BS1REabAnxsNQVDbc/6SFoaWgcnJUYq3ICxBOgZW0vl1FD+c2UtLr3
foes/GGBWsCc6RJNbUkXbo9c6FJuOrdU/Rv62IqEklqL+iMze3UeyTWTvQ1kn1J3EDRO+KuV/oAK
l4dPrJ4Cw9H8Kbhm1U4MrgH9RzqWatMNq2Dh0uGOZtPB1HOxvLG6KdZ2xuoP7daWRJnd6m3O6tv3
LBGv6xFfnuHv0sT28Z6MV6ffi7Sa5XaMhl5u6cS50XUOz8dBrUuf7Ui7RTGWiFNXhzrn3FaoKGy5
zLWwXZs0Fy4QQXX9cG/CrXDg2SdurN9jBkfXUVTAED9MYSvoYgW6IVtIqqvWadXyU8wJ3Tiai2r6
e3ZCezAbOqYFTcUZJw+M6lCAgIGYTHwz1DnODzjZECRHS3YwjCU4Xoo3vGvoYkD9cn0ogmM7evdO
Fas6d6TBm/0YI4gExHAKN+852XckD13BhmoMFaHOsbneuvaUax2VRm/jQz3HPiEDt7FYcPENicBT
pSksPjXMtEKb+MUaCk7+uOhIutZlaUnbQLUTMpu0ZG8PHyQZmg0tvKLblYQxzDa0AncK+I08m/qR
w1rZknoOpkkXt5wbhvTawmIbZyGjOlQvYNW1YN2ZQ0QNGlfYFrQHeH9P3tqOdlYVFk5hgCSupjtR
HVb0L2yMlVbuASlB6vfZEKK/iI6e8DscfzolMhldBQGvyqyVYVaxmzCYF1tzHPltNUyXA0Pc2A7C
7DA9Zl9uYCJlOdAtPj0wJoLdoPXxSDMNS2lVw8Ul7yMxSdfhEGWfCbBDohb73PVVA2udpOTNcWRQ
zTPCnB6SVbmzoqYXYG3VraRnuVZHqIJ+GmeiR2mSVJS2w2l98UjIJchj7CiYrczQc0E0KDKzvmlh
6E/R1uKtRvaxhx0yzZcLsvHuS7brlnEBErxV+7XSSdddLtUgtb/SelS3FVtnBuXafVkSb8mPg1PM
+ef1FWHfrpYGI7VU65pD9QRRglSDRHxZBVgsTIJHyz5vMpDcYmGWrB3XCzx3yQSd19USMchQvQjQ
IO9rbcw2mY56w4ogORB0mP+dyUVrt0rrG3VsvTxCxx1peUcDjWs+LXBV762fleF4Q/Lr8g0YWNQH
zSqKINhqjestL4ny0kCddCbQkJClDkGxT8D6K7o1pZ7qrDlaPsweNhMydIKedWKKSWxxQxRP4KVZ
Z+USJrcVpM0GEERxafIZvzt+z1lQheRDnS10ZZthoJbnHY0rrgpuOud3til0o2eAZ3Ka92gekODc
+/ii2fcWOdj6/Ypa+qgB2ZVXUw0vRzAxkYQMBkB3xyXtBp0XYYx8aotpEn+gHmQoyvP8JE6XZxDj
C8c/mHKARbWCd+u7trAZcU/MSbXlrSOvPvO4qHZ5U3ULK/lkA6JRcSdIHpwPtYF++8dcZ5jihNhp
4pVIetW5i5fIgdtdQea11VpaCYg7BtwkXz3OdOudHmYJXlZc86p2ZmXjWlci3KUfIExHFVbrXhGt
7Ri4IB47dW9C2FFodtXhyZDYdstlCzErKVufwXb9B42ub9KztHGlgrE4qSNfgNvJ+CpjW62+ejKq
vsWKNl8oje6Kk4uVW5Y6AKa3BvJg0EDByfSL27pZZX5IRUY/Fe+EznbjSxW3wgpNr6kXMZ3ronzu
8Ze6oTcbwUqjJ88PldOMwgg9ji1Yi+qJ0wdhMpkflCGsfVrMm7jU/NbcrIROWQ/qsIPKqmh9nJXH
wcQK+azgmytO/3iF1JFyMbqc3hHz8bpzadiwcEXXFzuqxiBx7tggSsh89oIdNt2BgBYclFAA3uHp
ImXNRoi2xnVatRTbuk4I/as5uKwESILQUu1dGRtzd0MfsYM0syL2ly0SkrbCE4xgCSJSQFsMuOoh
vHBnwD+Ue3xH0xSG9Eqt4Asqxu4MuziwQrMfWHrTwLMWXjRg8HnYVeXEA7v07y6rej4rJPfSIogj
PKlDYDUIk7HdOQyQmD4PfUBzoq7W6uz8fppLW+bMc8H8HrfdI2nYakcT8J9BsOGZqnr3chtEASk6
VDwXijRcrSpWzbapdAOvDYAPXdtUI5gQVYVg48auOMnuGUgYz6pFNm81xFZWgzOAQ+8vbOn1kXei
Lghpg0uZDcfAzyCgNFXP8eayziIHGer3ekTNd2WTWFUP9AkRoYDOj4sRsAvAs2X3vaQUWGaqlj3/
3MpomqDhs2sibvXpAdKAKmOdxVAooEWU0/San23/l1gA5a7Q11oMdrOCFcNSZBVxcVPaDThhXnav
IXEtBmIFJ4OHMoyAjx8yrOLOI9BVR6RgsdQ/cUpQFHjhap5MnyeWcNr8KZzg/DZryQVubo1RV7Sd
wTN4VXA02VEvlLdV2hh0QjGJL5NwxZUvzXY6Gty1ksqV+qaj6uv2lztj51OvcL21ISI1CUrUGh8i
idor3i1l7+nXZtop8slKJ2UtltmPC7mTXrRaAxe/UEg0BwG2tb5mep6cJFb/chmI2VlcmiNdondK
pAT3VS+DqvT1dRME6fWJl9VhEM9fHD1TPNJZkNrxWgVJ1L5e2mjS8VWvWk/KSsT7BpOD4jPeJOo9
lucIFGBthv9ljF0QSnMJmGdFmapjxIVZLM9dI6fvWJ+WlEnOayYwk4d6Hle+LhhXrObMCCz51IWu
jS/HaXj/c2qpEn9VeK+tP07U7BKE4CY+3iJjhbgR5w2eZ5SkSt9JYanYsNlqKNfXyndJ8wl0iTes
eLr72OJijBn7QjUovvhGbWuYOml814xXJNNbSwuHUMMEz17n20pXWQV/VPFddzKmpP7sghHIZntZ
dvVM0YgMRBZcfusOioO/1mwXzoovjJw5y6xSKDdCDoKcD5rdmO0VjKRheAeLVTA6KRcbWrTGuZa8
tFShljKo1v1Qd6yOn7z8Ho7Viuh+6Sdy4GVtLbVcweQX4OvC8jEaPYvEcSYG3s1hxlCkspycgz1k
keQ0ijNPsZfWoqlm1jNDL4KQQTs74jTrYgJDg4LiaphEyXUSItk6JBDZDWaR4dQGTfBU4jnAIKgw
rPM6Cm9K3/s0Mylzk56sAlYdb6JkOg6sgYKpig6XHemiT3CxjuWrNk5hU0ROgHXQxsfB0G85InYV
IqAzJY0+IpBPduZcXLj4BkI+GNuXIx46hGx6abQ0mFwSFJZ+wJW96ifWgVSrITTu3JXgWee6Yj2u
q5vTgkS0hH4bWPjtcukDV27olevytoUbpl1TdGvRt1XdsiCfZacsNZe3DUrKwgVqqSb5ChBOHnvY
NWYFaVUfVquDuVmULGAV5eckYtnywItHcQsKdB6gdoBBJvsHcTIw9TBHKcblVCzYpUy7Fqyr9O6x
/q1iZ0dirhjktlWmtU+eq/ESf42svfFhoS0AOO86OIBa9Iow9X7TKeoRgjqRHScnjACwSNssCCEB
NyKhZlJLvClLwSx5h4h6VjyIsDRVbV/ufzWpIE5dTcrztf2vxWOqD/oq6hnCPvLq//x/lw9WQcw/
fbFjx+rmx/57Oz99h3zV/Zn8qL7z//cfL9HOv0m+NLGOBVP9n5Mvnz/L/HP3Nfk+fq7+Gn95+cFL
/CVOgH9Y4PcY50Br9GwFXo7fZfcf/67R4PlH3qWrkxGtG65u4rvtY9rIR8ufkqADQpt588r77V/J
u/wZn6VRHNgQ/3Qr0KEZqDH1Mz6bovUrMJx0H4huJkAYUyV61lZQlM9BipP2b0Bow/u5j2H7Po3N
AP2dZ9AqdGgl/Px5PeZlehwH8R0KPETUL0QUW9mLdU50XVq80LuNVFGvOI9YxL4StxZ/xKOpPcfB
zvbDssbEFioyNo3i5NnBQ4og2a7I62dvDZjtVNhsvgbP9iqENlkDaTleRvcl2jKCagMVWht5flMW
G5AV82lag20RGOc/JIayVDD4uxF+my86QbjJORW3jVlhKighxOU2a3QuXq7k6Or+mC4BOBYBuyhq
B+hpw6KSdyFzVsTwspQQ0FBjH9Xsg1Zl9falmaRlGHP+JsZX2m1emNm2w6GKMGHsj+0yM6/cvLYr
5wgxB0Ig2bij6KPHqUXb4VsbMiLdvj61pT0a274Bp9sIoMUrBMtEKQbSjL2tOzUyvjHhsdhHsFzf
2fWV14xbk8aMHyrY8hXRX+Rz4CSQbddBwYZlh6SQ/RkyHJuBbpgIVJMmN+4QlUDywN0CrCTJ0nlL
y07gwGoPyTGooMhvhrHqGiDSgZ/M44nfYkh4xK9Q4sQVVKke418uP4IPUgm+4O+b5GSpXMgtzgqp
vs9GKqevS5kOG2dQiRE2vWh35/DLNCJZImqd0XWzdE8konFHhGrv7QXPM9pozTLU3IeROUcdn7tH
zPq4RtwvdYAwM6o/KuE1OBAmt7C2CXYwOfcisdzQ5zbqE24S3etiUspvsrwN/NDDOcm8I9G7rq7x
s53uurmCNGXnCC94+CmRBfzu+iOnQW7UzYdexYT63Wvt1ct1LidZq8cnJ5yH5VIcl9YZ0u+0zt3P
GG34S4q9il+/QjrrseiNozr5mptZ9Q5fBplea7Go5E1lFWSN16TV+F6T1dsoqNn5eNlcvBd3xh2m
ATJ6MMjJsWAW8jqnaI7aQ4tnCOFDnZanPFLoMiG2ad1rVzWMEt6Os7zoZzf9hMQU7ypxSMlGmebF
2UHQLSNLBFpZ9B4UyeD5jHVifAu6qUj3dHMc95MUuE7t8GZmiOlqEOUkWntXppOMX2G5a+URL5jS
fk/2DiJRCLFF9pXJXczf4KN0Ft3K0JwjXNh3ujQMc9pZcw86sGzavB5679poYOa2UCbriStb1lXo
f213+uvm9J+H7+Luc/ldnveof+xZ6y71jy//j2xhFhvOr7awu+/jv4XKwX9Mv+Y/7WHrT/4Z4Wz9
4bkOzV3Tsgw4IgGt8sse5gZ/6I5Js49DpO9BZeHzLhHOtv8HNn7sZnhAsLVh0/bfW5r9h0NBSCV5
+RfjX9nS3jTq4aUpyodv0YCl2fk3HnOkG7WXGb48NribAGq71Qe7ZjvaaraMTuZsT6+Tp4nPf3lS
D2sX/K+2eG/6q3yqRTsQRonn2B4Lw5v+Kr4N7WAnWXXkuPTDwuHgE97HzJdcT17NMkp+Q017+3E8
KMoCAqBwevSJ+FQ90L9k/5RG2hhFFeCb5iBfDs3Uzo9Ln2c3M4b2p6gr+m+/vr+3T9VUCz31tMkn
Ur68vT8zzSJa1lF+dKZ63M19IZ+NMsKMN+cvQxQ/AapAcPFff+rfbxM/13PQJh7oBE29uc06K6yu
cVAvjProbxctJWm1H7AUGgv/RWJ3tf/151GA8eD+wnGA+05h4gUed0uxQpH284Ot66FdGGAZUG3t
fiSqpn6HR0J93/WRc4xqPyeX3tWHU9zL7MmCHowTS1HvabnPR1vvH2wicOkIRsFdXqAAOxAyZG4a
DhEndnbjBYpj7oQgesiRElJfTrCTinddNFgPspOjtjWdyUfakZXlhpSM4CYhpW7rNvxllpt4pPtu
Wd/L2HKOJJYVJIA3znWMTwyOJhXmcMhP9VsaZ8vO8kvzRW80DiZ2EhzS0gymsK2F+dKm8LFBQvAu
iuP5oSLr4YQupcANiybntaJ+vGADIz6a2kw2QpnW9y2bmfJ1LKd9lhreI8/QPBDbxwFn4M1bUrOu
0lQ2BHJyzSIV00PkcBBecAT+BFfJPmEHa51QjwnknDEUbiNCFzpPKI4QG3cMoQD3MZy0O3s/4Rp5
5UFDP2RJgJdzydmLvTYoui6c5lg8L2Qdk7NtBOWPJR4KscloN+0rD2SyqfSq3MAXdTkQTXlwQAvJ
LQrGL8o+gsHamL38eobd8r5IU0O86iZ8nV1O/1i5dcGFvi2GhsIB51rxzK7MP87pyOty6a1/HL1I
96AxYjm7G6aC/hcK7vERHiU7MoJc/xGZtP+It1cx7Tm28cyLqZx3Db3RFzWPH1v6WNjyaq770jre
QF5WkHSvHrVrGIydcY0rSbWX3mwT7pCl3Y7jsGFvpSj9Mqy13Dr12ujMobBk+hihnfrhyMp7GVvb
vzdwlXwa4ik6plmSPnf0fxFSGth1hmnjRjucju27us6ccJyLtAiLWjY7zavKd3aFCwOUJpIE6YgM
cjj4gGnfxzQ1m5ACFkCO+rjeGroNA4owLEroWrcoF4x0CJ51Mx7ikOCk9kPWGNMDlHeBDc+ISlnQ
yttEzZB2WzQU/rsq1RLjZIzZdFqiijbiRLLBZ4Bp7ZsMUnPH2d99R/5FeSc7UT2TgBcx6AMvI6BB
LLSfBgdDxiTr+N0WKsNvujHYH/TWnnZBnfqPJiDYM22t4MCAwYw4y+r7CD3lNues9QJ+lMb7pHNH
LE2aEUsoaCDiGbmIFhxlgJYaTJfRR9D79ID/CaPTJW6F5pnNbZGYzlxma+wJmcuCG4NO1V1EY+ie
Y0SahKsYmaraOXaubZ1mEPEt5JMFAnPm3BpYfuwGnKDvWfOoHnEfkd8aT4zoUYf8uXSKHyn14w39
F3GjlLWfVlZ/rVnONb5CNeZ8nvdoYehhnLDN4TLK2mgPPXC5HcazzmAbauZ6LwJsqEevdo3Debk0
0yq9KyiTH7BFhvKAPdsLNlHBodSZuKTiOsd64JV59lS00PsoIXcTIn6SKHCzX3b4yBTxFT/bPNpW
RsZ9hFPuNa+a2Ww0/iPmQsZL5pSxcRoJbxk41qirG2CMHSenMNsd2ZSmtcE4v7whoqU/RpjChBVO
GvdJb0afItp2zxw4lVU5skB2sZopaDikXW46P6EBabGuxEsa3PgtauNwMKX32GdB8AkCFYtB5i7B
JyJnxDOkaHx9HfL2rjW8ldodzP3MDU0sSu9KiM5XRRu7V9HY6F8W2bbvIdi6ePWivNn18LsJRDLg
S0A58+z3Y5d7gCeElxFHq38lEJ5gRwnp+kbPy+Yjq6VlbWaEkteZ34ktUqYkY8WB7IpMbPSNQ1AH
9aROddMDLg3ZvB0ZE9lmqGZEFanD3ZWmYmBIWorODu+yaNpBG3CODnp2ufdFvszkjBItw/loZsxE
PbrkDdwI7B/Qx3BhSdvzWu2p+9hyQnhGRuMfcrtIGfvo9kg/neNbSHu8awwsvdAGdbc2ViKGbTJI
7X6J5/S1iFumU1szpnPswG6mfuI3n32WPM4nOCNT+xDb55QygQpsDNcLgqqN746QaTkhVCTXn+j7
0K2fk/Smdsr0hOAWi4RM3LdkeF9jnETIcdmmO42wwN2MjR9G+mpZ73FWRzVdBHsbgeSW07DANljX
jtgv9a+EieB7WVfEwM9SIgUZnVOE/Cr0BreHIhHIHe2ZFFfOJdsbRZwdzQkj04yj/QmkU3vGNad/
xZUhOy5WgI+tuWQbIx09bJppruJi1xkoSwDlQ601ENYC2x0qBCAb21PapTzrTjA9zfdaPPRXQzRn
e+gRy94jWuGmRLDyKQPb2y2+4251Lx3LzUBv4clx5bIxhRAH2/FHe0tErE0gpBNFn4BL849xPigX
Dx1/JaP8tNAHeJJ95J/y2XSfa1MmJ4F+f+NjDYPnAg2R0OilPCymLTbAm7eFKLASQRgo7/XWiLWD
puVxeZXMZvlegbLjdQQjbWT1DTr7FijJSnfs5szJSlb02Oq8aKdtgHwdwgPxzvUOrZB+BamgOgWz
K44uuGAdtoifcbKcbW+/zFVyT4yL7oRNWmHihRNEvzMh1X0PGpPtwDWH5IS6drpxF9Bcf9Ls+/Ng
Coa60njjGZh+2prmDrZ9viX+J99iRgDcXcywHSuV1B2aWhLceIMjboYkTq+7rE9DHCId/Yqk4Crf
67z69KRI+ddxW9iHRbPTh4myuzpqMijjQ+P3UMRA87WbSHcjqCJGcOWhJn/N2YNiZJSFC1RgdddR
USUgo06a3Ob5cuXonb9pXXLEwy6uklsj0uYr04r6Q9Y59rVFlCiE4znG11sjFxJzCAcje0wgNiot
OWx6r9zY6NKisB3bAS9yfdkkhv115r82xCIcSch4NxLyvfcnL9uicqrxTJfNPkmWH8Psvoc0MT/Y
FkLZa+kUvR3mQYzrSZ1AXIUScO3VIxupY6uco2YmhQ9dBXNxtq+7MYGODH4SDq4Vs88XSW/DUcyw
t8FqcdJ8HIxTMAlaQkt7PwCJ4Mapx3nvhf0y1pRVOYvIgFP28JA4Nb7QIDsdyu6pmZ6hiOqYlmGw
43DCITuzSMtd4zjTK9TLiUUoKo96qTV3U+Xn7zFV/67M8e/8zsU20aEQ6ENP4ua6tVJSq8Ks6JIj
fXgsyKitTvAnBVBGnzufl2yeN5GWktAzCed2bA0GUEmqPYr3KAnBA3sMmbVS7FzAspthHJxjURBx
pYnA35VFbH+MtV2XDu2JEiO+QaZTXMe2NZ56jCvqEDcIQgf4+c+gau5pog3ycTQS805kvksGtr/0
H4mmEHvL6LJHEUD8DJGzW6dutvJTKyx7Z7hWqxYO1/uuJdC/ceMyh9sYUOMKg4fvnUM9aDtL8hEN
gcSCNjWDx0i0urlrbG36bjT4iG8LQuNJs57HgAyBJMG6htoS437ypeDMbEzZYjTpCK47jwpjKy0y
o0WV7gX96icxM5ewEke7TUknac8E+pPabcmm9svo24yufeMndfyl6Gbt0Ug98V3gu7THPNC6od+a
ICIxO0hBi5/ufKsvX2o4TiHiB/+zj2XVzqH9dMhjvZGhsF1zCeNMF8/0+px9hmhyCdOoLQ6s89G3
yhr6AyLz9IsrLXlFsKi3BzreKEJq2LuLWeB5Qz5vWAEMKq+yhjeTLpuSocdiSD8YRil9bMttXlDX
PismDEWpLjZd6dmYlJvDxlzMfQQV6whiNm0iffw+x5MI+bnkeu4DcQ1l/h464NcMn5evEUTcjeYZ
2bYoeuvGYKLvWqA2bDU1yz/1dVZu47Gyt6k32dT1Tru3cHaEW+qMzbZLbeMmWDyPeDHvU1+W0XU9
9w4LeY5NeK/rVagtqdimbV188Am5+JIyRWRY5h2aU3toXyq8XHQMmp3kTos1PMuLWH/UJlmxoGrL
lR639mGkvDo6Q+M/oDI+amavf/cGW3tiUHscdlrDecQ80Dp5bjFDb+RENqqeYlBXNBb9wXxv9y1H
foQ8ZGwHzuSWobV4VMYLYP5A6rBpvif1gbK5h0Dy4OupfTUgJb+3+qn+OCBV2Gtthn1fpNNbD7GA
Ji8asOElnWZOnZrVm5t6FD6eJHW9hyZCeSVdUe8XwVnTKqh2rDzxH7MuUHLWJn8WOK2C1CpXxAEt
+Nindw7w+NWcT8321wf0N4CAOp5bDms2jHKO6N7bhJlSp1DTqAiPBVErD3XQ1HtU2s6RczkcBxs/
+98gAj83LPgoE7sU0KkAGY4LtPMGD0DEmBGq7KbHKDf4mGiG/YJpQs3WyvQ1/LjkdF8a8zbxJu83
KQ//5GYdJbPwHNRLnKjfYEoaefE9vkzJkTayfapio+X0ZhX3lMHifnQn8ZuHa6hf+Ab8MA2VwwkD
BeHPW/FZQwA2baoiO9KcH98342S+H1rixJ3B07/UnDPVRMnSbVnA40cr1RPMohrehAw4+Ynw1gTb
An+crtq5EE+/fvP/DJmxHBV6iFOBBeql3tRfIK92mTLZdXl67Aiy68KkRN69jbBFKUMzyH54tSG/
nR+UxT690+fMvprMjkNTzyApMMVLtmM/zXcSv6mjUVvBp0zYTIDArIp3uZKtu25vnXCVsq/MKrBO
C5liJy2O7ROJqcyXjgSiK3Co6WGEYL5JCMj6ca7kz5/lDXwjUQLq4EnELwFhuV1tY3/iKJahoWKf
QonuhXntWlfnCSRI69xCvKJfMZLWdX5c/2sg9//FFixZccSm/s8t2DsxfP6356/ENADefj/3hq++
/ce/49ujfu6CXjvBH66Nrp/DjqI4IrP8b/Ta/YOGjFJdEkeHdZ9KmfoTvfb+wP9H9wKX/YQeps/U
+bMha/1hAzTbiPToaCLRMv8V9PrNeoNIhxap6eLpiYsg++ubUY6nEu6Ws20cCmOqZagHFWuNjaPj
9bmYbsZAgWfYBH5RF/UbuPVvIK9pgu0GZxAUWP+tM2oxovubaNocunY0XuBBcOauTf8Gsqh7a2tB
yfB3vd/IlXkbPy87lmkitOVVoPLjdfxtZjuamKNEVv3Bhr/EbEHxB7ho4/IkmvjDhAf4i+Un0Tt8
sDPqjyXjnx0OCpR59UfNbJlhhB5hteZ7VotFFmDLZ7vu8d0iduQaiYFxR4ygN+1oAAPT1R0Igx+L
9ojRw/yUpXLA6c0HwsA3XVy7TcHhvOs5wwST83nA6+vOTPny/HFyiKanghgvTv+JY900LNtP1cih
2ZAt+Avxc8W2yFw2xHroBnerRaJWhF4neOeWOY5og92P5R7WfkG/q9BzTp4gmYTWzHm+7UEuN9gU
9kcvqki6IC81O3JYiK/wCGyPhkmbfkeMGkODOL5h3hHZYb7zPRG9W4TtvRjgItbjbGfWteMJygG2
0uAdVEpGETRbcb0QTfWxm2iWhrIJ5Ddhyvqjn9IhnHOzvMl8X+D5x3AjDYof7IzpifyACImNrkv5
UEc9d+brPFyca8R1wmil2KIHft+aEtoO+IYNY9cQ6rDmRaqeG7hFo65rOr29aL7GPscIPpA2NEbe
ZPt5CVU/QheQKazQUEwAMd/ZEG4TqOsTRHk4EtYmiWsFX+lUcDaG28rrvpJwWnGA+FgPChgqfP1u
9QfBGnp6anHVkqHmAWqAMpPJOdOMP2D86pImxnoPquFU3bcWo16QKS/PDMzqMMRr+3rC9iFSazxJ
n2myQYkRPMKma1/mJdbcbYdEqd12FVaiV17HQBw01vROg5xJ29/rnK8cXOWdBSHK3zRAOLcywBEq
VK/tLrdnceijnkY5LFIGbWf4vIzeLFRPt5U4ME91ZLxI9TjnVMeZOMIYfjhohLzAvgeInfaiAYnZ
UjZi55W3MaCd6SMNh/rXcKOBwRMXGDD4GxEE04MuSAvckdDouiB3uQGsRwDbPfwEw94H+lhGO7JS
Te9ICec2t1UxGy7nGK12b1CYFSXBEHotDyifeGiuiPS7cQALJ1SQS9ajJthlpUKJyEecntSB7iW1
GGow0yqxrbS6uunAp6LQAfqIw9mURX6ApITv5mgVDlIAPCa3clGov4DvtwkqsBbSUsU1/tTl5jLo
EwNkv7Ak02YRHh8XzUb/wDekJ9G20w8SGIb3uH/m1r6cmPcJklTEfFlkXU20+2VY56n54s+FcSf5
nO2MLIXBhTHqgH23Nj1kTmK+9HXk31AWmC+x1yzG9jwXUrfldZlYhsXhFOTRh7ovq+yuhiFxzODR
uadKPXiZJ/wuSMj0ISKoDXtrnqanSCnowWocbrLW5ulplJL6INcGME9zqPE3I7/34GkjAIfmYioa
En/CJyGc44UXFUete1OahtxaNkc7YvmoQxZUYJhRR8OUHiukL8tmsE3+v9UZ6otm/Rd157Ect7Kt
6VfpF0AHvJmWLxZJ0VPkJEMSJXiT8Imn7y+rdE9vad+Woicd0ZMTJ7RJogpIZK71r98AwufSfoLE
bd3yHaMX2BBWfcSzNnrBbc77ko3z+EoxQytmkl1QnEhGVi9FPVf3MTa0h8GfhnjrYgrGfpODGXrR
YuKAKDDMCbwKO/ec7hxrIFFE152PVxHGxFmN2rcIruQIBHS+PaBj5iszgRYkXWLy3UK6/pTJ3t1X
nij3RZgjv7X85FVVaC7rwc8eJGyTddNHA71I3GzLpsRarQwV9AerGTqAka49MI4Q34gflWuAZQHz
BoOejsAjGiNc1w/FiMvGqvYWdU9+fdKvWtL4Vo05erdQfzChD5Fa3cyFHe3qwp0gP3Aw6YAT+86T
S/eeDEPzllqUlB501RSZHVbn69FoTbk7Hx29Xwp/wxgcIqRnd9An5oqEjY3tSlqx3nPcL3GzhOJE
dnQLzDRwMBVk75AcG2TtwcQY2dtY5SDfwQTCa8iDXAVFKG8U20R9mkzF+5w2LlpNgZ8puEAfbeH6
tMamddwWR10I68bjPHbzXYppA6HLpYpeRjyxyJmmlL/uyvOWoN+FyO0oG9KkYsXPfWQ7O2Ut7OxV
wz6pV0wKSNutEgjh7rboaw+vsrD7GKyRtz/Juyw4kSc9gla5KW8Cgdrzg8xd7Hb9fmTX60Ro3Rb4
TZ0yK2rxPJo8vg4GeFw6DWS3hqqPYYFj88ijUPBZcP1tD1OiHQBzN49TvLYjXp68kv1HJZfmzZ4w
aKqQO41A3GXxblnzvBGzx2jCSCGIJqxMDSdx8v6jZvxvJvm/UuLo+GDB0arYZKxCUqDb+LXPWAyE
Wfjh23vf6a332KrCK88zHIvJEO/Sn69l/aYSx12E2ZUbOT50Bc+kvfn1YlMGsj5j6UqMdLNg9Atx
F/6xxfB/5cZZSO5V4JE/EWTI2k7CsNOTjnCmOkxyxyZwoQ7KeytryoPbJNJ8coE99iR0ZWRUxqaw
tgZB7/hcExy1xd1v/Etz/O8G1cOpDe4pqdLovE1d2P2jJSOo1HawPxJMnJrxh4G/5A0MN2O9FPY0
bnHBES9/vl+/VccUpmjqbfgVmuNhB7/zAVLy5tKgsJ19XHXRntFJtOd8AQ0JUjs7CoJ0zDkzr5G8
tsf/6ytDvtb8DrpPgIDf6nKieIxkdBybYzi1V7Iv3SMmcNW+QBN7qmcZrKse92YGNn/tylFP/log
87XpYDB9oC/BFApmwq/32Z8bApidyt2bEAMwOKYM3hMUQrmFRcu3ZChvCOXFyYtCNpwZGJiQ3UxH
1yhjqpJtypx4B2gSoHYwoh/OGNobwMP5MJiJe50NmCo43cQ5Qdbfpu0YM8GWLrd+2bExpA77Cbnk
pNs5Q7Jn/NbepbFXPSStOa479PyHHt+sEIXm7FFbJ8Vhno11G8j7Uc7LJpT2O0Ni9ElWk56gjAT7
ATX2j7rP9Znc+dX3CknxjrCM+ipMlXEUKYRCCma5bS2j/9wK4cAjtMrnzqqTGzegAW88anpYGsUu
92ugXIFQVCyGjFcpUvqnCvz7I8Hz9gNDNBc8OXaPDoKUD1fm7CduKjkBximwoGtYBE9V/RvYa7Qb
k0m660RKc1+mWbfB6IM6glTZL33pEGnkFwUQSJDJFqkAk9Pe8pZTFU+wIko/XeVCpThaJjJ+HULi
4Fb+BLZukxByU/m1SQqsrnGbeYnfZgC6Lx52GjtCfWgKMkzhwOvEtFuWMKaqVNW9KOUr5P5p3eWh
tS5hFF4bvc8HIs71lFEVr2c74FgZYSbZKyyVrBcUPNZOhuMhDOLuYAm3gsIJcg1vovPdjcEKPp5b
p7Ye442P6voB2fO8T4g/+UqskHEy8yShZ4GWn3fY5TmFCxnQtZL3tGLqYCYpEdem0e+x8egPdZ76
13FUqgd81r8F9Zy+p8yp75bZ8jlhq/KaTKdynQ+12FhBR7Z7kgOuEAR4hVo525pjR1qfMIzsWxZa
w87RgHdgzd7OGqK232bwXqC380THhNMvnORwzD1YvBav/zVJT3jllyp7yfoe0XHmOShRVJW+sV0j
opMWgh6HFqQMvOQzAQNlu2lxx/g0hTI+TVWRHBwjliuqk2Hb9vNOh9VtZWNjLdPJ62Dw55VAhXMQ
hG7EKxphFwdWJ91kcV2Svl6raLsIm0qt6lz/ARMzQnSr4tiPQ32ssKw99JWz6gLPuJ7VpL93HJzI
GodEWriayRQ1FCasO+/N7/GrtSzxFtuVeWjMiX4vjP1rFF72TbQoapEqj64JZde3wtNlqMlIB108
pIZQJMRooiB56ipNrSlaWjqBM9lHjH0OjV1Vxd1dROjPLvW9cdVg1/5JzpVxmEQgrychrXeROeXO
pV79BKuj/q6kDSdVyOYtt2J/Py3lWrTJvI9Dr//u4ohLt+o0bLvG8pr5I7Wf5/kP9RQypsotnfCj
jj1ll1wjfXDVCvsD/yV33fCpV178wYy2vMl0NOyQRPM2sNPmYYSWtRXWWG073JfumHb4+w5eEVVR
2PhrPy3Fvdfn4qr1ErVO3f6toS16MKukuInjQeukvR2GrcY1Ws/hC8EoC3Ppwr51iiz/ZPoyvJLk
752qBlkygRB2Dcq/VDdNI2wozymhiAzFj1nsDjtjYawWR038HBZDsxVkBz2NMqneuqH3NolY4q+x
zZj/ZPsFTyE1qZUmk6H72srm5gr+VThurJm6DtiCQuhcMbJzzg/YzCn8EtTyKOuh+DwxfMjXUUmT
htec7tFtXQVx8L0Dt/QvChfOu1TX+8If5wcEwdF1CjvpodQsOPgrrbPu4+8xrdZjhDHvDW4J0LgX
fzqdf4xAH+tWzBPDS8g+0YvJAHJvipJgBOz0T1bvA2YasuQdEal7TzxVvSasD7MAclanxwhkekeF
wkgcUtxTkPntI/MSe8P4uzmqLqSkhnX8ACUAbVyjR8YLdrFfGs9nibY5TaLRO9yACx+kGKJCrJwm
Fvf24jqnEkL4WwyEe7bgpJqzccpf1hBVgndPkZzhkUm1GdBRSgYvdrh3fcN5L5YZ7rSfzb0OLEwO
vrOImwxvYvTjY/w8NzP3JG9MoAeRihe896FzTAneNriUMLJQbQboYza9seqH/EHGHvR2E3ZVKDsP
O9O0/UbnY36jGGazJLKguQxSjHbgm1D/LopYicQji9YGYlgxTxcvfWPRq2VGEL1UnQfbA+r0qcf/
/zQn+mQ1EcDBQWlAkdB8vSRlYPc7O/SB0ck7iw4YOjhvEOnjW6CV+rYZ3fBOJUt8W0bQnYRhGhvD
txEEdlF2ZTZMmIO+4/w0lNe8AYtPb1iLVGQ4TaWjuMUQ8AIN91TS64v1VEO/ihmTXg/cwXqNC/78
6PXSJr0wj6Kt2ZdwnAT6Z7Fq8B2/kyGc1dVituHGawaWUDYCklx2XV3g+YZPp49T6rXDNO507vkZ
gkyUGmoA7SGeck2KWvWSMUCFLhRpDwuZawIGriXMTeO8fA3dqHkrjHI54illvcH59q8TrNvXjqRI
yAFmPDBzvWTO67TRPSX5QP4pz5zwMUW0DZWjSs1mNbaJu3cRvtE79vGWcTqPofGrq7GX6imAWPad
EIFpE7edu6Ft0mHi1PK4gMA/C5Piae6s6sNilvqeBt14CGY1HLHqAYvC2PKAQgI7CrMADuMPszac
ozvC/6n9JVmTgdsfgyhr65U7gTX1RcMDS+FTrmrFnj3UiXzLsZzJV+UYzHe2VzTHIk5LUr3MRW3d
xPF2QWzH34Vj11fFQGWD5yHXgUxhr9xBDrQ9iuwGe+qPdRC0Nx06uX3NYO9UoLXEDN63bqM6S95r
w7EPmPPnxyUw5tWy2NqsIGWCmjK3NnJ9GgRhJ74NjgjuQhKi0gsqQvBpeygI2KPH7hZ3bcF3/jw4
kEdJVH6o4x5yjXDzo3DC5aN0PQzGxHhEZVDdxinhx/RGULu26Mz74wKVMl4V3RCtDZw1r3pnNu8n
W3lbpeL02qG4Z0W4WfMlSOcRfEyQGd53nf1yXm920VGcRXHoHGE1MTXRFgHrSRhwRggruWYMGzyw
VQtvBWw5HsCqxHXozM1hplD80QdsIiuGdvm8iyQjZmwTxJcmLnsWoEfS0Er0lvWdhJ14yz7sb1UZ
WLeKHmfdLIwrYZ8Z12Vlm1uZa/9OXArx0CkzvPeazDkEqLpPST4QH+As1X5KIguf32L5kIg79gn1
y22XapDm3CyWo6dSSC2+d0940wOJWfVz6lVwJf3Ky25VxGCaEJL7HlPxXZBVxgYFxppsEXaVfKq2
cHqM9Xmrh2AawbcKA8ruEF3r5IDa6smudpGCJ2OHG7OT892gyWmzBbCbEAX7AkLQffhzIZ+xmuA/
tEl7i+MpRofL6EYvTmNy2mAqWX1fhsRwXhUGU92t1G/aEjE8Pt9BPFjnuyKiGbBtts6ezeOB5Ca9
n3oYO6yloYE2psmluoLpAgYE57nFZqkH27M6GnazJ2FhN0SZPJqumbyP3jA/zDA8bocGJ/ctACCf
Y0pqCEqQbbuPULH3LvjHuasOt/ZXl/jNl6lxgKXB1br9eQ7ba/y6n3uOD3PipYum1rc3neXoiOQC
TDToo/nBTfgY7rhYT0vglPNKZV5srXpvoBGYAafQTgVQdteeijm/E9Qy5dqs9P/PzHzIX5Xy2PpI
J16aqxpr+eCa7Xfubs/Arz/31DhgufxvZOeTfFE2k5NJHzFhgIgcsoWRnJC3OE+GpUl1KljalpOK
cHHsJRfQwYTphA223Tkl6SP6XE+LhFal4elGumAnm5Cd3mlYOVAq8+Yet3DIpwG3r1ULTVevikpe
5z7MiOcoqnh9irQuyy0qDl0DTmwjObtWfERJGr0sVeF9TmPZ3JBgp59ACCiE8JdxyeC419bQD4ey
HXnaec7XEo6k5Zj1+IIQrpe50CMWcjbdo2eh419VRhtNUDrs7oOMnWoXaW9qFxX7fd0Geu8uNX52
Ln762aWQCbEKBnoF3WLQOz/EiwcZl7EXCH7acds7r08ExkPAwYnrGN7azch/XdFStHKtzpeXbs+v
85uUD0vKgzxPqc5DmoGNl3cqaN6czoluTeWWt4T7smxzvruZUBW7M58gSXK0yz25vXho6fGBrahn
1iqf+N/z+dkwPfogvqB/g3Zs70XQZBtSr+A86zYQ/vOYF+apakPXWPm91W8dT1T3wRm0PW8ENjEU
B+XE0fWlS3Aok25HFWWfYko9d21Xi1880b3nPxZHwnBxjaJ6tloNJtI99Mue9DIqcH9KBjJXYuOr
E2UabHNHWbD1aOwMC3TenLLwaXPUzIxsKlT3Ec1Lg4IPPFpgP85doov0ne3Q2SRVwiZbVhNTCOY8
E9OGGNunG5wa5XGy9MSEpBtxsr3ee8DtBYAXc2deCceDb+HMVVEeG21rUukV0mrMfvT0sMtwSuB5
D+k/Tt3ogh6hxlLiVAYVADx/k3lQqRKquwTk9hTNmrQbnj982kex2KYmq+/FHYU1HRtqxgjeDhO5
wGxZHV5UcokJ//D5MLmZ7e8JRzC9E3F+Kt8Hdd7cGbgoNI/mPMovnH0AnJ438KfiVEQv52KsHMBO
NiqvWL4EvznH8yELFsjqhDHMx46osqAb+jNfd6qG+iT6NL7xVW/smSZrNx3EoBDtKKO6Dq3BucI+
r+l8AJAk74K7NxrMBAQuaPR8dYENuVl8wrWsIrPYU58jk2LKl7DpHgzOqdtW2hwYzaCYFQDI3AlJ
qhdKhoXbtYyxSUtsDx4EEPCnDLqkx2MWVep9sSvKgWNDYsi8TRm/JXexh2/TFj7rfFcnlXkD+bpV
d4lPqtHGMdk5QaaxiEs4czu0lQwerwgSHqCPJ2QIXleIE46D3pfhqzOIiGZAdkBJXeDqR903DFWp
t9npq0JAqy71xCPkpHCP0mBGrEbJ7m0ipxd4A2K/fu2RfoC/ry56q4DzynXH6KUlWe4Fjhz1qbQF
u6JXYQ1ErKP1dt5RK0EpxqY/hU/BgHKTp4b7UWLSaxMKMHo/oOU5X40x1Nwl/FgRXVb5IMatcBJ1
B/TVRSuIGVIeS2aJjBWbBG+7c01udAsPyNb3QoXsRNnQMhtLMlD7RekFZpkmDmqoZ5O7KOW/OW5J
A9OJplqzjTgDPDacZ1azwwGI3wP7/BJ5LnkRVh7cjvqNEt5SnwJAVzCBdOCFoPNioU9kPwKApdY0
4EsSlvGKGKykxoHYcyJdkU0HUbIB1gAGw9qrA30a9j5PbunH5MVPx1mucEs2j0bWq4euC4Y98RzN
i9UVRQ0LtNBYOtDKeRunjxHIO2VWbGwucBxhW2Pyn0w3TjRV9zWJyXvsjdQTZSUj3nPnolwPZKGo
MdcFUiw32cLevMblIdkO4Pq3piVxWwyEy4YO0+mkx6W3g8mY6QwNImwBemE7+TAU8OnKc9poRxiX
+kzFwZKBYmX8SAave8MZct6PRRiSV12m3CFzKTwmD0lhQotPIbCzZT/H1jLuukiXzyNRiFWfDCcS
fwibJSjmpW3b/hoiVPMWjMr9rGAs7SIyNZ/OkO//MwrN/7860cAH6f8Tz4YUI634/B9P39s27es2
/d79yrg5/4X/eB4gsvsvkwMHjo0TeXbkWsjrPAdizk+KTRD+zyAAqgRg16JS5Hf/odjA2YnIrHWY
Mzh63gDu/19ODz8HOihsud3x9/qvAx4XA0rXDk0sD5zQ04OE30SFMpdl3Rpx9PniWxnMksZ5Rlsz
PtTneJF/3Jv/5nK/zXjAo5FcYK2HGAEvWjIdfrueFSuCxizXenaSgYHgYpVzVK/beWLrpImN3VVp
ZkF5Sv2zvc7P2JLI9pr5XU3gYFd40PsuWITvJwvzc3yQdl5JU/JDZfgYXAXegkdPVULNu0+XXpua
XVIm//xFoDX8Mofgm3AI8BgsG80pY5jfCYmt0UBPr4L4lcGl3n8vYUl5mrMrmt5Ipe/1LjiIFdD5
7R1JR8lU2GGMjmY2T+85mLQ1U6q7FyfT8rC+6SBRXExaFkmiDNGvDl8mTxz+TiUzfdK4PgcSbAaM
XFIyYdL7xbKT8iNCqNPdmpVNPVDZoCV4nvq05d5Q5MMVGebK3M2DwVWkF7OvtnHPJ5ROzF+u8VEf
0O97rpUi0aLXBjB26ybfTROn6YYbAIbqgel+Lhpf5bskBpFcLS1xUpvM6niOA2nqBJqOri7JhoYv
mYaqnd/93sbUqY1qnlIdygDnBbKvxEopXbwZtgjEKU5nvmqBnbXYzSo0u1uMM/lJa475l3aa+dBm
S7l+oEbCNSiqTD5UiuXpUU3ww1+Z+CbdLSJ6uXwkDaQH4ru07eLlKUDq585bJRmRV7mjYasiY2Y0
rXA5dvkMmAkQ+HL++9CHCTsnox1/JREETJTxJ6K+S9mQR2RVcGFQqlCb5PBBcTkkBKPuUexAzj47
bZJtxxcxh1nsLusgI+ZF7IBl+CKdzUHvbszFq6S1drLEVs2qSTGU32Zuz/LHQAv/yUszJieAWtx5
bI7ld1xMKTi2Vixn4/Fy58pQl7qQt6kH4JDEVGBGi6JrgwhC95iEDeU7l8wtcTIhssmvplSj6ne4
sY3W1jabgjD7skItxBHY8GDnItTWVgT98VZJCyT/Rrn8Ch9RNCgtVjBE8hpuQ4HSbd0VigeXBCZN
VtkZ2g/RGTweBeny5899fkfnAUPJmybAqGOXhDkPFloQXeSMMiPL1kEfOl6yhkRYStQz+EDivZPW
cL7FGleraP4CmcRLtuXsiBF+6uz66L88MuG+eHZtGdeqUiy90RZ9/so0h7csHGK+fXBO7/XOb1ke
JmlEcOBUTP1TFKR4CNZREU83BklnOHONC+615HGzGmOdMvHQlHhsDWvoYjzlS1wjEq52+RbFhjne
gfljLGSUjjYc81EH8tVN5bCkMXPj3UsUfOLjpWq5ZHPItmE5eWdPsaYS2ova7WC6rw1hsaabirSN
K5P2E9Jt42upIDuD9oHtz8ZSE8EW8iuRMTPP4vK+/vxF1bBoijplESdsFPJreGaagX80bwr/SzYX
W3Y9SxZ8m8VvGtGQrtNxstr3KSdDD7qTRVYthFteluW8ZQmcMtmm8sjy9xe7yy433PGhOi+SP2+h
/9pAIRQgKsezCbzRBK/5dZA7lkQuRdKsXxAXjNlVT9OirvJuZGVZY5Baf+Fz/jqf1ycPaBqID+ct
Vg3/mhvLiLmr29bNC9a1MbhoHdGcGHHayl0ednLcR04qg48/f8ffWOT6qiQ2RCYkVq6PBvY3TgPv
bGrafRQ9ty4KUdZ32SbxuEadnKhNUYco4SjKaxJGkafbapNjqOvyNuUYgTurBQA+wbFVJ/r9YKqq
rGlrWEsSmzv4ary8f/m0+tP8b867/rSh6duw7Mk0CPx/PRIijBwWlRM+xwUxU1cAMK77bExmiXrx
fIy1S5/LeKuWfF7YRnoBN/P8Rtgk+1rj6s+f5zf3en3GomrAV4OICc0C9n/jVAy10RFpFfcvP71i
icE10gwzwhbzWgZpGeffECqMKFdDNbENruhXRJGs+kA7IKtu5oQq0EPyLlSpO3Zg/AWnpasC2r01
p8qoaPqzkOwVrqU6TAKzYMjeYtp6L+DNzttyYCyptHchD4GX/s9f8V8vgU+FZ1s+LBY3wujxt3pI
tEwcceuxn7uxc+pnr5ojBO2uAkbc+3OSqu9/vp6+Y7884bPRFoYlcF3RYTr6LfkHS4XjvMR7dzaf
GXV3U7AihNotP8GCaG33L1/NOn/4Xy5GHgEmGUSEML3Bzv+3i7nd5OWVcsVTMylvYpw8Qcxwf4A7
aF95Zhyi+CDEhINButrkWYLGdLeT1XP6g9IDYa7AhYZuuBrHNh4gUpz3UpIEa5pEPDKjL7Kgk35w
IbBhCJyMllNNaPWyvHtMkPjkn8K+4+RD1apnOIgxy+WeICZRP1TnPR8rYwgk7N1RnJs7oLQs2DtG
B39hpMu7Yy8dg31sKGdexaUjJnxUQPNyhK2mrmIcoNR089PgO2tHnfYDgEb5cznGHY5ucQLMrq3n
PiExZNtAj1XlhngPo/ae3dHW0e0xYpJkk0QFhzYRwjpZHqdF6i/qZ8ZV1xMOCEZw1ShJVUKU6kwh
mLY+tUqHWEpr/8/W3dSASOTO/xLzaeVIrrFdTCV0vHTJG2zDXBkMqCDF1A3VPtaa+3QvywmZCiP8
ER+r+8nBiC45DlXve5+V6ZVG+00GPJ56exHg+6js2m0Raf4t1o7NW1bNeUjdyLA2NIHRiNF7Byfm
zHcC/BV+uNPM4WrlJo/Wxgak/CDGmF++nK203c2Ch0pZL/QBvHza4RD2J8XspWx3zXHhG3BIOZzv
aGH8vXnOi7dqQOYbdzDKCbJuk0IMWCWqHijFGfrjTYxZq74wPTyv8MWcHIhMJwfh9M9RzclGsWDn
sNI+Edvj4l8fjyOPw4BjKeDPN5qxyDRKu2CW2I5/zHE25a+LNixgQ9Sk7A2O8AaGtf2lLsIfhBrs
5/mMRTHKxIuBQOmlfPzLFZux06CdpknLFNn+GnFy9yWsKf4PqSopFi51dHt+J6DnBbHYT6DE3j3k
QKM65SovGhiM9jkhQDU87A/PFBQyxDJoS22nK/FxPnjYHbNthYIHfevUzljN+8ufxgfEbGqG0lUj
k51hoqPv9u65XVFzZArC9HCVNCbOKVxfhs2SFjjQb/+8FdEu/b4Z0Rlrk6CQzZ126l+EP8tWfpKL
9qUJLdS1E7EZ/WooMWdfTaZTtT/6c5dilGZNgXvx9u3sTD/p2R/6+Z1pTVrnK5hHys92sRGX1cxk
jGSr9wDvuOm5Ou/cxjlkBOEoJe7oxzr02JAsj2PnWMr/FBgR9mSw7frm6KZ6RN9QenEfg/MS4Izg
yMBFKCtcPOwyavk0GvPyIzu7UF/SrqGY8VDpfyTHY9FKl2m1S+7N/TCEVmZgXF1h+7upxHD26x1w
5LX3RZmlTrOJdPpGsJ8DD/7LqnIrcyaQi1eCinByzJJM58ohfKO8LS5WuXMxYYN9MyamHZHuCCU2
34mCcKCdIfqYTxkKSW1owS8Tp0uFOBYcQghJalYJFskC3kdbYvl2VV/SwEw6fy5H1HGbDbe5Z+P4
ecC1U0fBcEy35TP8pDGbVwOacgonOXdl6N8irvXrghK9B6ZedeiuLRfukbXU1d5r8tF4TGChE1TZ
48H3KVkirtg3OS9WtKBheJ9xcek2Yqnb+spS2UQ5D6hHI4vpQbsdBxOuDGb9hZnuLhsbEZoFKbOV
QyYsVjeE/x3KsdOfMpuYvmyXJMJd9NKwkUxPsNAq9/qhPiSxB0ZgQrIXq8qeh+puIRBNmdgaeNwl
xclBtPsUUVEQfU1VaqWIpHPk84mbPPnClcmzQyyW3AJT8o281rWG9YIRkb9PSeHNn4pskdYxQqEf
3XEX/RLPAswp7I1wWzfdlmmB1NlvfD6AkTbsgKi42U4IIeFL9EFDZxSeee++aVjbthKq7PdD6g1s
fxYjRgqWMYJ7O994qTWmA0mXllqe0XMEmBsIkVifwfrrfFODkGJnO8NpgKsUjGUSb4zeIsfloqv7
P4JHWF799gZHum53Ipg4iJW8f4Vgqq7CqRaBzRO+RZTCJ0JUi+HaJMzFHUbGrrSsacG+6uHGkdpj
28U7jGVZm75dZPMz2Q8gHjZyZb7cfAZHumVgW738kIVXCF8eSwhVM5ml231q3BJ3XuEEmfeQTfac
M6DFhexQlC1F9JTFLC2MhznJ+sXRuYQijIzvtJMZDvHY80zPZrbw8zMy+vTehPmHFW6kOCgSp8n9
z5euMctingZ6VA7UuAMUv5JhQJN0+Rc4ejx0XEU0roCX/vzeKVM/w6FzKEurWEyWhKwwBe4DJsxL
8AV+uztRgnrTGO6kQZkzbZOBVvEKd0mP3+H10G60tqAI3os24uqyRfe7J8VVVzYQCmr67r7LbAoO
SZg825MXx/plR3lKq7qc0a+Bg5ofh3uJJOXc0Q028vEDEeXgBcJaAJ4uuxpvIodDiRnuuCIPh8MZ
0ct/UIifEQ5hLBWlM/yGnJ1JOOAfJBHzBOqt6HUI3rhkQX6KA6tyEYovHsczfDKMgE3GkI2dPP4M
FJhtPx3UysMWa1R7/A07jsaf2YdYe5ELjqSiRmHEAKGtW82Wt8ePoiqCGpIQTqhXTYf/x9eAdBwC
3rG6ICAGCcGAeCpHis8rnXXWKZiaFi8QWaNIwXZ4FtqMuq15csIv9CDnnH+NMQW3QVSWbgsuQFh9
xnyQTLAQIJbzeC0DFcJj30g1A3fgvfN8wYhqK+SASKJJr8xL3J40sYUvsCRtdK2FdokryVhnSV0+
tGUPemOPeTJEJpso6Hch5xX45GyhmLgc4JdIg6m28cRG8zLoGy7Ze3A8T5DQkmbVtexNUGdRxd9e
4qJ5kQA9miEY5vehbn1W0JynOjao7TwdaVKOlfYwL1Ewsp1fEufLKAdjmEQzWunaa40hAoOAEHts
MR/iwbaU7Uzw5qAzjfJ1yjvelpAJMRbtI4TrdhvWM3wkImnObZWNCRkrc7J7P3O/UtskTFurgsi5
crM4KqBgvaB0WOIEKnskfxXUe506OCmQZx1Xg/G4WIOGHtle9elkTw3m/Qi81WdTenN0JI6ch96d
4ZDFXZy6WIEC2emOdL2ZP2JVo37v1DzFjDJBu82qc5iR9/3YPOdl3kTWlvMvyzbm+URsMKPJd72x
sI2rcDTLT52TdiWsQyiiNwi5oMD9pRdyMXT8Z98VkjYXYQKJNVCI3TFt9q99lxVJMbWJMz3jj455
wyq3q8THRcSg+QnyhJ0k6H2d2Jei6c9/kIKwlAJLK7e1+g2uS7mY1h7WteYeqW40POFbnS6fDDlZ
3r7uGwc/hapfRkzhKkk13mQIIZZ1yLPMX0UjeVUZDy4PpBnZ9l1TITN9HYKiDL/bYxV8Gxi1OpjS
G0w2H4bU4oIrF9mn7HedWbf2xsGkiaTwmqyQ9cjrOzxgytjKA3Ukb6VBsi1JrMvo5zfYsrNGPGzl
o29OmWPvMoSFruCzDpeNbF3HMIa7v9xe7Zf52+1lhoLmGLWyww34HWZJ46AFvi7653D0Q+rxnL2B
qt+YMSR0V0shUO79hKrnpA/mdzJNh/ymNHt6tYqoNP8KK3jgV6cvgXqRGlKEXEYUQYDSaVvWEWvT
QDq7xIcin9gnOF31HpDFBeUmhkWwGtfF7Niq2CA3iIrvbQHDuHpysHZzD9Is9St0SeqVrgDIzhqb
v2meS4jSQI3WAgtTs7/4ppiGYlVaid59LwjhmJvUS1Exw0HndIwT3OYSjbPji2xtABnwRvZowpkP
g04ycKgHFnncNmZHuLzwl+OlLUkLSf8mMmiyj5fqJTcDDmHMx50HbNZJ2PtLlfCrkNoNAfiY+QAt
Ya5tB3Cff136+GjEpaJZe8K8v2jTVadSfIdREGvYnzOd437QgP8RcLryg78sDfDE39ZGYAL5aRGT
F9q+79tadvQPyMMUcV5NoGp3qVtQjx1Qh7RQno9dMcDc6U+Y24dNWt7XbEzKhojfVaVSOHohwiJr
ezV0vZOIpzTH0ReGPH6LxhS/tVSojX03BTKeRgfcyaZDesq0Gtb/4pdAyuFDGtt807fApSBzu5Xv
cthjCXIB2SGDy/wr9sih8ZngCmt5gPfSSvwAIY9QHzi5xX5fzkWRXM+JXPo1DEPbQeRmG/LmkqGW
hphIfWKUwpGUKnCYfRM7xkhRG3VssMiYF05sgN+JlgnvEjabwRooPfN0pCqA+QjqMgcxEHLVwWB8
pYqkscH0Sle4ejq5r+1FzzbSc2JhIxeE3hBBs7nezvgk9TdphQ3idubBwX3oFg7cCbiEAqsSnj7J
zs3uhI+qexQoMfPXrvX5oXmZ+JdqRNXwTuiGz9oH1yQ/D0dH4hLwWOKsBBfjF8wMrtAGRgOn8nIu
7TDuYT5ZdLlu9peSGOr3sbTYgmQSsNP9PBayWHDQISfnlUKmoLhexMwfZD1WuGae6m7hhnnNOXEG
Q6UWy23OUz1LKSQU6UfKKyqHMc/a5egkkwfrokS8+ZrlvGj7VnUWn7pA4UKWZ9IxSX2MBpcdFNIC
E/jHQVUNll21lOwlqZdk2SGWlqYEiwg/riOEmsyDgK6bNGEzsHnmOA9msXWndOLYZ3HqZByrqnUU
KdQuy/3cxR1maSqcRspTIxngZ03FstQPQ8gt3PpzSjuxrpqYmxFbg9esh5Lm/ZEwBj/mJpixfXdB
cHLcPe1Pyvpf7J1Hk+TYeUX/CkN7MB7ce8BCmwTSZ3lfG0RVG3jv8et10E1S0z0SJ7TXZoIz7K6s
zATwPnPvubqsK4yLBIUuzz8fSKXMOr7xth/WcqZKC15rKh2qxclF9XPUw7LHVdmNPH1Il+QmtgrE
s4mXBTbs93fYp2uH/o/EQXPJyuR7aK41FTQhHnhR2HPVaVW4ngoRiOA23iIGtdwXZBbMudNaW/dO
qnV5RCVjNzFNAxjGXvPH2yqYcBDTVps2F9zSUXeXalrmT3fNz1qR5A1joRDkGw+XH38hzbv154F7
4uHY/Fi32PXAIzLse7SLPdA6+xWCEHPEfIzW9yxQ0WgP9GsFhZBtxFwLPwc41O1cu7ZIuGH4eZwL
sLp5M82PnSqip6D1ui6ZoiPG+nVACN2b6EwhaX5Nu1XZvisrJS5G13I1Ci0cg0MfQkvC35xylRDq
wi2aTAXod3SReh5DrVqf8g5Se34JesTls+mwbayRltj3P2HKGmjOtUYzD33X8KZ/XgkgFLn40X5z
Pzh9vQ6u6bf5l7nk0uag6my6j+rnEZb/vJMcRwvWqbg+r3+p5IjciGpe7/6oDdY1vavBZFsgvlY5
RANMGJyRPyacwhGRc5QrTvUOqHskX2UZr/nFP+/aZkrWXfCPLZRtsBO+KVYrPmGOfJN97XJbEEKw
ulljBNsYyFXOxzO7OPOffpbTTbKQufNz37nqDqcnQ3Trr9SOkvUtW5aQCw9yZpN7JELqBiWLYAkO
my8rF4xFks7+cRBJA+/Ptq3PoBtzrIpVdYElIXdwsAwHz36t74e6Ug99YS2nfNCNN42Jbblje1/g
A4k7gASm06Hx7G39feLCWTP31JGGIkn3HeiH0Z9GOe9nuRbAzN+XwWMQRdJ7QfIbc7VC1OMmtpyJ
hgAMR+JXSNlR+8VuX1fiw2nVuF7cmfHA7xWaBxlCe02xNmT0bwXrMlw5jpltGW5jOG6xlLFOXCcL
olEVYYgcheM1WFKVeDUS9ug8VVG0xV7U7KIK1/mVmemsc7LeaHS/pqK6XkO/zBtbxPpjnlI97YxE
E2+5LuxLsYTN49CUCGrHabqbO0BmXlvLdWIXduNXnZY33wYMqixMNEV/NsVgfBNtWmVb9PwVcM2R
x98mzt3kRVe1nu86sugYUA1agT0+1DoibPJZn7Y9l7u5G4xpubS9NG/qWaa3ltFqjyqGZoFXnuly
Rm+22r14GGFEs8aHtOnn6JVwS6vnY1jkvbNA47xEsa1dlYMs1B3xoQaIYRDB/anTLFiJZaBrG8Y3
lesv3MqNT5M53uStERHdyxJo8I1xtJu9Nfbpm5B5+d5qo5n64WTO2XslsVZsO+694BpFKhbJEDXy
/FZoi/2qm3CG98B6c+PIzDIIvdwW2Ylgwqi+N3n8wr10zacEOOuDKrXA8QESs7yqUkNF534cx9Qr
lm560OysAUoiJwwprTvVH5IsRcB5Vcd8UJu9uUfWvkkso6LvmU3nBoWCMNaRXptttGQSJ1ht2nEI
DdUecoyFwd5o+/S9TmPzyBM93LLNqaU3pDbtGomVEsAlnf09RXo1r6BfOjOfBXaFqSOv1NMUWQXB
Il2Fb67VMDngOwouk5jgFNoz+ZQsCIPgaDXdUN6T2w5BFpl46C2WAf6tLRxn39kpfrBpDHT3iYtA
cXS5+XQTRtakjni1h5lPiyEQ6GiD6F2rTV+B6KWKk6CIzplIotYbqoEjW+81WOBt4O4bt2XA1tjC
5Zezh4NOOFf1gZB9vHHDSKG4JEjyAJhAFs+km4G1BpVIIoieySg4EXvJoMaEs2Fz11JYuwkY2b2a
BhHdGMjLGUQ0RYKTrazG71mY19MOadPoFVzsYhOFevdWCUc/0SRlr8HsfpZ5YkGdC4dolzSJG/p2
D1s3DSPsKcEAEBMRYdZiB5rc/A7LffSacsFyfhBwAckD3o1tm/K+dnswoA4S/RQlYV58BTdS69ss
N8pD7RbtW5njeCUOSF5Ri9ksp5Y0irdMIczJG9RK4uSJGZ7bDLitR6Ou6Si7me0+chQFe6FlKL1t
Fy/kTgTDtMkB+m9zw2muFlQodwyuO1iHsS4u0tGg2AUYF3d84KnXhqN9oVWZd2QnNMl5ceb4FXeE
zPhakvyb0CDjbynDU/0LUSJQL6eZYOxhRteYlnFMeLBeG7cpMn68vJY5+Uk8pNc5BAR/yt0ITgWN
WLXJQ1Ei7Enm48At4txFURfjsqPPwRzaRmG0BcEPDcSb29iItwEYuG0waQPD3dXrvJEod50tBIfG
G4mpObigy/JNEuQs4mybXCtOJsZBWvZOzX/vjHDhiWbrMcpZdqs9QxyunsZEwpaGiyZu025N+9Yp
pYp9rHLGRsXgvPRlPtSn3uFS80oWYDMhHYp9/RIQmeYXkGJe8kpzTguS0Hzr4Ay7DwVWyANKqPrB
jTUbNZvIcBQEzUVEYfAt1qJwoVEdG5517KZ3LSDedSipe7LPJi4id8KIa3dtSHy8Kx9aownu+riY
Ss9szNndBYCh3ij9wHgIsw0uiz7n+gkSgbpedz9cgVqKF6zUxPcqDSqUSHA/b5qIMvRQKJV9yYE2
fdf6sW0vdmwVF3QL05EZYvI8Ay5Ot0OuHAj6XG8bA3zcFz0m+NEbE0ucJ4Ve7dFo6kbfVMyrog11
ao5lCxYoM86mGZpdQeyvcWW71MGvvdnaFHpsiOXDgjTjgWSd0AT04c6vehsTeFf3PO+DLCv62zri
VGhMO68PRTi5/UZPodWz0y0xXvRwSXO/sVhI01/RvYFecdxrp+YGf5EUBCxZmnzyy3AYD2k+ixQf
oBVoiMBgGGxsNUXPgI+Z6A9OWDgAUosUwoc21jxP3R5Gb2lEGhZ/ZdZbc3LiaqscuN/f+rbu0VgP
jmT1ADt1Q8OX9tco94vCR0tlXKhLDRLm1BLCcy65PxnMRN8HiQEBpKrT6IcVofTFMkak9ly7MJZa
BzwwCu++pTqUxbQ1CmvF5lBZYAjs6ujAsL2O6dlmtuoKHq/hsS8iN7KgULtpu9qxT0RdRvvBcNvH
3rZJWtdsFurXtuQMLlWabmvXsX1FycrrGRNg3rwz5TEMEV4C746H8jLak0N6Wuwm3cFlhU/ykzl3
5xkfSHMyK6R6VynA6uQREoVzGcBxhweTEfmS8Qya8sqLGE2OZ2vSEGbAiM6vF+Jvuns2R5372OVZ
RJXRmPcwWBxs//0ULs65xbxnbhrTqYwXNTg9BCSMWcsWI7TTnJw1tah1DAZdmqGpmySvuvowKDYU
ngF9K96AWTJw6qfOAyyW8bamFJr2xKWlcFIzo0bFMaYPDCv16RTJ9XJZenNgF0pmMcI84dO0svX+
ms4upEtSwPD/GtZiXFnJiuQOf04n/l9W/VcJcnCt2SX977Lq2yYuvnz72/br+NF8/RuzmI/i6y+q
6p8/4J8pPPrfgYIqC8EgQl2BZPBfImtp/R1BvVQuR5ikfTdQ4Pw3x5AYWpysCJEdw9HX/6st+y76
z/+w7L8jTVM2Ay/dRi1jWv8XkfVvYBuT34l2i5Qak3UWvdC6RfvDBAqP4RDxyHL3UjfUCy644SjQ
o3ybU3yEhe1ivss13a+4Lbb1Ar7jD5/c7U/Bzd+KHg5AXHTtf/4Hb+MPw1FUduvLm7xFZRBxh2jy
15dn92RqcjHJ/1j1yLPR917qjiO77NDd/fuX+nUf+OOlFHMIh8aGo/hP0MRF19qY7F5eqo7SI9Vn
sGUNZDz8+1f5H94Qr8LS0WWQzkbst88z1ywO7Lpw97aVf5LHAIY96k8pLeFffHK/ji7/8XYMBl1U
w4zwfxcoyMilXca4vIdtfIsv8WlUxUfo2g91U3AuuNNffHz6+lX8t2LqHy/IF2aZyCLUn+RZiJFS
o855Z8v6GBbr+JA13xLjVHFF41E0G9GOgMDmC6F/yKJd6oqUuLq7eWi1I5viFo4BbORJLaC+RTcc
DVSV5//rx49kg30G/2Qjg47/1+tJ5thIUSYRrRCnjs+0CtD31H7H1hr/xej4z1/0ul62kf9R9WKU
/00immeAb/Do2/usr9W+UWFzQ+IVilu9m/9CHvrnK9dRuKUZRBp81eL3l+I5ETcZS7t9GtGITIzO
jpwR2V98wWiH/vQNOy4kND470rgMxmu/fnhFH7aU+S7zwxA6/SCG6GgzefRGKEPYO8Msc3ZuM1ce
c50Vq9BDkPdHSzd8W58MPzVz7V5pyRtkEtfGcDqPl9G0UsxdYSSfQluf951WtsN2NPqOOPmaIAB3
GnoavrmibptQH7hzjbZiSk9ampnkVZnC7+FTP9YidvYA3EsPtOrsokjTsi0vmBTwCgbtSDZB+Sr7
UD80Ko7eyrFnzMKQHBeYtC5ydHIvJEzxMAjg9gWw/BvbbJHDqIS4+VpEJxRV+RW57/odULGMUjux
blmXhi+ynOSNcOCJk+fDxr8r09ZDykkKBKXILToz1gOR9o2B9YAnPBhgeMiufmv1RiKHwFCWMmkh
aFC3zgGd1yVv7MbdQHlgvmCSeENLtIrQZPdIt6nt4kLqLEsdoMOZYPGRqTm9gnKvNlWiwtuwkzVq
r9a+zwezYd+CMRuUt2CmUkfjZmgx/3nxnKTHpLEJMdfjvGAKGnS08vj0d1Ed6QcV6N1aa2Y3M6p3
Mq0NVKebtJbDcYiN/ja1l+Ydt+OLaMp1PEe4FfMCoi6+S6aiHisolsm1+Iqr2T3EpId8dNg1ym3Z
psYWvrh7HZSKbhkC05tBIoYvnMF1dmAZHkpkSlRfDZsAXjMfTjGAutshz0xiNUkHGE+1jlK/hmqv
6YGnJleO3swGHa1GrrTgBGW+B5RUDPUzA4xSYWMlA0tf5iyj2hUJ4BkhzlU+hfeUkI4fsjQpvYFM
biIgkvaYRDD99iQk1W8FnPbbVC/OYyAoZ5NzLtzKZ/HChsWljRtceT8urbMpBddrTNbMyYiGUr3N
qm2UN1r1M4XlFds98CuhPb0aizZj342Ry0SIYcinfkRuQ4Ln0Gs+u4RvbsxFwp69e+trPKJWHYp7
crKbjZNUL20Op5st+pie54zKjpIelYNvIf8hyZKx3IF9p+MrxAkPZQ6LfzTmYx5WZQTPqyfRpiis
O0A7aeWTeYUhUWtShw/PjW+xz44nhXHZJ+cz8OhoAq+PnK4Bc0ueR5UyWMnIXHmv3XWOqGp1RlQF
XKmajE3Dh4FAw8SyA0y1fcxlOqNAczMSh0RFptGoRkKQqrDYxXFS+uXK+mUIncM1Na3yKUXasU/y
ufoyx/DpkzQND6IdmICUEhY3dJlz1Yeq892AcE8vb5xsRzRVfuu0AokSgZabXKNxzuZxAiWilRjT
Zeg+kejh4hrI4E7Qg9QXkwydFzYfqYuq1AHRUhrmHYlF9S5IjOIBJAE5SKYKr2fiJmraqal/t8aF
FAckafsFQqrYZiZUMCmYRB7Z3YNo0YdQuyvcrNjpnWYThFv1NqloSXOxpoY9lpq4O7armuEQNoab
Y7HPM36B2Y60DVloCKSath33lVVZt5gHyE0jwkTzXcmRhFiy3ZuK2YqTxapjpJEWjD4DDK3kRMdT
dDG70qq2TrRku5H1MMZ3xS2TtW6Nboq8sxeugWpHWOeyCXI80MxDgPxg0Fj0XRpBOOVpxuUcZxUC
/orIgCwSz2oN8G7hrO7ZwTcXNPfqxhF9cW5yvWRfFBKENljDK5lf8TUYFutD7/Sqo99ClEtiTL4d
Wn4e6pXZ70P+YBpP0y2cBOM0T4FT+Dk7I0Fuali/LSKNr5upMjdGl7KNw9W6FYgC9tZsaNfaHJpH
nR5va7r9d4RS4cawMrWHAiC9sLVeyqxafIpo82nqWPRvCDtggWcxjNvYiOCYDixqS1BedCJK8pmv
QR5ytzFu9ZIo2Q3PFniwPB9ehKOJm06HHFQVI4FcqHgGTzW2+VAElc3ozEw9x+b9jHBE2T7G9qkd
mrsI3eMdc/R6I1GOvda5RhyW3pvHWTLic62MWaxwOvRFYfeUJDH5tjy931VGbpOtmeIY0gZ6BVr9
E6jdmeYxty8VrFu/wjTnFzKCN9PMgP5wl9SXNizqN4yV1q2CdnGaBiguU21emwijPGLrpqeQUB4v
H4Z2R++Q4aZ2aqh0gVZ/b2erPacpSOCcjctHC5di05Wi/8paFNtBiTTsppikugogFHcHMZb6gW2a
+ZAmrrZvM0t2WxHjciwRJGxVzoFXuLl81G3xkhpL+GVe7Gxbhvp0E2iZvSsyOt0wzcLTUthXCQzV
aysbFk9pTr9l1VW+tFBXHhcSlS6L07KXU3XBXJd5IiEjraF9z6Ki96wq4KmXoUK5WOUkmHOWw86Q
WuH3SSVvdBgfh8wdlV+5bD9NFjM7HFbOkybCdk+pDU4RJAhPIgLfd25fmHdDx5sYG3TgXtJa9ZGY
GuS40WDvfhz0o4E0y5nZQrY/CIBoRjG62PK5NhRwBkbwF+aAyffeTSWr4spFhonQhRLN8odGQbiu
O7lP2NqcJ7obOLEFgLrEzE9zgKVaQhx7QCcPGYkgEmpcZzpH8KivRGuUN6itJDs8880dosELAqvf
xlX8aRmZfdWx5vbD2ilf3W4x471d6iF3nxl8t2BYaGdaTBQXBgLSTdt05VcWxYwmKr737cDK8QbW
2rDnYh+JCBMJkpnRST/0cJjZrlbO9BehF3/uP2g/DRvdnYNpyf0hv/xD40juOR9zVhj7InY7hCAG
2vfmZI9crGO8s9kn/fvK3vhVK7H2H7++4FqQ/+EFgz5YOrGUxp58i+dId3fFuHzgyGX1R/oiuTaZ
Xd2J9ltFUpgpxsMklw9Vfe2M4TIx/mzQJ9kGmDLyrCBq3w5pu/33v+GfG6Rff8Hfyuem1bUidPgF
pdluYws6pyn2HCR7dmb+v3+p34Qj//gwyO9duw+b4+i310JQQgrclBp7vgWPR+fTGmcEHHm4yDDz
0zDZcZH5Vm6ITVtpP8m7/z8Z+qvJEKIS2rz/fTJ013/7/Pbll1nQz7/yz0wL9XeBtwlxCg2j4NQy
/jULUi5hza4kXcHE5LbqxP41C5LG3yWNn4taSXdIt1lDMv45C7Iw3FuWrQzLIjQBv8X/ZRb0ozv+
Y4uvu9zOZD9L3F7OOpT69RarSs0F/1+Fh3gdNV5LXMXtK6eu9dzkkZKJrxYLYYCn0lU44dSNEBTK
YSq/VoDiHIDuYQFfZIvvSfbVK/za1eMuqzwrTa+G698mB+GWSwQnkNNDuwqcMIEvw+qU3ZowyKLz
lmqYy60q4hr6lZGZdGmP7Uz/8fmHb+Z/mDz9Zn9cbyEoSiaNLkx/Cxvk7w18gLkvRBq0HxyIYvcO
eD/nmGL3nH3cXxL5ThWw+toLs9JgD9p9QgptSXC9eR+ppqhrH418qb338ATKW8xdw3IoDUrhv3is
GAypfm3MmVmxNlYsvAUTMgQCvyk0rTwAL2KWybFoB7xTniqE0ZzSwe2BFunNNAvHn2z2g6waKZ4r
cRlSZW8pJp2zO4TmHogrTJ1qvCvnDJReNuCb0SOxqwSVF1xbqn8kRyVeAqph9B/9ue/d5dJxeANp
66f6LagysUMWV1FPNYF+4xCUdrsgAtoV7ES3Nh6oTzJQcr+MZbdv+i6DPae58YWRPFC6JnzMyfxi
TcX6fQlUetVF+XRAYdY9zk7j0GY5jJO6fLgO2q65m7UmuKxzyWPGWUdwdd1a/Gha3ToZifQFQ/vG
TH6cKBeVjVaoZmIQqXDrDsyi7NCJ042hj85LiTryQZZmeUcYmDxqmoquR4XgcUO4Vr1dxjm5CvIx
vHdM6YB7m2ravsLZBUD13uaunbk8qA8mxj3nrmrcJyAEzZPb0G6xSNNw2zXBQWsc82EWubldCOEl
F8Jxqb16xzpwIxQPaPMqBBHIlolIU/ZnE9QxxCE64CazywerRCWJOtzcj6qEcYp13IfEaH5ryrL5
1IkXpp8PNN/RKhK+MOd9BoYeHqRuT+h0CkrmXq8XHvxttQ+nqTjaARNUbp/2DOPQweqBDetuMKGq
bpFHFejHQeIHhMteIktKjyyRRpEC0jvf0sW+b7TJ/Jz7Yri1Lb3YNg1zPIW6/7FLiSHm84xvYGUG
e5OINUQUIO39MJf2IxqF7ItMZQwMZ7RcLytDiaQgj67RkMBYdjt8XHmXxxv2sO3ZUqYiyAP1UxXw
AZtEFWyhw6WflauGq7YyYNAwRjrVBvEYQSTdI9xt/a7EnbTpECAf884SBz0T7nunC5l4+VK4N1Jn
qaxxsWzifiLlahwHEhLzMSs+22phYU9hIjPkjg6rSgIp0WJ3qnwFvES67zypgxlmybvTuu4tghRi
U01XB1xgGIeuBSndzrJ/zts6HtFPEYSZeibS3FE9jJ2uwnLnlnDdGzVXL72mV9eicgyIWXWp/GSc
bOoyqM3bZKleSszdflF0FXHhGqbaPAS5mesE4+nP+DZJo0YeSXwIoeSLS1ADGjniSbOux/Hj4W9o
AVb3oVP0ahNmWsO8VSGNKk8uHZQqN+Rb2O3WHNXATBbsgYaEMWZCe85VOGW3lbPoh6kuGwKrRxil
WQj5DGsCTaRdZfRmOfdJuY/GYdhVQcwFUDqJ3l2T1F190UitaPbgYEegc+0a5mkUs5FfRZou+2+O
Ykh8dhMbTjHtlODxoiP0RezA0+3ToCU1n7GVKMeXCucsBS0A3YLozXwgCa9FEIX7NkgmwNaM18kZ
1sbB5mmR6PyT0fYq9bPIXKbDX6M7vJpYGDZlfRhlxksZt2sOuZsgIB3o7CNEAVYfd+Fm4ElezBt8
osjdAEpR/ZON5uhfWAl2cEIDa0TxdR2wO8b+y7lgctrpJWSI6MN0RtP8ZmA6bAMfOvXc+ynm83YH
c3Lp/dBi1lD4ItGh3KONztMbM+WLn/a9SkJcRVjiE8jPcAaj5WKgsO9f+kZzWkCXpOEiyZSuKN+V
nk6B1w5lPTwIirnO6yKNRhNmCz3eVoRMK/yArNwOOwqQ8XhvZAO/RNX3+QpDZ3kfoDaRQXKykBQ3
lwEvAU+YyeQPhUY80IEz7kIWVhN9y+Xz819gbNuJbyRN9YGoTvKmYp0hixsVmnPs0ybPj0jksYdf
jKSatNuO3AWX4R+KF472wGLoM2y7wujYBGNeHPa9GbbNBa2PrJNdqqxIXLn5QlDRkptheiJNhDc4
Ab3CzpBbqbgm9yOcPQi78bSPBUqZx14GeE/aKl8BEROHcUy+JLck6ZjjnBoEPQJHy5kWSWO4q5aK
N+hikLIO4wIpe0tpgea4IH8qIkEd6Bpvthgs0gdCBkgp6iyjSL6DEcqe63rirwV2y/KJHJtk2i/M
vpqVG8fDK3SapXwb8AmZXoMs1npXjVlIe4OvBDH5FuU00wxvVPCMNb9DScN3nhnIir3OABh9Qsoc
uIWXJkQHcaPnYzJsVVqGhWf3UCs8jYtUOyIDQ16o5oG5DRZsLqm6lmV90PpumPy66+Ts23jWDG1j
RFmiXRktyB7fNBr0N0euo5g05QSUiW+ViCUwHK+GHaYvnPCNF4LzRIQwV7L0AMZxKwZo+4FSl5B4
blSEsn1jjtWYHjRYHEjKG2G3tNixprYTTiMM1V2ZPQMg7pxlVaryX2gHqfw6QgAU/5shA3MAl2l6
olvmsAWFDFkmIU8Y8FFYGzU6JoBRaCS7ef3418Qm0pu0MfOAIKToqYycH2fjLLM8sJQ8IlMj4k8W
rgyHF1AvfbRbzIqLczQls9K0LGYabwygXERUH6gsI6aNENVDi8s/IbA7PaEKi+yTmEmXPdE/w/nw
tWTu2A+UwPB4fORReoptlYveb3jefavsoPwoZDPL5bDYLORfNJQ4RNF2i72FA1+Kej8wA5RO9gF4
uCo2g2GfXGMqWWX0Y74tpmgevuJyQrqt8fJAWHDKvAxF3+VXXCpdejIRO62quVCfT06xioR4Mo0k
5Uoyc+Ec9MtVtEhxg+62J+ZAlZaBBwBIewVl4itWmPydHA3jW5hoWHASdyFhuwVn6UDSjWToGWgn
I8ZrskfXIXQI+zo3isrbm5rJyIEUzGRbiDH4ivMWrWcF/yt7NLQEYSOK1S1MWOlldW6RsANH+bbU
9O4K8JV4nmszuq7MwcYZqsT3xhTIQFqA/DuJopBW1275YkoYBYWXwKj96jjIe/2gKNKPNG6cA6Ox
dh9PLVbDyuyXMweevispYLVNtai627oEsd7l4JMuWBBTZFmIFjft4KT4F3Rr8vUhAncdOV/j1Ore
EQoZ6cGKInkWwHPVOWBhfsZgp80Hkr3GO36T5MMELvVUZJiKMZ/VFMXGZHu8sSbahgOWL0+XcUBd
admopRmABeTTcWGRl9v1+L+SWgMeGR1UjpT0OGCSjtE1yiA8E13nng3YLLf6EiLQkwafZlbYqvcT
YC4PlTW64lRac87Pacb2Sjncbb5dCDmfm5roYK+uGnnhuaEhCyuS4BhXHKaeWY/cFlYQFtAaA0Qs
A/nPnmGN+St1/WLujMbqdgRvyNtxrhGQ2bazjVqn3E/oiJk0MtyjJJ+mAPyV5STpNh3S6YYbn9lp
rIwBonBuRkeGz/Ujy532ColwDbhlVVNOfCZXi5nmVwyDcdiXMyovZyDDxqvG0Lo1+4yTqBKyeRtF
PilfTfiRPZ5k405W8Mw29sDpyXdgE3YFwirz6i7O94lrWgkAb+jUAAXLx9DqxmOvBGm/og1ejcH+
muJImDc6d+h1kzYi3BYwmR5F3wf3UuWkkzCIxRwxMuFCbhpyvoj0Li/YkmwyWT7NodYsxGbk+OjQ
PiUbmjH7HT2lerXJQZ4BWzbh4OejkJ/ofGwUh7kdnIZVVMlJkQW3k9Gk/P4iyFDa4u29hpnIKkkv
y1unozhDjY5vWbaqpUpBvdOSIwNWnxwBmKAxj9oj2yGRbJVM83fyNjIk2Q1PLCzSox+DZ/EVsoor
uory0wDQdoC12l67ZnILLzFYscGR2DI7KL87SJwZDOtE1RB9HjyNgF8vKhmcLVwkiN0lvH6Pj1wr
fVRi+wK25MVQTGSR4alox24xOXMFr6lMjcYji5IGAZ4IyvmkT52ds61BVpYyCU4RJBLwBRDDNdiB
CBZSxKWQoBo6WnGieCvQcU0cATxdJv0TlAr21zBoze9QYa1rSGUE3ttOuNzqJgX/apGM/TYepe2v
2GrDw1k4FeehLdyPxaRfQNahmje4rdF2ZCrgMIsPKM9LoYlrQ+857Iiy9TkPoaA3wl1o/gbneiFR
xwttGU2bqCiYkRaRMh4JMHg3OeG+SKLy7L3M5KMGgdygMh2CQ2qN88FizgcxjHiDByvu0aHbPGEt
KCiZWLZdN1hXRtpZ37LBEZM/hFAzMae6g30VZPMHa9A8vGYoiXwxYBD+2Mmoe0WLmT0U0EhesmhB
2jbPELy4rTqDKd8Y7mGb6+OFIYtxQKGRHWhZilOyWNMRmQbHGPGCyw4J93SigaaS6BTxI8KJ0QnW
6ai9N7hV2BgtYVDSdtQdHFQGGDvATOj3iA6hLprAFx4xx4wD3jR9JCVA61qCRVaZ6jLWnAhq1F0f
3VDfIz7MXkw1lFsrtEvWvnmXUbZobEZyylFvdZpPG4GOtvIBlCx3rWWIiuZ+ah+SNHPmvWXI9Cvn
mL1iunX9XuZA+t1BdaQZrCrKTO/ah9YpqvIOHnL/AVmEpCOMWRxMk80iaQmCufUtDrfRM6qRCGxE
4AKJsIsu6hG/M/XHaMsJPpnVE8dRmVEHy7YaLP1QUa4NXrxgQkltu072SWJbZMkQ/CPPzSgEeXMi
ZY+CpzQF+jQuZbbrkIeyK18ya4KnppvRxW2lGTxaSpMVrPkxzg9xU4KCzYkZ6DDWWGPQ7LFmpMuZ
jjerzyzh+qHZNszXO7W18R3m+2WJ8+qMLqvGNkGKl1huWS6ZhCNSxPGraS1Dgb3NbjRD789BZW9Q
fGk1OaZ9ZfTuoaFeKvKNjj4ofM5YEzhUtYT+aPucEI3iGSq0ax+sIqq0t0E1bVl7zYDOQvgOwSBq
L7jezC8DZLvWd7o+7v18ku0nrlCr3taFNRNcVDfsCz8p+xpJKTWvclHPbdsmPY4LRMNTKMg5gUY9
6kX1iNKyCO/Kpq3N98JkwhFt0qRaE25sS6WPKnCbAdhKmuTmZiQ3ICl8NyYB+8gCt1g+gM6GATYN
MiwuPX2lui4LbSLwKnHc/BUusz0gtjSDVDzoFR+07c2NPll7e26rju7EGfKXOHIyQWXc59ZLhlXd
3mnZaBUIWLl26GynRW6mht73QA4HK0NXZ7lhlVZWeVXfdQ9dFI04akXo0rjSlSobUncmtHqHBiAt
7wqscf2xG+3yxnJBZW3UkqKaraEExzDKpeTK1Ah69zJ7Kt862eIbSUT+nYs8uprzoKnZy1loX3sD
NTAhOJTGtS558IetsXxlWEu1tV7rABcsxxNDrUDHd9WQndLJij7sqSgeU7tdyMJIzMTjU0iJOxHs
vgrrPuDj3hBTmXyioJrObWfkO4WmlXQsobuPdtPo8ZGkao0ASRWy2MNCJB9H5SRc95kz+WiF8tNY
Rr30qjZuXL9MtWX/X+ydV4/cSJaF/0pj3ikw6IIEdgbY9FlZTuWrXohyondBz1+/H1NSt9Ruelf7
0FisgBk0VKU0TGZE3HvP+U5F127vmfVEZ8d2LqDwMZVLBRvGIi41iYFDJ24KW5CZ7TLcsfGidUbv
ydSQTWdhqN90SVV/9KPQfyC3btrWTNjtVasF/iUMhxQemVVHHKG54CXkez1aszDUp3QTvKVnY26m
wsiqmC2TO2gRgRK5rfCdeWtcyP1TWtk5JpGqfWCAiX1OFeI54nQyJ0g46M+lyZQr9Yu+XCfoD++1
vkR8HdhZuoxFZLD/4w4aF7mnjVeo1Ad2K8IYnUXR580l6RPhGVm84OrTQGwR2gd3nGQr2A2tU16R
8ViqbUIeFc4kzsj7ssqHdg+bML21oqS5g2wZD2BLGWYuUdOU9ZIBYEslqE/9wSws69rpaT4tE9GZ
byCSi7NEV9k5xr32AQdOdpIEVIPbxNe911xgZMBdVYsFXgJ2H7qZpXPCOlh89MI+AWdQ6iR/BlEh
ly4BDGuLjKyUhlvSwRXwgmdIiGm+DmCY11vkAtnOA+l5PQaIsRsSlEg+aC1Fq1KkzK1ZkNqnlJ1l
WJNZ0SPX6VpbrnIrxLJATsZtGbAAOL7jHLhZ63cjLfo7ODjQhZoo7veSaqojfahSL4gCinGTgNI4
Eexnz6UYi2iZwdV8JKUn+ORhyqXxWsDj2oadMraEDUTZOuVEPQOezDZflQJGGLdbOH50fDEySvAV
s92+nfTTjGKBeCFIZ8bKpdfTAzlErokhnBSnU85ALfahtuU+ok1rnZMy08cngWmlLIhh6T8kBiCR
RRRE+iekFoSAFWxquKX4ahX4CJBADNOIvjzs1UUkAhxVul2lJrEFbdosOzWwQ5pmcIuMnkK8FOa2
ocOjrdmLyxyivs/gQhnjvmqLOkBuhxlf5llCr7PzhkNCqMQlBpyCED0AMoij6snecmsj3LDDqBtX
MUGyy5jy81THzfsQFlm5reCYcMYYjOJN4IofFrVu0TxG8i9o6Ybs6KYTRGuPSHF6n9K9zXLbwGrS
EQtzEvT1VeHSS3diRTWQu1NwovMyrn2LX/c7TKnUojBgKegSa1dbegn8q4LfCHgGnwUM5Sz75BHw
ewBARRuty2rgpjU5FlHAlH0RQ5mKt53dYN6zLYUdILYkLeuxgvO8aELVPfXlcFd6/kRvsHfMcQEQ
H1b+GNBT1ocEbTD5OkR6y9C7yiJv8lctLSoCH9i/mlUFDOPeafpha02JiuYKgRwOnefn/ZN3UfLN
f4aNLFH9V1B3PY4xHH5j45DStwDy0ov6wpYR6hpyifJ6JZk832qcLN6SkPEowpQE44tpxso8BGaj
n4JtMhDLsGXf0fsKx73JRAH9Fya0hUZ4Z75mFXa4bKPHcpNpnTNxw3NKTGikuoRM2Qo53SLpU0c8
eTxMu8KtzN+Af08+dcpH3Wa2jTqgRWjgGVW+cHdUBbLYG4MrsRmZjIoWrV9UV51L3xZMErnkC61w
RntDhhhKAZtGGtd7KKuLYUQ/t5HCDMb7cLK87gbZR/ZoxBwwtiKYZqsQzWSietrJ8frTJkVJ57AE
mBtkO67JCE3Si2GSFZsb01Yhfbq28M45RQ0JdlPFMI626Hvvj9YNtxRuTExBPKqpcGySPIerY6X1
sclBS8UUclWmSo4ZyEGYpkRTJy40BNP1RtfLPF2DzughACcK/2Qq4QDt20j29jK1YgLefA/EG/ta
yjaf2DQYd9xNCFdFZxc9qo4hJ3kKu15MWEjW6vWtM5XVFSeBcjwrCk9ZHzOrG0x6vpPRHvzAbvxH
vk6MJXFt4vLhSzH74RgTIp3RI83ANs7pdtX7HaqxheTkrl2QHUk7fCA3sljAXW6zg99hBrpqJxR8
yzg3G7/bCt7aWqvwrJ/XImg0hJBFTcblEDcW852M9MKzUTVD/4p4NW62iZeLYON3vawO3NfZU0+1
c1vJTmo7C3tnES77UvN5k/SD0i0WJWB8+MCb8jQgE7m4Gyfcr8sB6ad2Q0eioxGRpEJ22x5pPrWT
XqnoWpNEDV4Ch2qMcxuSUL7NSHYvL0d/lnqWdm6KHQkBZnCSFYiP9n0vtfqE8ZMYOHxFhn3NfhPh
lZ2c3LmwCYRkFyb7QD/LI1sgwTLZ+bl7dX9aDd7UuuiHyr68LYTN9KJrhfY6Gr4Xb1mmM45JvojF
VmVFVzIGoLxdypRb7NB0omdJb6L8qjESOBOV1Jp8VRS+WyULyxj8feeGPFOkZFGvpQR5SiU8afo6
nEDOED9kxixMCwBEA8Jp5enWeKbaadIvPeZW5rqXbWPeFBylcQXremQVC+G5IQKnWnl4m0RS9ret
12XWK+NDurxh1QU0+QdtvAdsrvmrzvH8Z4DGzhOiyEwsYrd1uk04avDughprG+hM3XnC/cx/xpUU
PSABvXyLu74pdn0emFAnKYR2tB+alhek3LnvhyTrtHdr8zQI7Z7wCG+I012g+XaILmjqb0LHpwJa
UDTrV6NyseDFeRCG6GiHiMj6ie7NhAztdnAHrLMTV7vd83nObU63S4rVpHw7voCaUeCQjAiY2E4m
zUjia6C/0adhCECzzQgmbVmbOQC6ycXVuHUYC2kXJeHL4zolNL2+oDLJ8VDprudf5UmjGpMyzy1Z
1DNQRsF9P9EZAtspBRvCWDZSP49qS2mnmAXN14pdK790jbi7qnrFrIoRRJ0T+56453hgWbwQg/u7
JnaLbDe6ia3t9JKCnaZrn8EEAWvef6KpS7oNOoC5TWoyuV72fQtveCEYnMxH8cp9gisUjHRnoI81
lFu6nt7Fgm4U3PGmCla1I8tu6aA2ZH2QvdpWjFVvdEE627lobFqrS/Z6JtXhBC1nZRYkeqxpL3Ou
j7AzpkQ+eb1GW9QKHGD4VhGNbwCr6Dzw3Sz0NT37oTttND+/Nv06SZ5636R/ZkMyDwCbeYxxNqXl
OQWhO/oY01MAadf6J7bvqJzQRCZfDy7iWxM2aTpvFTraHP3SyZnQLs1M6tBNzVpsC1r4KAS7tkNn
ssSUmWXAgVVijgU1SlzYw4pTkRM+RHEMr2sRq7ZUt6pJpf9uFHhoqPMoFSuMqbaurCtZAYSkW9BG
UBNaKNzdjsNIZSJDsKP4YIQhUZ0Fojtas4NhEkGMGDkJ94yCJu+swpUDIsjtwPmEcVs3y0DP9Cs/
mGYZOYx/YMZU3ewFQ1dge2O0wgpFyAjcECuGjq6xZj6CfeWs7PDdHtdh4rXxImEspoCRe25ypvSO
4FgRp8nBcAaqEDPtVkMoUPwpugsLbpzqkHe5FazkCBCc1K80jXcwkJMbw/AHjMeNkb9SosYknWGP
bw4ewvj4TUZUFBddY7duuPXA7AzGLtLzXruuxgLNKLVxd9F2BAgdolaF4TlaDQZAOUfsfAEcrGQ6
2nYZBDe3lyGW3Gk4RSbKmQx1A89SlJm2h0nhMLk285DRU6ZV0r5yIjkwpRFJSAXahZXLKqsycwk5
BixG01KWrDFLRtWeV6MBpozkCylV4XtIv91bEik9pStCcowWGbfb1VvsAtN0lgXE2p+gRcAtgHsi
5aKXWmZhh8+K87EqrRcUQEW5sgdlI21FtnlqUicg9h7DcjVVavwEs3AMlh5K0ct4jI0YhQ2C7oUN
Xp4pqZ9ZOEcQT+ICqMO51Wo1LmzYLG8u7FCI5oRs7HLj8j3vN/SzaNaIlC4gCIr2MTPwvjJuSUEb
wKVjig4Rdx4VoUNI965opm6NqnzS8GXn7nsxpNFVQBj2XtYwPbeysYIbWwMhzDQWqXM1WOY6gMu5
75wyWrrRqIeEzgUJPgYH3N+CmU1YXA4OWkjKx9T8aNe0e89w1pAM4KbJcGrkGVNuqBzRK5GwxI5S
3MrXQMjmtkDbhLK8ycqroNBsZisB5hIYE3wJWrsLWvplHKFWtQ1bCNFAZTzURRrdm7PYFiywzywl
1Kpuo7xZ68l7hySjjAIXTOSc4YSlXvYNFLgL6C/jORVYAtu2rXbVKOIThluxWCS1hv1EcJuXOyyx
1U1V6BK2L8FV8oSdycxXloEaYeOjGqIOrPXAWU6iK2885nv7pGSuumTkY6Z7iM6wwOoChiEnqvqO
idU8/qGXgKiJoimzS48Wtit9zuw+iYUtzDtwHHrYHbDxwCVIxsCObnSUVLtSEK200s16pF8irSuK
hAIbgJWimW7VuYpM91kzzcusaBQ3EAAs747LpL3gJS+XmW8RFj8R0zSGTJwtolu3AMBMdcKJT3Bw
LkK6H7kMjXQ9dgotoj2ilVgokXWvAoqM0yJdqJkY2MiSFbe4TRcx4OznCKm9hiC6KOM94slTzEcY
QVigqjvHt2X/7rVSkQniY74ZmRqCPt4UBX2+gj0FtN7GsUOCPSfi6l5GfwzrRaM6MogWadU5HXRv
Tr8pJCRPt9WFB1u1PKN+rPx83w5R46ECmfDCsfrEsHrDGFpbsAqkGfn2gXqW6mQHEdxuGGLEqXDu
R8oLuu+e0RX1jpIZfffG6au0RYCcsF2viaVwGBY5AwGjfONCWr/rgDCsw2S18lqZdcdIse2C66TP
CHoekdcvaBxKtTfKGKUP8V1b7g+SnEu6tRsiL/p1mZArSoBc+2Y2A4U2qnTriizCB6sU8lNjQcEO
eHsrdyKMkGbKYD5NOgnQTC+qrWBUe1fYaNF7Ds4uZi5RrgT32Q0zzuB9mGE4C0dorb/w7ERtqjHv
TvtmIIVvjMzTMm2ciClRvi+Sxv+kTy7YQtbPe4BNkDBIGqMnpO6hpYRLcladQ9jr1R00QUMywPYJ
7KF7+wAVnPFDMUXc3Rnaskt/cuOXTqETxEhv9mh1zfYC/57V7Pjef/SmEY1JSgi3h+HKfKEkIjW5
QIl2UTuOvKJt1C1yPCFrOekBCB26TqswHAPQUnHOJXLrMd2i50df1FNPg+CXoCj3dsoWglJOGeeQ
0tSSo+Kw1cfhQTUa+bsAdVY+frvTkhb97dyodXdhJCzuGTqpV46LFIpd4mVQyCMXk5LasxEU7XM3
y5fgM3O3uJV76tOubxf0nhN70ZoEty45CREWz/m1JpSeDpQr6zXijw6lB5oa7kELl40mV46dJCdh
MhraCny5NPeGYXPcLZshvx9KDZGk0SYd8zxhRg9jQpiyC596B9SFx9Zhsm6rUqCZGKSpXdmJ9xQV
7MI6zBgCcKz0mpz0hvItA3S2ToSMcgqApn/CJ5Sic5RKk4g1sfTgJQlcBjpQRDA9EQxXyGrrIM2n
0YKuw2FYHxiXo4k3bSvivozRHHioWhKbCs83GOpGeW3BT9IkgXy6sq1yh0lUeqvYqcVmkkpnJkOi
VMTLGJtuCT9TuzJ93H8CQPKuQTZ3LSq/Ndb0IZdmbtOipusUXPSINR9Kun/bgNE+zQ93WmaOcgUB
tZ2zwsAVJ8sgLPL0pNL54Fe5BsVam2b4TGyMeAFDBozzCq3fchDmnTYifHW6qXxjWiuIJVEqIwMV
8GRnasjGAcyCdNimqR8Ej2NNDcZITs/jvU1nXE8XiRan1VnDVWove7NMk60xlX618SDmuYD5AALY
D3CLvP4lcnP7kAHu3sD1miG5JgMyQK625rerUcZ+sHXD3Cm2kzL7+4yGg9xKRiv9rme/5b6wmuBi
SsBIJisCkVz/TkH+hzc1CDruhMdMXe77S3fCi+tx0GesARjTndp1HnSRvSmkNlz0lA3WohOxBwa+
4c1fR2ZlDR8lhOvuTjdCrsKCdNJiWECPmu60sTGc2xjhaLrX8XssyYEpPykWpngNsEAcAtQTSDCb
hoa3HhfEwWtwdD/VVQ9yweLqMHMqYJcVJyRnjO+IOnr5lnp6BOMdzZd7GtEkqDZ9K0FejXwhFnwJ
3DWIP39cNFWjs6lVRFKIK5wl6b1Dsk62TAM0GbLwu0fVZygSwyB6JrkxGmexXxo9w/DTulUyjmT4
dakU2WJs7RAnErOedmnA1eYgRExmu004Xk84TZvqNRhC5HTE9k13lk7uFdPQorsf22q4qRNsY3xr
oj1TL/0OOPb4qSpE/swdEhIUGxYlG08m10qYvN94go9O6meThOJU4ib0LmKquRPUlPZTZAAJ2QyJ
WZ4BQQuHy2popvNi4nCyFpM/BHty94pVUiDIQUPAaMjGByw54fvhs8Pk4KrkWK1YqvBFMRMVo/lo
M0omYi+wA30LP4wpDCItc+3T6rsNIk1rzjsjb52tk3AuXyNG6SraEyXZRRxxNUxrtSyfaxm3YkWb
KdiWqYS5uEzRpeqbwJN1fKUSByVBNvn0lPgB9tAta5EXrLUpYRObGmhwXxCq/+83+Dd+A5MZ7Z/6
DR5bpE4/h/uN3xoPvvzbr9F+hvVB1+EsICIXIAPmzL6vSX+zneALdcLxPgD6lA6sQ2GYOtz0n50G
jv7fcRYIHvMbeABZfvOYmmd3iczBnu/+SsHOqm+NKtTNxy9CTnp7kPQV4vS15XHmYy7a67l/6qnK
fwqp6dEKR4EqtzbVZ0h4hmtq/8bAhFP/+xclAb7wXg3pMbFDpytmi9O3jqKahoCRsMjGlc3B0ozX
Eb/OwFZPREET0MpvnRnJksxwlubIaQmyrgw3JGmLl5D+0b1HfP1OML247thU61VyhL7QHBCbXtA3
mSqp35UkFrCGzZCYdvTYo6fB727dI0GGTJwI15dhtDrhHDgel5SP3hk+2UguiWKClEyZbw3vOCzZ
N/26XRlZOd1wPbQd7WxoNVkUUo2qyq5eU1+qdJngz+AEXHmJu/SUY/eHsifkYcGUPP5Ya5ETXGh0
FfwHEuq6YGcgYD2NHSRBi4AGmXdhHfk5Udj36iSasTq0ByHsUExD2xmO5B2sqE1xGlgSbU0WdM6+
6nKNubJDZ5b6C3CPmhk+IXDNdT0axWaqBioM+FYUTjIf6ptUhOHWLS3HPvGPaKBupgTpk4qu8oax
zVKKjpN7KYnvRQMd4bH7zBg68obyCaDuQiqZ3zgwKtUaf7lx1sxwolSz4BTZVGoo8dmgXiGfIrAp
AG2eE9iNyr93joAjoVszPLQ6o1So6TSMmFFh7KgZiVQap9qRk8S5rz2f5Bj6qxRwMseoI0rJJFat
XnJW6M+7GbNENRVSmLhVGnC2tmO6kLS9qMYMGhzWEcpEVgHiqSOqyZ+pTeyigNRgxHuHxPBiDR6d
KZNlE2tu+AazFuCTI2E/5UcM1HBEQqVHPFTJ2GgHBrZXK03rLSaGsZ3fjnQmFs2Mlho+U6aOxKnu
SJ8iqBiFiXGkUjGXgFDVa65T7yh0owsvQWU2g/S727yCQbOitwraCvZp8RLPvCtF+W8uwkG7Rwhs
nbpHKBbXjJF4qfp2RGnghdlBw7lbb10diDJdLQVQSzvCtTBnIKoCmKm9VmrWjJhHChcNourehF39
5JYInjF+Zk6+lPAIzowjt4sPRbxGOE+jRZ8B9moivU3WhtkVK7pxJmpfb9g7Rw6YR8wQhUtn3tIw
SY0FHJnsUzEjw5LaZVY5aQ2Ff5wE0UV1JIv1M2SMWPn8hHEjYblA7MgNIEhhTfiH9Pd+xZ4qZkgZ
CUly1XZNdYWvNXq01EwyI00JWRB5AOXB9q3hRbNn6lkYVhDQIvjnB5FPdA6Rjz1IB2m07dTUpLaW
uJcdYsNDfGSpJaQg8L0GsIaTKj34M3QNhVR1jbpNW3MScJ1NQpD8lS5mSFs+89owVej3la8fKsID
GEmihWHKhsYd34ith0tPAILqgeIzJlQyWzoanxZn+IZDez2D4RD/5HyWkFy2aTOT48Kht1dZTvDA
OqRURw6Z2flmUNMdE6Ly1rZn5lyvgZ8LtMRMkCyZLs5lY9YvwKgjV2Lc5EH9wPHeXpqRo98CYEhv
o8Zyt8PMt3Nm0p08Qu8KIGIWRMAKgZfrJ2IdwhtY9xYg4kXpdDgsuNIGfAJa1K9BST/4bMpJTacT
KWog0xpsMMiZxpJcdodS7Uje648UPq/tNFAJvX5AMKdh59LtcgXwTFHQEejA6yWYc4pGOJ5Tqy/j
TFqnY607zbI0rOCRjHjkWMUUDEtjnMffjoe3dG2RiEXDsIYwATeZWl0NUbdDZKudh4UNNLfrghjI
oFYSN9/BxA282trMne8NDurxIfNtRkVFar0bLWalpG1iNEaynjOtKuu9jLtuN0Zau03HGC112rdY
DDSvey2tqjrxnDS8K0C4VYuqZ1C09IELNPsEkV6xhAzpxGv4pnDbqqbv2SUBa39UMCKoZEL3UI7G
x9iKoweiEegHWqiJl4gBgTXWnpG9KdEhaGyn5HbMAkQxcJqcK33mPLoqq0/6mLiYRd144Rk5weGD
ixb8nkW7jw+ISwFF2mhPZ8k1/EhR2ZAkj1DJ4QiY7Fvq2dZ3XgBAIxcBwn4unElAOY3aRzjHaL7a
zAZVG8zcSi5UCCUF2R+q9iPaUqZ1IFeNDEpsazax7KRaTJAjx579RXihd1tVJoRroH46DSad/vOy
0Jh2+YbWvCoTY/8cilZf8qSANcHOW/mdNfM27WYEvUngbX8hBHkHiz4q6P8kmll6m3bmdOa6jZax
741V46lErgTgam+L10I77WfEJ7cFXTV3Bn+SekDzrTOn8NXwmn5D0xlkaXbkheqmGzFwSoreZeAH
TJQRC1zR8cgYVW6RItkLHUwZEZRmZAZxIkhyaatr3QJLaibPnpcQde6Qw70ORGWehJyuelA6XqcW
OjaRYCWsCmk/7e72gJM+XTXY7z8yYvRPnaLnE+/ddpxoejn+apwZqTI25K2QcQxigtQ2YM5GvraN
OtmTFhBgR8Bl8A76tW3PbICgZxgBoa7Wiq7ehAiODBjbwMCf5pzaIts29tyOyZMqUZUxPM6zJ1yb
YGSZ1jE2tGRYrSEfpofYsym7C7M8eHBr99ERBzuNpnvRBapCoNkU8/48s2PR4DSoH4V7Klg2L1ok
KO6upAV3hjFouDY8At2Wra4N512YKLXtknbC/FcnO9P1NfLr6z6+RiB5i9g2Z1g9GOh462bHTVqp
rdMHmVxa2I2I0C3pWGZ889k9UW07euOlq4wO3ItxBOWynzsP4RGfOxxRuil5u+TzdnZa7iht67us
5MoQx4ALaZ22yjHYwUqbWi2HGTt5pXw0J4H1cab09o2bPJroPtU2iruh44XOSN+y8AK+psS2H2G/
hF8W3goJIpKV0O3UoSBqL9gTD4vyhXZ0uswGGzZsnXE0WkQRIGHGLzAYo1xvAK0qzbnqjrxhP7aZ
FoB4iLJ9mBT06gmQkOAMGOgG4Akn/YDMG3RxEQXaTTR2yaU7diblaTGddnRzzU0Y9fqwboIZg5y0
Q0G7fdS6V51U5jMmUaAaWcGSe0m08biow6Yyl3qYVsCVcwwUVUvehjNjl33HzqxlOjX1vhliDCkm
x0N9Pfi2X69qqwNzVJZdeVazwh/ayJszbQJv+JhUZXgeA5P9CDzC5DTdEp2JZesxTRxA0FiNYEsk
6P8Rj9TVSvRNy6ErjhWysdRk7C1qgkt8VCSohnWEaCkyG5pO6SiunUkNm7Tqm2RfNMGm7qZgP5VG
/sbXPg0WztjJZOcyPGVHwEjH4zp0Nx1N6NvkSLiWQ99jKmKFs1l9jBQjLc2EpUXb0doQCSOcPfaB
Yj1rXMwdM57cuI4ywj8qsCNYY9oKnnYK/ac178IjahuxPtjt4ojgBnIR3tqjxR0SD2XBMndkdY9d
JHA9IY/ehnA++tVUo4RakEoWY7TsEPLTlnAffCs3nvh2QQKXMxRcHfngMPqDcjMMUfTkoErZZkGo
n/QzT9x3B4HVb4aMo3twNuVMHtcaGOQVQtCX/ggmd8oCaYwKtGg47WnGgVX7zDBHTjETzePPfPNu
nm0vsH0LHWNBrZcnBZRfAm2yNkIY6Qf8P96ReNhUKJGHDRFXRvViNBZAeJ3mSvKOkBycvsucuDz5
HF3luAPz0cAUwxyKC7MVy2iKroCkCBgqNa1tPT2fAVjXNX6FYTNaKuw2Gag0Y1nLsHmjPGCMrUpB
ry0nQOaVcVcIIY40GvsF9jbBQsaQIuJUxlDmN7iti2AnmNfl9PGLZODz0qZiX7MDIJDHmxaQP5GU
j0Ne6B+boo/cN28o4cGXx6rWlzjhb2TgkMpY5sBsbqGKtf4BQVvg4131OCJ4bOURrT3VXhuM9Of6
pHPYuPFjJroRn2SGkznnTPvtFF20QZcdkM+Ixy/eUdLGj3atJlCJsUMA8/vRF/9/ptny5Y2snpvn
NYVgMwJdUOPVO5zUpv7Xf3wOiJt/ekRO3hT/s1/68wf66f34zJ/bN6/ICfC2XL0j1My/a8HQPfmO
FXF8RceX+2cPkD7zrtq393/+A/CDLTkbgRbSj3/ARaRFHnz5seY5HwADEM9rGz//nCf85gr90TX4
87f3+WL++e989w6e3wgPXUUY86PX5ttLIPSZ6PlXLsKvHuKXi2DbH4TjmbpkiH/8Q+vq24sghPVh
7mlxiACb8Pd6+1Shn1/Tr+7K394Df/z2eXeOAevmu/dscFGEw/JrfL68f6OP3LBo2fzoZ65/0CUP
Iy3r841tfv/+XfsDDUX6d+YvX4y/1ycPxGNm9vzYnQ/cxdSB6lMfHf/Qn/z2LvDkBwLpdME1+Pzz
v9+9MI/sf/wqWPMCIOb3Of/51b1A1scHcDmudfyW/NW74C98YX7eTJDYpW/HbSR6r39vt/mjX/i6
gv72519Wz/3bP/9hej831o+/N28qn5/6l03mX98tD8cF/psffl3wv/3nX97fb5/5d1/T17/cRe/q
Wb2G4/Hdjl9e5flzxmb0n+nLu2qef7u6//JK/vmP717nNx/8nz3wQnEKrcOfiCFos5fou2f4vID+
6DOcPecRtqfvHvnLF/RHH/r8vf9poVrqyug1+fbaMD6RrP3/C4//ifPF28wY/2n+3+nzi3p+K9TX
h55vIcPEXfT1L353pvTzOvRnH8R5ocjSeq+bnydK3O9fH/bz80iHr/MPv6eie/7p+hXNwfefiEnO
9o8/+kXePKuo+PpAx9f9eUv60df9V7nv35wN/yffB1aYP4CI/eADXz/XyXPzGr73z9+dUwFgzav0
j16evzCM/ME3cN7mz13bfH2p80eLHdX7t6/99xbDn4/Jv10ivx5/f++ffb/8z7/xmr4/q3/9FwAA
AP//</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9</xdr:col>
      <xdr:colOff>133350</xdr:colOff>
      <xdr:row>20</xdr:row>
      <xdr:rowOff>152400</xdr:rowOff>
    </xdr:from>
    <xdr:to>
      <xdr:col>14</xdr:col>
      <xdr:colOff>123825</xdr:colOff>
      <xdr:row>36</xdr:row>
      <xdr:rowOff>133761</xdr:rowOff>
    </xdr:to>
    <xdr:graphicFrame macro="">
      <xdr:nvGraphicFramePr>
        <xdr:cNvPr id="2" name="Chart 1">
          <a:extLst>
            <a:ext uri="{FF2B5EF4-FFF2-40B4-BE49-F238E27FC236}">
              <a16:creationId xmlns:a16="http://schemas.microsoft.com/office/drawing/2014/main" id="{EFCE12FC-7256-45FF-BCE0-4D003C0A81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609599</xdr:colOff>
      <xdr:row>0</xdr:row>
      <xdr:rowOff>0</xdr:rowOff>
    </xdr:from>
    <xdr:to>
      <xdr:col>12</xdr:col>
      <xdr:colOff>38098</xdr:colOff>
      <xdr:row>3</xdr:row>
      <xdr:rowOff>57150</xdr:rowOff>
    </xdr:to>
    <mc:AlternateContent xmlns:mc="http://schemas.openxmlformats.org/markup-compatibility/2006">
      <mc:Choice xmlns:a14="http://schemas.microsoft.com/office/drawing/2010/main" Requires="a14">
        <xdr:graphicFrame macro="">
          <xdr:nvGraphicFramePr>
            <xdr:cNvPr id="2" name="Category">
              <a:extLst>
                <a:ext uri="{FF2B5EF4-FFF2-40B4-BE49-F238E27FC236}">
                  <a16:creationId xmlns:a16="http://schemas.microsoft.com/office/drawing/2014/main" id="{90C772E5-E098-48E7-947F-D4B894DFE3DA}"/>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7365999" y="0"/>
              <a:ext cx="5067299" cy="793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28575</xdr:colOff>
      <xdr:row>3</xdr:row>
      <xdr:rowOff>0</xdr:rowOff>
    </xdr:from>
    <xdr:to>
      <xdr:col>6</xdr:col>
      <xdr:colOff>368979</xdr:colOff>
      <xdr:row>9</xdr:row>
      <xdr:rowOff>143367</xdr:rowOff>
    </xdr:to>
    <xdr:pic>
      <xdr:nvPicPr>
        <xdr:cNvPr id="4" name="Picture 3">
          <a:extLst>
            <a:ext uri="{FF2B5EF4-FFF2-40B4-BE49-F238E27FC236}">
              <a16:creationId xmlns:a16="http://schemas.microsoft.com/office/drawing/2014/main" id="{BE9B6F94-C750-4003-B9CF-DDDF60F2D3A3}"/>
            </a:ext>
          </a:extLst>
        </xdr:cNvPr>
        <xdr:cNvPicPr>
          <a:picLocks noChangeAspect="1"/>
        </xdr:cNvPicPr>
      </xdr:nvPicPr>
      <xdr:blipFill>
        <a:blip xmlns:r="http://schemas.openxmlformats.org/officeDocument/2006/relationships" r:embed="rId1"/>
        <a:stretch>
          <a:fillRect/>
        </a:stretch>
      </xdr:blipFill>
      <xdr:spPr>
        <a:xfrm>
          <a:off x="3295650" y="581025"/>
          <a:ext cx="1969179" cy="12863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365125</xdr:colOff>
      <xdr:row>12</xdr:row>
      <xdr:rowOff>9525</xdr:rowOff>
    </xdr:from>
    <xdr:to>
      <xdr:col>5</xdr:col>
      <xdr:colOff>574960</xdr:colOff>
      <xdr:row>17</xdr:row>
      <xdr:rowOff>152553</xdr:rowOff>
    </xdr:to>
    <xdr:pic>
      <xdr:nvPicPr>
        <xdr:cNvPr id="3" name="Picture 2">
          <a:extLst>
            <a:ext uri="{FF2B5EF4-FFF2-40B4-BE49-F238E27FC236}">
              <a16:creationId xmlns:a16="http://schemas.microsoft.com/office/drawing/2014/main" id="{8F51CB08-8CE3-4BFE-974A-A9E7570E6199}"/>
            </a:ext>
          </a:extLst>
        </xdr:cNvPr>
        <xdr:cNvPicPr>
          <a:picLocks noChangeAspect="1"/>
        </xdr:cNvPicPr>
      </xdr:nvPicPr>
      <xdr:blipFill>
        <a:blip xmlns:r="http://schemas.openxmlformats.org/officeDocument/2006/relationships" r:embed="rId1"/>
        <a:stretch>
          <a:fillRect/>
        </a:stretch>
      </xdr:blipFill>
      <xdr:spPr>
        <a:xfrm>
          <a:off x="3787775" y="2447925"/>
          <a:ext cx="2127535" cy="1063778"/>
        </a:xfrm>
        <a:prstGeom prst="rect">
          <a:avLst/>
        </a:prstGeom>
      </xdr:spPr>
    </xdr:pic>
    <xdr:clientData/>
  </xdr:twoCellAnchor>
  <xdr:twoCellAnchor editAs="oneCell">
    <xdr:from>
      <xdr:col>9</xdr:col>
      <xdr:colOff>19050</xdr:colOff>
      <xdr:row>12</xdr:row>
      <xdr:rowOff>9525</xdr:rowOff>
    </xdr:from>
    <xdr:to>
      <xdr:col>11</xdr:col>
      <xdr:colOff>295557</xdr:colOff>
      <xdr:row>17</xdr:row>
      <xdr:rowOff>181132</xdr:rowOff>
    </xdr:to>
    <xdr:pic>
      <xdr:nvPicPr>
        <xdr:cNvPr id="4" name="Picture 3">
          <a:extLst>
            <a:ext uri="{FF2B5EF4-FFF2-40B4-BE49-F238E27FC236}">
              <a16:creationId xmlns:a16="http://schemas.microsoft.com/office/drawing/2014/main" id="{5327FED5-EA2F-432A-A954-FFC575C85B49}"/>
            </a:ext>
          </a:extLst>
        </xdr:cNvPr>
        <xdr:cNvPicPr>
          <a:picLocks noChangeAspect="1"/>
        </xdr:cNvPicPr>
      </xdr:nvPicPr>
      <xdr:blipFill>
        <a:blip xmlns:r="http://schemas.openxmlformats.org/officeDocument/2006/relationships" r:embed="rId2"/>
        <a:stretch>
          <a:fillRect/>
        </a:stretch>
      </xdr:blipFill>
      <xdr:spPr>
        <a:xfrm>
          <a:off x="9953625" y="2533650"/>
          <a:ext cx="2019582" cy="112410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25643</xdr:colOff>
      <xdr:row>0</xdr:row>
      <xdr:rowOff>2198</xdr:rowOff>
    </xdr:from>
    <xdr:to>
      <xdr:col>9</xdr:col>
      <xdr:colOff>340701</xdr:colOff>
      <xdr:row>14</xdr:row>
      <xdr:rowOff>78398</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EB1C5535-914F-40C9-BBAE-1A8314F4087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063993" y="2198"/>
              <a:ext cx="4582258" cy="26543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ducation\Computing%20and%20Academic%20Studies\CASPTS\Joanne%20Atha\Current%20as%20of%20Nov%208-05\202030\COMP%202364%202362\Assignments\A3\DirectMarketingJ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Education\Computing%20and%20Academic%20Studies\CASPTS\Joanne%20Atha\Current%20as%20of%20Nov%208-05\202410\COMP%202364\Assignments\A3\Assignment%203%20pre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rect Marketing"/>
      <sheetName val="Range Names"/>
      <sheetName val="Scenario Summary"/>
      <sheetName val="Answer Report 1"/>
      <sheetName val="Solver"/>
      <sheetName val="Q&amp;A"/>
      <sheetName val="Summary"/>
      <sheetName val="Map"/>
      <sheetName val="Loan"/>
    </sheetNames>
    <sheetDataSet>
      <sheetData sheetId="0">
        <row r="8">
          <cell r="B8">
            <v>2000</v>
          </cell>
        </row>
        <row r="9">
          <cell r="B9">
            <v>2.25</v>
          </cell>
        </row>
        <row r="10">
          <cell r="B10">
            <v>500</v>
          </cell>
        </row>
        <row r="11">
          <cell r="B11">
            <v>12.5</v>
          </cell>
        </row>
        <row r="12">
          <cell r="B12">
            <v>6250</v>
          </cell>
        </row>
      </sheetData>
      <sheetData sheetId="1"/>
      <sheetData sheetId="2"/>
      <sheetData sheetId="3"/>
      <sheetData sheetId="4"/>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venue"/>
      <sheetName val="Revenue by Months"/>
      <sheetName val="Category and Product"/>
      <sheetName val="My Pivot Table"/>
      <sheetName val="Pivot Chart"/>
      <sheetName val="Calculated Field"/>
      <sheetName val="Slicer"/>
      <sheetName val="Finance - Original"/>
      <sheetName val="Payment"/>
      <sheetName val="Goal Seek"/>
      <sheetName val="Variable Data Tables"/>
      <sheetName val="Scenario Manager"/>
      <sheetName val="Scenario Summary"/>
    </sheetNames>
    <sheetDataSet>
      <sheetData sheetId="0"/>
      <sheetData sheetId="1"/>
      <sheetData sheetId="2"/>
      <sheetData sheetId="3"/>
      <sheetData sheetId="4"/>
      <sheetData sheetId="5"/>
      <sheetData sheetId="6"/>
      <sheetData sheetId="7"/>
      <sheetData sheetId="8">
        <row r="5">
          <cell r="C5">
            <v>35000</v>
          </cell>
        </row>
        <row r="6">
          <cell r="C6">
            <v>5000</v>
          </cell>
        </row>
        <row r="9">
          <cell r="C9">
            <v>12</v>
          </cell>
        </row>
      </sheetData>
      <sheetData sheetId="9"/>
      <sheetData sheetId="10"/>
      <sheetData sheetId="11"/>
      <sheetData sheetId="1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464.06433645833" createdVersion="6" refreshedVersion="6" minRefreshableVersion="3" recordCount="54" xr:uid="{CE797CB4-DB7B-42D6-B11B-11CF27D28190}">
  <cacheSource type="worksheet">
    <worksheetSource ref="A3:H57" sheet="Pivot Table"/>
  </cacheSource>
  <cacheFields count="10">
    <cacheField name="Category" numFmtId="0">
      <sharedItems count="3">
        <s v="Apparel"/>
        <s v="Souvenirs"/>
        <s v="Media"/>
      </sharedItems>
    </cacheField>
    <cacheField name="Product" numFmtId="0">
      <sharedItems count="18">
        <s v="Hat"/>
        <s v="Hoodie"/>
        <s v="T-shirt: Women's"/>
        <s v="T-shirt: Men's"/>
        <s v="T-shirt: Unisex"/>
        <s v="T-shirt: Touring Cities"/>
        <s v="T-shirt: Youth"/>
        <s v="Ceramic Mug"/>
        <s v="Ornament"/>
        <s v="Keychain"/>
        <s v="Insulated Water Bottle"/>
        <s v="Necklace"/>
        <s v="Stuffed Animal"/>
        <s v="Magnet"/>
        <s v="Book"/>
        <s v="Cast Recording CD"/>
        <s v="DVD Behind the Scenes"/>
        <s v="Souvenir Program"/>
      </sharedItems>
    </cacheField>
    <cacheField name="Month" numFmtId="165">
      <sharedItems containsSemiMixedTypes="0" containsNonDate="0" containsDate="1" containsString="0" minDate="2024-01-31T00:00:00" maxDate="2024-04-01T00:00:00"/>
    </cacheField>
    <cacheField name="Cost" numFmtId="44">
      <sharedItems containsSemiMixedTypes="0" containsString="0" containsNumber="1" minValue="1.25" maxValue="25.25"/>
    </cacheField>
    <cacheField name="Retail Price" numFmtId="44">
      <sharedItems containsSemiMixedTypes="0" containsString="0" containsNumber="1" containsInteger="1" minValue="10" maxValue="70"/>
    </cacheField>
    <cacheField name="Markup Amount" numFmtId="44">
      <sharedItems containsSemiMixedTypes="0" containsString="0" containsNumber="1" minValue="8.75" maxValue="44.75"/>
    </cacheField>
    <cacheField name="Qty Sold" numFmtId="0">
      <sharedItems containsSemiMixedTypes="0" containsString="0" containsNumber="1" containsInteger="1" minValue="31" maxValue="541"/>
    </cacheField>
    <cacheField name="Gross Revenue" numFmtId="44">
      <sharedItems containsSemiMixedTypes="0" containsString="0" containsNumber="1" containsInteger="1" minValue="620" maxValue="20580"/>
    </cacheField>
    <cacheField name="Price Increase" numFmtId="0" formula="'Retail Price'*15%" databaseField="0"/>
    <cacheField name="New Retail Price" numFmtId="0" formula="'Retail Price'+'Price Increase'" databaseField="0"/>
  </cacheFields>
  <extLst>
    <ext xmlns:x14="http://schemas.microsoft.com/office/spreadsheetml/2009/9/main" uri="{725AE2AE-9491-48be-B2B4-4EB974FC3084}">
      <x14:pivotCacheDefinition pivotCacheId="11861279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x v="0"/>
    <d v="2024-01-31T00:00:00"/>
    <n v="5.25"/>
    <n v="20"/>
    <n v="14.75"/>
    <n v="31"/>
    <n v="620"/>
  </r>
  <r>
    <x v="0"/>
    <x v="1"/>
    <d v="2024-01-31T00:00:00"/>
    <n v="25.25"/>
    <n v="40"/>
    <n v="14.75"/>
    <n v="200"/>
    <n v="8000"/>
  </r>
  <r>
    <x v="0"/>
    <x v="2"/>
    <d v="2024-01-31T00:00:00"/>
    <n v="7.25"/>
    <n v="30"/>
    <n v="22.75"/>
    <n v="247"/>
    <n v="7410"/>
  </r>
  <r>
    <x v="0"/>
    <x v="3"/>
    <d v="2024-01-31T00:00:00"/>
    <n v="7.25"/>
    <n v="30"/>
    <n v="22.75"/>
    <n v="231"/>
    <n v="6930"/>
  </r>
  <r>
    <x v="0"/>
    <x v="4"/>
    <d v="2024-01-31T00:00:00"/>
    <n v="5"/>
    <n v="25"/>
    <n v="20"/>
    <n v="325"/>
    <n v="8125"/>
  </r>
  <r>
    <x v="0"/>
    <x v="5"/>
    <d v="2024-01-31T00:00:00"/>
    <n v="6.25"/>
    <n v="35"/>
    <n v="28.75"/>
    <n v="315"/>
    <n v="11025"/>
  </r>
  <r>
    <x v="0"/>
    <x v="6"/>
    <d v="2024-01-31T00:00:00"/>
    <n v="4"/>
    <n v="25"/>
    <n v="21"/>
    <n v="244"/>
    <n v="6100"/>
  </r>
  <r>
    <x v="1"/>
    <x v="7"/>
    <d v="2024-01-31T00:00:00"/>
    <n v="5"/>
    <n v="20"/>
    <n v="15"/>
    <n v="541"/>
    <n v="10820"/>
  </r>
  <r>
    <x v="1"/>
    <x v="8"/>
    <d v="2024-01-31T00:00:00"/>
    <n v="7.5"/>
    <n v="25"/>
    <n v="17.5"/>
    <n v="84"/>
    <n v="2100"/>
  </r>
  <r>
    <x v="1"/>
    <x v="9"/>
    <d v="2024-01-31T00:00:00"/>
    <n v="3.25"/>
    <n v="15"/>
    <n v="11.75"/>
    <n v="99"/>
    <n v="1485"/>
  </r>
  <r>
    <x v="1"/>
    <x v="10"/>
    <d v="2024-01-31T00:00:00"/>
    <n v="6.25"/>
    <n v="30"/>
    <n v="23.75"/>
    <n v="132"/>
    <n v="3960"/>
  </r>
  <r>
    <x v="1"/>
    <x v="11"/>
    <d v="2024-01-31T00:00:00"/>
    <n v="4.55"/>
    <n v="20"/>
    <n v="15.45"/>
    <n v="74"/>
    <n v="1480"/>
  </r>
  <r>
    <x v="1"/>
    <x v="12"/>
    <d v="2024-01-31T00:00:00"/>
    <n v="25"/>
    <n v="40"/>
    <n v="15"/>
    <n v="182"/>
    <n v="7280"/>
  </r>
  <r>
    <x v="1"/>
    <x v="13"/>
    <d v="2024-01-31T00:00:00"/>
    <n v="1.25"/>
    <n v="10"/>
    <n v="8.75"/>
    <n v="201"/>
    <n v="2010"/>
  </r>
  <r>
    <x v="2"/>
    <x v="14"/>
    <d v="2024-01-31T00:00:00"/>
    <n v="7.25"/>
    <n v="35"/>
    <n v="27.75"/>
    <n v="93"/>
    <n v="3255"/>
  </r>
  <r>
    <x v="2"/>
    <x v="15"/>
    <d v="2024-01-31T00:00:00"/>
    <n v="5.25"/>
    <n v="25"/>
    <n v="19.75"/>
    <n v="174"/>
    <n v="4350"/>
  </r>
  <r>
    <x v="2"/>
    <x v="16"/>
    <d v="2024-01-31T00:00:00"/>
    <n v="9.25"/>
    <n v="25"/>
    <n v="15.75"/>
    <n v="191"/>
    <n v="4775"/>
  </r>
  <r>
    <x v="2"/>
    <x v="17"/>
    <d v="2024-01-31T00:00:00"/>
    <n v="9.25"/>
    <n v="20"/>
    <n v="10.75"/>
    <n v="307"/>
    <n v="6140"/>
  </r>
  <r>
    <x v="0"/>
    <x v="0"/>
    <d v="2024-02-29T00:00:00"/>
    <n v="5.25"/>
    <n v="20"/>
    <n v="14.75"/>
    <n v="48"/>
    <n v="960"/>
  </r>
  <r>
    <x v="0"/>
    <x v="1"/>
    <d v="2024-02-29T00:00:00"/>
    <n v="25.25"/>
    <n v="70"/>
    <n v="44.75"/>
    <n v="294"/>
    <n v="20580"/>
  </r>
  <r>
    <x v="0"/>
    <x v="2"/>
    <d v="2024-02-29T00:00:00"/>
    <n v="7.25"/>
    <n v="30"/>
    <n v="22.75"/>
    <n v="186"/>
    <n v="5580"/>
  </r>
  <r>
    <x v="0"/>
    <x v="3"/>
    <d v="2024-02-29T00:00:00"/>
    <n v="7.25"/>
    <n v="30"/>
    <n v="22.75"/>
    <n v="160"/>
    <n v="4800"/>
  </r>
  <r>
    <x v="0"/>
    <x v="4"/>
    <d v="2024-02-29T00:00:00"/>
    <n v="5"/>
    <n v="25"/>
    <n v="20"/>
    <n v="109"/>
    <n v="2725"/>
  </r>
  <r>
    <x v="0"/>
    <x v="5"/>
    <d v="2024-02-29T00:00:00"/>
    <n v="6.25"/>
    <n v="35"/>
    <n v="28.75"/>
    <n v="264"/>
    <n v="9240"/>
  </r>
  <r>
    <x v="0"/>
    <x v="6"/>
    <d v="2024-02-29T00:00:00"/>
    <n v="4"/>
    <n v="25"/>
    <n v="21"/>
    <n v="133"/>
    <n v="3325"/>
  </r>
  <r>
    <x v="1"/>
    <x v="7"/>
    <d v="2024-02-29T00:00:00"/>
    <n v="5"/>
    <n v="20"/>
    <n v="15"/>
    <n v="458"/>
    <n v="9160"/>
  </r>
  <r>
    <x v="1"/>
    <x v="8"/>
    <d v="2024-02-29T00:00:00"/>
    <n v="7.5"/>
    <n v="25"/>
    <n v="17.5"/>
    <n v="63"/>
    <n v="1575"/>
  </r>
  <r>
    <x v="1"/>
    <x v="9"/>
    <d v="2024-02-29T00:00:00"/>
    <n v="3.25"/>
    <n v="15"/>
    <n v="11.75"/>
    <n v="101"/>
    <n v="1515"/>
  </r>
  <r>
    <x v="1"/>
    <x v="10"/>
    <d v="2024-02-29T00:00:00"/>
    <n v="6.25"/>
    <n v="30"/>
    <n v="23.75"/>
    <n v="128"/>
    <n v="3840"/>
  </r>
  <r>
    <x v="1"/>
    <x v="11"/>
    <d v="2024-02-29T00:00:00"/>
    <n v="4.55"/>
    <n v="20"/>
    <n v="15.45"/>
    <n v="86"/>
    <n v="1720"/>
  </r>
  <r>
    <x v="1"/>
    <x v="12"/>
    <d v="2024-02-29T00:00:00"/>
    <n v="25"/>
    <n v="40"/>
    <n v="15"/>
    <n v="175"/>
    <n v="7000"/>
  </r>
  <r>
    <x v="1"/>
    <x v="13"/>
    <d v="2024-02-29T00:00:00"/>
    <n v="1.25"/>
    <n v="10"/>
    <n v="8.75"/>
    <n v="115"/>
    <n v="1150"/>
  </r>
  <r>
    <x v="2"/>
    <x v="14"/>
    <d v="2024-02-29T00:00:00"/>
    <n v="7.25"/>
    <n v="35"/>
    <n v="27.75"/>
    <n v="102"/>
    <n v="3570"/>
  </r>
  <r>
    <x v="2"/>
    <x v="15"/>
    <d v="2024-02-29T00:00:00"/>
    <n v="5.25"/>
    <n v="25"/>
    <n v="19.75"/>
    <n v="204"/>
    <n v="5100"/>
  </r>
  <r>
    <x v="2"/>
    <x v="16"/>
    <d v="2024-02-29T00:00:00"/>
    <n v="9.25"/>
    <n v="25"/>
    <n v="15.75"/>
    <n v="162"/>
    <n v="4050"/>
  </r>
  <r>
    <x v="2"/>
    <x v="17"/>
    <d v="2024-02-29T00:00:00"/>
    <n v="9.25"/>
    <n v="20"/>
    <n v="10.75"/>
    <n v="289"/>
    <n v="5780"/>
  </r>
  <r>
    <x v="0"/>
    <x v="0"/>
    <d v="2024-03-31T00:00:00"/>
    <n v="5.25"/>
    <n v="20"/>
    <n v="14.75"/>
    <n v="67"/>
    <n v="1340"/>
  </r>
  <r>
    <x v="0"/>
    <x v="1"/>
    <d v="2024-03-31T00:00:00"/>
    <n v="25.25"/>
    <n v="70"/>
    <n v="44.75"/>
    <n v="245"/>
    <n v="17150"/>
  </r>
  <r>
    <x v="0"/>
    <x v="2"/>
    <d v="2024-03-31T00:00:00"/>
    <n v="7.25"/>
    <n v="30"/>
    <n v="22.75"/>
    <n v="176"/>
    <n v="5280"/>
  </r>
  <r>
    <x v="0"/>
    <x v="3"/>
    <d v="2024-03-31T00:00:00"/>
    <n v="7.25"/>
    <n v="30"/>
    <n v="22.75"/>
    <n v="181"/>
    <n v="5430"/>
  </r>
  <r>
    <x v="0"/>
    <x v="4"/>
    <d v="2024-03-31T00:00:00"/>
    <n v="5"/>
    <n v="25"/>
    <n v="20"/>
    <n v="122"/>
    <n v="3050"/>
  </r>
  <r>
    <x v="0"/>
    <x v="5"/>
    <d v="2024-03-31T00:00:00"/>
    <n v="6.25"/>
    <n v="35"/>
    <n v="28.75"/>
    <n v="275"/>
    <n v="9625"/>
  </r>
  <r>
    <x v="0"/>
    <x v="6"/>
    <d v="2024-03-31T00:00:00"/>
    <n v="4"/>
    <n v="25"/>
    <n v="21"/>
    <n v="155"/>
    <n v="3875"/>
  </r>
  <r>
    <x v="1"/>
    <x v="7"/>
    <d v="2024-03-31T00:00:00"/>
    <n v="5"/>
    <n v="20"/>
    <n v="15"/>
    <n v="418"/>
    <n v="8360"/>
  </r>
  <r>
    <x v="1"/>
    <x v="8"/>
    <d v="2024-03-31T00:00:00"/>
    <n v="7.5"/>
    <n v="25"/>
    <n v="17.5"/>
    <n v="50"/>
    <n v="1250"/>
  </r>
  <r>
    <x v="1"/>
    <x v="9"/>
    <d v="2024-03-31T00:00:00"/>
    <n v="3.25"/>
    <n v="15"/>
    <n v="11.75"/>
    <n v="111"/>
    <n v="1665"/>
  </r>
  <r>
    <x v="1"/>
    <x v="10"/>
    <d v="2024-03-31T00:00:00"/>
    <n v="6.25"/>
    <n v="30"/>
    <n v="23.75"/>
    <n v="135"/>
    <n v="4050"/>
  </r>
  <r>
    <x v="1"/>
    <x v="11"/>
    <d v="2024-03-31T00:00:00"/>
    <n v="4.55"/>
    <n v="20"/>
    <n v="15.45"/>
    <n v="92"/>
    <n v="1840"/>
  </r>
  <r>
    <x v="1"/>
    <x v="12"/>
    <d v="2024-03-31T00:00:00"/>
    <n v="25"/>
    <n v="40"/>
    <n v="15"/>
    <n v="214"/>
    <n v="8560"/>
  </r>
  <r>
    <x v="1"/>
    <x v="13"/>
    <d v="2024-03-31T00:00:00"/>
    <n v="1.25"/>
    <n v="10"/>
    <n v="8.75"/>
    <n v="141"/>
    <n v="1410"/>
  </r>
  <r>
    <x v="2"/>
    <x v="14"/>
    <d v="2024-03-31T00:00:00"/>
    <n v="7.25"/>
    <n v="35"/>
    <n v="27.75"/>
    <n v="162"/>
    <n v="5670"/>
  </r>
  <r>
    <x v="2"/>
    <x v="15"/>
    <d v="2024-03-31T00:00:00"/>
    <n v="5.25"/>
    <n v="25"/>
    <n v="19.75"/>
    <n v="234"/>
    <n v="5850"/>
  </r>
  <r>
    <x v="2"/>
    <x v="16"/>
    <d v="2024-03-31T00:00:00"/>
    <n v="9.25"/>
    <n v="25"/>
    <n v="15.75"/>
    <n v="185"/>
    <n v="4625"/>
  </r>
  <r>
    <x v="2"/>
    <x v="17"/>
    <d v="2024-03-31T00:00:00"/>
    <n v="9.25"/>
    <n v="20"/>
    <n v="10.75"/>
    <n v="327"/>
    <n v="65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D2478E-D94E-41FF-ACE8-9E4D0E7D9F2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J4:K26" firstHeaderRow="1" firstDataRow="1" firstDataCol="1"/>
  <pivotFields count="10">
    <pivotField axis="axisRow" showAll="0">
      <items count="4">
        <item x="0"/>
        <item x="2"/>
        <item x="1"/>
        <item t="default"/>
      </items>
    </pivotField>
    <pivotField axis="axisRow" showAll="0">
      <items count="19">
        <item x="14"/>
        <item x="15"/>
        <item x="7"/>
        <item x="16"/>
        <item x="0"/>
        <item x="1"/>
        <item x="10"/>
        <item x="9"/>
        <item x="13"/>
        <item x="11"/>
        <item x="8"/>
        <item x="17"/>
        <item x="12"/>
        <item x="3"/>
        <item x="5"/>
        <item x="4"/>
        <item x="2"/>
        <item x="6"/>
        <item t="default"/>
      </items>
    </pivotField>
    <pivotField numFmtId="165" showAll="0"/>
    <pivotField numFmtId="44" showAll="0"/>
    <pivotField numFmtId="44" showAll="0"/>
    <pivotField numFmtId="44" showAll="0"/>
    <pivotField showAll="0"/>
    <pivotField dataField="1" numFmtId="44" showAll="0"/>
    <pivotField dragToRow="0" dragToCol="0" dragToPage="0" showAll="0" defaultSubtotal="0"/>
    <pivotField dragToRow="0" dragToCol="0" dragToPage="0" showAll="0" defaultSubtotal="0"/>
  </pivotFields>
  <rowFields count="2">
    <field x="0"/>
    <field x="1"/>
  </rowFields>
  <rowItems count="22">
    <i>
      <x/>
    </i>
    <i r="1">
      <x v="4"/>
    </i>
    <i r="1">
      <x v="5"/>
    </i>
    <i r="1">
      <x v="13"/>
    </i>
    <i r="1">
      <x v="14"/>
    </i>
    <i r="1">
      <x v="15"/>
    </i>
    <i r="1">
      <x v="16"/>
    </i>
    <i r="1">
      <x v="17"/>
    </i>
    <i>
      <x v="1"/>
    </i>
    <i r="1">
      <x/>
    </i>
    <i r="1">
      <x v="1"/>
    </i>
    <i r="1">
      <x v="3"/>
    </i>
    <i r="1">
      <x v="11"/>
    </i>
    <i>
      <x v="2"/>
    </i>
    <i r="1">
      <x v="2"/>
    </i>
    <i r="1">
      <x v="6"/>
    </i>
    <i r="1">
      <x v="7"/>
    </i>
    <i r="1">
      <x v="8"/>
    </i>
    <i r="1">
      <x v="9"/>
    </i>
    <i r="1">
      <x v="10"/>
    </i>
    <i r="1">
      <x v="12"/>
    </i>
    <i t="grand">
      <x/>
    </i>
  </rowItems>
  <colItems count="1">
    <i/>
  </colItems>
  <dataFields count="1">
    <dataField name="Sum of Gross Revenu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1F97638-ADBC-4226-9B24-568015E8BA55}" name="PivotTable1"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
  <location ref="J4:K13" firstHeaderRow="1" firstDataRow="1" firstDataCol="1"/>
  <pivotFields count="10">
    <pivotField axis="axisRow" showAll="0">
      <items count="4">
        <item x="0"/>
        <item h="1" x="2"/>
        <item h="1" x="1"/>
        <item t="default"/>
      </items>
    </pivotField>
    <pivotField axis="axisRow" showAll="0">
      <items count="19">
        <item x="14"/>
        <item x="15"/>
        <item x="7"/>
        <item x="16"/>
        <item x="0"/>
        <item x="1"/>
        <item x="10"/>
        <item x="9"/>
        <item x="13"/>
        <item x="11"/>
        <item x="8"/>
        <item x="17"/>
        <item x="12"/>
        <item x="3"/>
        <item x="5"/>
        <item x="4"/>
        <item x="2"/>
        <item x="6"/>
        <item t="default"/>
      </items>
    </pivotField>
    <pivotField numFmtId="165" showAll="0"/>
    <pivotField numFmtId="44" showAll="0"/>
    <pivotField numFmtId="44" showAll="0"/>
    <pivotField numFmtId="44" showAll="0"/>
    <pivotField showAll="0"/>
    <pivotField dataField="1" numFmtId="44" showAll="0"/>
    <pivotField dragToRow="0" dragToCol="0" dragToPage="0" showAll="0" defaultSubtotal="0"/>
    <pivotField dragToRow="0" dragToCol="0" dragToPage="0" showAll="0" defaultSubtotal="0"/>
  </pivotFields>
  <rowFields count="2">
    <field x="0"/>
    <field x="1"/>
  </rowFields>
  <rowItems count="9">
    <i>
      <x/>
    </i>
    <i r="1">
      <x v="4"/>
    </i>
    <i r="1">
      <x v="5"/>
    </i>
    <i r="1">
      <x v="13"/>
    </i>
    <i r="1">
      <x v="14"/>
    </i>
    <i r="1">
      <x v="15"/>
    </i>
    <i r="1">
      <x v="16"/>
    </i>
    <i r="1">
      <x v="17"/>
    </i>
    <i t="grand">
      <x/>
    </i>
  </rowItems>
  <colItems count="1">
    <i/>
  </colItems>
  <dataFields count="1">
    <dataField name="Sum of Gross Revenue" fld="7"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0" count="1" selected="0">
            <x v="2"/>
          </reference>
          <reference field="1"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735DEF-3A59-44DE-8B83-6AABCD23441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J4:K26" firstHeaderRow="1" firstDataRow="1" firstDataCol="1"/>
  <pivotFields count="10">
    <pivotField axis="axisRow" showAll="0">
      <items count="4">
        <item x="0"/>
        <item x="2"/>
        <item x="1"/>
        <item t="default"/>
      </items>
    </pivotField>
    <pivotField axis="axisRow" showAll="0">
      <items count="19">
        <item x="14"/>
        <item x="15"/>
        <item x="7"/>
        <item x="16"/>
        <item x="0"/>
        <item x="1"/>
        <item x="10"/>
        <item x="9"/>
        <item x="13"/>
        <item x="11"/>
        <item x="8"/>
        <item x="17"/>
        <item x="12"/>
        <item x="3"/>
        <item x="5"/>
        <item x="4"/>
        <item x="2"/>
        <item x="6"/>
        <item t="default"/>
      </items>
    </pivotField>
    <pivotField numFmtId="165" showAll="0"/>
    <pivotField numFmtId="44" showAll="0"/>
    <pivotField numFmtId="44" showAll="0"/>
    <pivotField numFmtId="44" showAll="0"/>
    <pivotField showAll="0"/>
    <pivotField numFmtId="44" showAll="0"/>
    <pivotField dragToRow="0" dragToCol="0" dragToPage="0" showAll="0" defaultSubtotal="0"/>
    <pivotField dataField="1" dragToRow="0" dragToCol="0" dragToPage="0" showAll="0" defaultSubtotal="0"/>
  </pivotFields>
  <rowFields count="2">
    <field x="0"/>
    <field x="1"/>
  </rowFields>
  <rowItems count="22">
    <i>
      <x/>
    </i>
    <i r="1">
      <x v="4"/>
    </i>
    <i r="1">
      <x v="5"/>
    </i>
    <i r="1">
      <x v="13"/>
    </i>
    <i r="1">
      <x v="14"/>
    </i>
    <i r="1">
      <x v="15"/>
    </i>
    <i r="1">
      <x v="16"/>
    </i>
    <i r="1">
      <x v="17"/>
    </i>
    <i>
      <x v="1"/>
    </i>
    <i r="1">
      <x/>
    </i>
    <i r="1">
      <x v="1"/>
    </i>
    <i r="1">
      <x v="3"/>
    </i>
    <i r="1">
      <x v="11"/>
    </i>
    <i>
      <x v="2"/>
    </i>
    <i r="1">
      <x v="2"/>
    </i>
    <i r="1">
      <x v="6"/>
    </i>
    <i r="1">
      <x v="7"/>
    </i>
    <i r="1">
      <x v="8"/>
    </i>
    <i r="1">
      <x v="9"/>
    </i>
    <i r="1">
      <x v="10"/>
    </i>
    <i r="1">
      <x v="12"/>
    </i>
    <i t="grand">
      <x/>
    </i>
  </rowItems>
  <colItems count="1">
    <i/>
  </colItems>
  <dataFields count="1">
    <dataField name="Sum of New Retail Price" fld="9" baseField="0"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8FC7478-AA0A-4AE8-9C9E-1E8E0A8C8408}" name="PivotTable1" cacheId="0" applyNumberFormats="0" applyBorderFormats="0" applyFontFormats="0" applyPatternFormats="0" applyAlignmentFormats="0" applyWidthHeightFormats="1" dataCaption="Values" updatedVersion="6" minRefreshableVersion="3" useAutoFormatting="1" itemPrintTitles="1" createdVersion="6" indent="0" compact="0" outline="1" outlineData="1" compactData="0" multipleFieldFilters="0">
  <location ref="J4:L13" firstHeaderRow="1" firstDataRow="1" firstDataCol="2"/>
  <pivotFields count="10">
    <pivotField axis="axisRow" compact="0" showAll="0">
      <items count="4">
        <item h="1" x="0"/>
        <item h="1" x="2"/>
        <item x="1"/>
        <item t="default"/>
      </items>
    </pivotField>
    <pivotField axis="axisRow" compact="0" showAll="0">
      <items count="19">
        <item x="14"/>
        <item x="15"/>
        <item x="7"/>
        <item x="16"/>
        <item x="0"/>
        <item x="1"/>
        <item x="10"/>
        <item x="9"/>
        <item x="13"/>
        <item x="11"/>
        <item x="8"/>
        <item x="17"/>
        <item x="12"/>
        <item x="3"/>
        <item x="5"/>
        <item x="4"/>
        <item x="2"/>
        <item x="6"/>
        <item t="default"/>
      </items>
    </pivotField>
    <pivotField compact="0" numFmtId="165" showAll="0"/>
    <pivotField compact="0" numFmtId="44" showAll="0"/>
    <pivotField compact="0" numFmtId="44" showAll="0"/>
    <pivotField compact="0" numFmtId="44" showAll="0"/>
    <pivotField compact="0" showAll="0"/>
    <pivotField dataField="1" compact="0" numFmtId="44" showAll="0"/>
    <pivotField compact="0" dragToRow="0" dragToCol="0" dragToPage="0" showAll="0" defaultSubtotal="0"/>
    <pivotField compact="0" dragToRow="0" dragToCol="0" dragToPage="0" showAll="0" defaultSubtotal="0"/>
  </pivotFields>
  <rowFields count="2">
    <field x="0"/>
    <field x="1"/>
  </rowFields>
  <rowItems count="9">
    <i>
      <x v="2"/>
    </i>
    <i r="1">
      <x v="2"/>
    </i>
    <i r="1">
      <x v="6"/>
    </i>
    <i r="1">
      <x v="7"/>
    </i>
    <i r="1">
      <x v="8"/>
    </i>
    <i r="1">
      <x v="9"/>
    </i>
    <i r="1">
      <x v="10"/>
    </i>
    <i r="1">
      <x v="12"/>
    </i>
    <i t="grand">
      <x/>
    </i>
  </rowItems>
  <colItems count="1">
    <i/>
  </colItems>
  <dataFields count="1">
    <dataField name="Average of Gross Revenue" fld="7" subtotal="average" baseField="1" baseItem="5" numFmtId="2"/>
  </dataFields>
  <formats count="1">
    <format dxfId="0">
      <pivotArea outline="0" collapsedLevelsAreSubtotals="1" fieldPosition="0"/>
    </format>
  </formats>
  <pivotTableStyleInfo name="PivotStyleMedium1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9745229C-6C38-4734-A40D-7F6AB6FD2D25}" sourceName="Category">
  <pivotTables>
    <pivotTable tabId="12" name="PivotTable1"/>
  </pivotTables>
  <data>
    <tabular pivotCacheId="1186127950">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66186345-6487-4BBF-B361-AC2EDC499BAF}" cache="Slicer_Category" caption="Category" columnCount="3" style="SlicerStyleLight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5.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7.bin"/><Relationship Id="rId1" Type="http://schemas.openxmlformats.org/officeDocument/2006/relationships/pivotTable" Target="../pivotTables/pivotTable4.xml"/><Relationship Id="rId4" Type="http://schemas.microsoft.com/office/2007/relationships/slicer" Target="../slicers/slicer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pageSetUpPr fitToPage="1"/>
  </sheetPr>
  <dimension ref="A1:H57"/>
  <sheetViews>
    <sheetView tabSelected="1" zoomScaleNormal="100" workbookViewId="0"/>
  </sheetViews>
  <sheetFormatPr defaultColWidth="8.81640625" defaultRowHeight="14.5" x14ac:dyDescent="0.35"/>
  <cols>
    <col min="1" max="1" width="9.7265625" style="1" bestFit="1" customWidth="1"/>
    <col min="2" max="2" width="23.7265625" style="1" customWidth="1"/>
    <col min="3" max="3" width="15.453125" style="1" customWidth="1"/>
    <col min="4" max="7" width="8.81640625" style="1"/>
    <col min="8" max="8" width="12.54296875" style="1" bestFit="1" customWidth="1"/>
    <col min="9" max="16384" width="8.81640625" style="1"/>
  </cols>
  <sheetData>
    <row r="1" spans="1:8" x14ac:dyDescent="0.35">
      <c r="E1" s="22"/>
      <c r="F1" s="22"/>
      <c r="G1" s="23" t="s">
        <v>0</v>
      </c>
      <c r="H1" s="24"/>
    </row>
    <row r="3" spans="1:8" ht="29" x14ac:dyDescent="0.35">
      <c r="A3" s="25" t="s">
        <v>1</v>
      </c>
      <c r="B3" s="25" t="s">
        <v>2</v>
      </c>
      <c r="C3" s="25" t="s">
        <v>3</v>
      </c>
      <c r="D3" s="25" t="s">
        <v>4</v>
      </c>
      <c r="E3" s="25" t="s">
        <v>5</v>
      </c>
      <c r="F3" s="25" t="s">
        <v>6</v>
      </c>
      <c r="G3" s="25" t="s">
        <v>7</v>
      </c>
      <c r="H3" s="25" t="s">
        <v>8</v>
      </c>
    </row>
    <row r="4" spans="1:8" x14ac:dyDescent="0.35">
      <c r="A4" s="1" t="s">
        <v>9</v>
      </c>
      <c r="B4" s="1" t="s">
        <v>10</v>
      </c>
      <c r="C4" s="2">
        <v>45322</v>
      </c>
      <c r="D4" s="3">
        <v>5.25</v>
      </c>
      <c r="E4" s="3">
        <v>20</v>
      </c>
      <c r="F4" s="3">
        <f>E4-D4</f>
        <v>14.75</v>
      </c>
      <c r="G4" s="1">
        <v>31</v>
      </c>
      <c r="H4" s="3">
        <f>E4*G4</f>
        <v>620</v>
      </c>
    </row>
    <row r="5" spans="1:8" x14ac:dyDescent="0.35">
      <c r="A5" s="1" t="s">
        <v>9</v>
      </c>
      <c r="B5" s="1" t="s">
        <v>11</v>
      </c>
      <c r="C5" s="2">
        <v>45322</v>
      </c>
      <c r="D5" s="3">
        <v>25.25</v>
      </c>
      <c r="E5" s="3">
        <v>40</v>
      </c>
      <c r="F5" s="3">
        <f t="shared" ref="F5:F21" si="0">E5-D5</f>
        <v>14.75</v>
      </c>
      <c r="G5" s="1">
        <v>200</v>
      </c>
      <c r="H5" s="3">
        <f t="shared" ref="H5:H21" si="1">E5*G5</f>
        <v>8000</v>
      </c>
    </row>
    <row r="6" spans="1:8" x14ac:dyDescent="0.35">
      <c r="A6" s="1" t="s">
        <v>9</v>
      </c>
      <c r="B6" s="1" t="s">
        <v>12</v>
      </c>
      <c r="C6" s="2">
        <v>45322</v>
      </c>
      <c r="D6" s="4">
        <v>7.25</v>
      </c>
      <c r="E6" s="4">
        <v>30</v>
      </c>
      <c r="F6" s="4">
        <f t="shared" si="0"/>
        <v>22.75</v>
      </c>
      <c r="G6" s="1">
        <v>247</v>
      </c>
      <c r="H6" s="4">
        <f t="shared" si="1"/>
        <v>7410</v>
      </c>
    </row>
    <row r="7" spans="1:8" x14ac:dyDescent="0.35">
      <c r="A7" s="1" t="s">
        <v>9</v>
      </c>
      <c r="B7" s="1" t="s">
        <v>13</v>
      </c>
      <c r="C7" s="2">
        <v>45322</v>
      </c>
      <c r="D7" s="4">
        <v>7.25</v>
      </c>
      <c r="E7" s="4">
        <v>30</v>
      </c>
      <c r="F7" s="4">
        <f t="shared" si="0"/>
        <v>22.75</v>
      </c>
      <c r="G7" s="1">
        <v>231</v>
      </c>
      <c r="H7" s="4">
        <f t="shared" si="1"/>
        <v>6930</v>
      </c>
    </row>
    <row r="8" spans="1:8" x14ac:dyDescent="0.35">
      <c r="A8" s="1" t="s">
        <v>9</v>
      </c>
      <c r="B8" s="1" t="s">
        <v>14</v>
      </c>
      <c r="C8" s="2">
        <v>45322</v>
      </c>
      <c r="D8" s="4">
        <v>5</v>
      </c>
      <c r="E8" s="4">
        <v>25</v>
      </c>
      <c r="F8" s="4">
        <f t="shared" si="0"/>
        <v>20</v>
      </c>
      <c r="G8" s="1">
        <v>325</v>
      </c>
      <c r="H8" s="4">
        <f t="shared" si="1"/>
        <v>8125</v>
      </c>
    </row>
    <row r="9" spans="1:8" x14ac:dyDescent="0.35">
      <c r="A9" s="1" t="s">
        <v>9</v>
      </c>
      <c r="B9" s="1" t="s">
        <v>15</v>
      </c>
      <c r="C9" s="2">
        <v>45322</v>
      </c>
      <c r="D9" s="4">
        <v>6.25</v>
      </c>
      <c r="E9" s="4">
        <v>35</v>
      </c>
      <c r="F9" s="4">
        <f t="shared" si="0"/>
        <v>28.75</v>
      </c>
      <c r="G9" s="1">
        <v>315</v>
      </c>
      <c r="H9" s="4">
        <f t="shared" si="1"/>
        <v>11025</v>
      </c>
    </row>
    <row r="10" spans="1:8" x14ac:dyDescent="0.35">
      <c r="A10" s="1" t="s">
        <v>9</v>
      </c>
      <c r="B10" s="1" t="s">
        <v>16</v>
      </c>
      <c r="C10" s="2">
        <v>45322</v>
      </c>
      <c r="D10" s="4">
        <v>4</v>
      </c>
      <c r="E10" s="4">
        <v>25</v>
      </c>
      <c r="F10" s="4">
        <f t="shared" si="0"/>
        <v>21</v>
      </c>
      <c r="G10" s="1">
        <v>244</v>
      </c>
      <c r="H10" s="4">
        <f t="shared" si="1"/>
        <v>6100</v>
      </c>
    </row>
    <row r="11" spans="1:8" x14ac:dyDescent="0.35">
      <c r="A11" s="1" t="s">
        <v>17</v>
      </c>
      <c r="B11" s="1" t="s">
        <v>18</v>
      </c>
      <c r="C11" s="2">
        <v>45322</v>
      </c>
      <c r="D11" s="3">
        <v>5</v>
      </c>
      <c r="E11" s="3">
        <v>20</v>
      </c>
      <c r="F11" s="3">
        <f t="shared" si="0"/>
        <v>15</v>
      </c>
      <c r="G11" s="1">
        <v>541</v>
      </c>
      <c r="H11" s="3">
        <f t="shared" si="1"/>
        <v>10820</v>
      </c>
    </row>
    <row r="12" spans="1:8" x14ac:dyDescent="0.35">
      <c r="A12" s="1" t="s">
        <v>17</v>
      </c>
      <c r="B12" s="1" t="s">
        <v>19</v>
      </c>
      <c r="C12" s="2">
        <v>45322</v>
      </c>
      <c r="D12" s="3">
        <v>7.5</v>
      </c>
      <c r="E12" s="3">
        <v>25</v>
      </c>
      <c r="F12" s="3">
        <f t="shared" si="0"/>
        <v>17.5</v>
      </c>
      <c r="G12" s="1">
        <v>84</v>
      </c>
      <c r="H12" s="3">
        <f t="shared" si="1"/>
        <v>2100</v>
      </c>
    </row>
    <row r="13" spans="1:8" x14ac:dyDescent="0.35">
      <c r="A13" s="1" t="s">
        <v>17</v>
      </c>
      <c r="B13" s="1" t="s">
        <v>20</v>
      </c>
      <c r="C13" s="2">
        <v>45322</v>
      </c>
      <c r="D13" s="3">
        <v>3.25</v>
      </c>
      <c r="E13" s="3">
        <v>15</v>
      </c>
      <c r="F13" s="3">
        <f t="shared" si="0"/>
        <v>11.75</v>
      </c>
      <c r="G13" s="1">
        <v>99</v>
      </c>
      <c r="H13" s="3">
        <f t="shared" si="1"/>
        <v>1485</v>
      </c>
    </row>
    <row r="14" spans="1:8" x14ac:dyDescent="0.35">
      <c r="A14" s="1" t="s">
        <v>17</v>
      </c>
      <c r="B14" s="1" t="s">
        <v>21</v>
      </c>
      <c r="C14" s="2">
        <v>45322</v>
      </c>
      <c r="D14" s="3">
        <v>6.25</v>
      </c>
      <c r="E14" s="3">
        <v>30</v>
      </c>
      <c r="F14" s="3">
        <f t="shared" si="0"/>
        <v>23.75</v>
      </c>
      <c r="G14" s="1">
        <v>132</v>
      </c>
      <c r="H14" s="3">
        <f t="shared" si="1"/>
        <v>3960</v>
      </c>
    </row>
    <row r="15" spans="1:8" x14ac:dyDescent="0.35">
      <c r="A15" s="1" t="s">
        <v>17</v>
      </c>
      <c r="B15" s="1" t="s">
        <v>22</v>
      </c>
      <c r="C15" s="2">
        <v>45322</v>
      </c>
      <c r="D15" s="3">
        <v>4.55</v>
      </c>
      <c r="E15" s="3">
        <v>20</v>
      </c>
      <c r="F15" s="3">
        <f t="shared" si="0"/>
        <v>15.45</v>
      </c>
      <c r="G15" s="1">
        <v>74</v>
      </c>
      <c r="H15" s="3">
        <f t="shared" si="1"/>
        <v>1480</v>
      </c>
    </row>
    <row r="16" spans="1:8" x14ac:dyDescent="0.35">
      <c r="A16" s="1" t="s">
        <v>17</v>
      </c>
      <c r="B16" s="1" t="s">
        <v>23</v>
      </c>
      <c r="C16" s="2">
        <v>45322</v>
      </c>
      <c r="D16" s="3">
        <v>25</v>
      </c>
      <c r="E16" s="3">
        <v>40</v>
      </c>
      <c r="F16" s="3">
        <f t="shared" si="0"/>
        <v>15</v>
      </c>
      <c r="G16" s="1">
        <v>182</v>
      </c>
      <c r="H16" s="3">
        <f t="shared" si="1"/>
        <v>7280</v>
      </c>
    </row>
    <row r="17" spans="1:8" x14ac:dyDescent="0.35">
      <c r="A17" s="1" t="s">
        <v>17</v>
      </c>
      <c r="B17" s="1" t="s">
        <v>24</v>
      </c>
      <c r="C17" s="2">
        <v>45322</v>
      </c>
      <c r="D17" s="3">
        <v>1.25</v>
      </c>
      <c r="E17" s="3">
        <v>10</v>
      </c>
      <c r="F17" s="3">
        <f t="shared" si="0"/>
        <v>8.75</v>
      </c>
      <c r="G17" s="1">
        <v>201</v>
      </c>
      <c r="H17" s="3">
        <f t="shared" si="1"/>
        <v>2010</v>
      </c>
    </row>
    <row r="18" spans="1:8" x14ac:dyDescent="0.35">
      <c r="A18" s="1" t="s">
        <v>25</v>
      </c>
      <c r="B18" s="1" t="s">
        <v>26</v>
      </c>
      <c r="C18" s="2">
        <v>45322</v>
      </c>
      <c r="D18" s="3">
        <v>7.25</v>
      </c>
      <c r="E18" s="3">
        <v>35</v>
      </c>
      <c r="F18" s="3">
        <f t="shared" si="0"/>
        <v>27.75</v>
      </c>
      <c r="G18" s="1">
        <v>93</v>
      </c>
      <c r="H18" s="3">
        <f t="shared" si="1"/>
        <v>3255</v>
      </c>
    </row>
    <row r="19" spans="1:8" x14ac:dyDescent="0.35">
      <c r="A19" s="1" t="s">
        <v>25</v>
      </c>
      <c r="B19" s="1" t="s">
        <v>27</v>
      </c>
      <c r="C19" s="2">
        <v>45322</v>
      </c>
      <c r="D19" s="3">
        <v>5.25</v>
      </c>
      <c r="E19" s="3">
        <v>25</v>
      </c>
      <c r="F19" s="3">
        <f t="shared" si="0"/>
        <v>19.75</v>
      </c>
      <c r="G19" s="1">
        <v>174</v>
      </c>
      <c r="H19" s="3">
        <f t="shared" si="1"/>
        <v>4350</v>
      </c>
    </row>
    <row r="20" spans="1:8" x14ac:dyDescent="0.35">
      <c r="A20" s="1" t="s">
        <v>25</v>
      </c>
      <c r="B20" s="1" t="s">
        <v>28</v>
      </c>
      <c r="C20" s="2">
        <v>45322</v>
      </c>
      <c r="D20" s="3">
        <v>9.25</v>
      </c>
      <c r="E20" s="3">
        <v>25</v>
      </c>
      <c r="F20" s="3">
        <f t="shared" si="0"/>
        <v>15.75</v>
      </c>
      <c r="G20" s="1">
        <v>191</v>
      </c>
      <c r="H20" s="3">
        <f t="shared" si="1"/>
        <v>4775</v>
      </c>
    </row>
    <row r="21" spans="1:8" x14ac:dyDescent="0.35">
      <c r="A21" s="1" t="s">
        <v>25</v>
      </c>
      <c r="B21" s="1" t="s">
        <v>29</v>
      </c>
      <c r="C21" s="2">
        <v>45322</v>
      </c>
      <c r="D21" s="3">
        <v>9.25</v>
      </c>
      <c r="E21" s="3">
        <v>20</v>
      </c>
      <c r="F21" s="3">
        <f t="shared" si="0"/>
        <v>10.75</v>
      </c>
      <c r="G21" s="1">
        <v>307</v>
      </c>
      <c r="H21" s="3">
        <f t="shared" si="1"/>
        <v>6140</v>
      </c>
    </row>
    <row r="22" spans="1:8" x14ac:dyDescent="0.35">
      <c r="A22" s="1" t="s">
        <v>9</v>
      </c>
      <c r="B22" s="1" t="s">
        <v>10</v>
      </c>
      <c r="C22" s="2">
        <v>45351</v>
      </c>
      <c r="D22" s="3">
        <v>5.25</v>
      </c>
      <c r="E22" s="3">
        <v>20</v>
      </c>
      <c r="F22" s="3">
        <f>E22-D22</f>
        <v>14.75</v>
      </c>
      <c r="G22" s="1">
        <v>48</v>
      </c>
      <c r="H22" s="3">
        <f>E22*G22</f>
        <v>960</v>
      </c>
    </row>
    <row r="23" spans="1:8" x14ac:dyDescent="0.35">
      <c r="A23" s="1" t="s">
        <v>9</v>
      </c>
      <c r="B23" s="1" t="s">
        <v>11</v>
      </c>
      <c r="C23" s="2">
        <v>45351</v>
      </c>
      <c r="D23" s="3">
        <v>25.25</v>
      </c>
      <c r="E23" s="3">
        <v>70</v>
      </c>
      <c r="F23" s="3">
        <f t="shared" ref="F23:F39" si="2">E23-D23</f>
        <v>44.75</v>
      </c>
      <c r="G23" s="1">
        <v>294</v>
      </c>
      <c r="H23" s="3">
        <f t="shared" ref="H23:H39" si="3">E23*G23</f>
        <v>20580</v>
      </c>
    </row>
    <row r="24" spans="1:8" x14ac:dyDescent="0.35">
      <c r="A24" s="1" t="s">
        <v>9</v>
      </c>
      <c r="B24" s="1" t="s">
        <v>12</v>
      </c>
      <c r="C24" s="2">
        <v>45351</v>
      </c>
      <c r="D24" s="4">
        <v>7.25</v>
      </c>
      <c r="E24" s="4">
        <v>30</v>
      </c>
      <c r="F24" s="4">
        <f t="shared" si="2"/>
        <v>22.75</v>
      </c>
      <c r="G24" s="1">
        <v>186</v>
      </c>
      <c r="H24" s="4">
        <f t="shared" si="3"/>
        <v>5580</v>
      </c>
    </row>
    <row r="25" spans="1:8" x14ac:dyDescent="0.35">
      <c r="A25" s="1" t="s">
        <v>9</v>
      </c>
      <c r="B25" s="1" t="s">
        <v>13</v>
      </c>
      <c r="C25" s="2">
        <v>45351</v>
      </c>
      <c r="D25" s="4">
        <v>7.25</v>
      </c>
      <c r="E25" s="4">
        <v>30</v>
      </c>
      <c r="F25" s="4">
        <f t="shared" si="2"/>
        <v>22.75</v>
      </c>
      <c r="G25" s="1">
        <v>160</v>
      </c>
      <c r="H25" s="4">
        <f t="shared" si="3"/>
        <v>4800</v>
      </c>
    </row>
    <row r="26" spans="1:8" x14ac:dyDescent="0.35">
      <c r="A26" s="1" t="s">
        <v>9</v>
      </c>
      <c r="B26" s="1" t="s">
        <v>14</v>
      </c>
      <c r="C26" s="2">
        <v>45351</v>
      </c>
      <c r="D26" s="4">
        <v>5</v>
      </c>
      <c r="E26" s="4">
        <v>25</v>
      </c>
      <c r="F26" s="4">
        <f t="shared" si="2"/>
        <v>20</v>
      </c>
      <c r="G26" s="1">
        <v>109</v>
      </c>
      <c r="H26" s="4">
        <f t="shared" si="3"/>
        <v>2725</v>
      </c>
    </row>
    <row r="27" spans="1:8" x14ac:dyDescent="0.35">
      <c r="A27" s="1" t="s">
        <v>9</v>
      </c>
      <c r="B27" s="1" t="s">
        <v>15</v>
      </c>
      <c r="C27" s="2">
        <v>45351</v>
      </c>
      <c r="D27" s="4">
        <v>6.25</v>
      </c>
      <c r="E27" s="4">
        <v>35</v>
      </c>
      <c r="F27" s="4">
        <f t="shared" si="2"/>
        <v>28.75</v>
      </c>
      <c r="G27" s="1">
        <v>264</v>
      </c>
      <c r="H27" s="4">
        <f t="shared" si="3"/>
        <v>9240</v>
      </c>
    </row>
    <row r="28" spans="1:8" x14ac:dyDescent="0.35">
      <c r="A28" s="1" t="s">
        <v>9</v>
      </c>
      <c r="B28" s="1" t="s">
        <v>16</v>
      </c>
      <c r="C28" s="2">
        <v>45351</v>
      </c>
      <c r="D28" s="4">
        <v>4</v>
      </c>
      <c r="E28" s="4">
        <v>25</v>
      </c>
      <c r="F28" s="4">
        <f t="shared" si="2"/>
        <v>21</v>
      </c>
      <c r="G28" s="1">
        <v>133</v>
      </c>
      <c r="H28" s="4">
        <f t="shared" si="3"/>
        <v>3325</v>
      </c>
    </row>
    <row r="29" spans="1:8" x14ac:dyDescent="0.35">
      <c r="A29" s="1" t="s">
        <v>17</v>
      </c>
      <c r="B29" s="1" t="s">
        <v>18</v>
      </c>
      <c r="C29" s="2">
        <v>45351</v>
      </c>
      <c r="D29" s="3">
        <v>5</v>
      </c>
      <c r="E29" s="3">
        <v>20</v>
      </c>
      <c r="F29" s="3">
        <f t="shared" si="2"/>
        <v>15</v>
      </c>
      <c r="G29" s="1">
        <v>458</v>
      </c>
      <c r="H29" s="3">
        <f t="shared" si="3"/>
        <v>9160</v>
      </c>
    </row>
    <row r="30" spans="1:8" x14ac:dyDescent="0.35">
      <c r="A30" s="1" t="s">
        <v>17</v>
      </c>
      <c r="B30" s="1" t="s">
        <v>19</v>
      </c>
      <c r="C30" s="2">
        <v>45351</v>
      </c>
      <c r="D30" s="3">
        <v>7.5</v>
      </c>
      <c r="E30" s="3">
        <v>25</v>
      </c>
      <c r="F30" s="3">
        <f t="shared" si="2"/>
        <v>17.5</v>
      </c>
      <c r="G30" s="1">
        <v>63</v>
      </c>
      <c r="H30" s="3">
        <f t="shared" si="3"/>
        <v>1575</v>
      </c>
    </row>
    <row r="31" spans="1:8" x14ac:dyDescent="0.35">
      <c r="A31" s="1" t="s">
        <v>17</v>
      </c>
      <c r="B31" s="1" t="s">
        <v>20</v>
      </c>
      <c r="C31" s="2">
        <v>45351</v>
      </c>
      <c r="D31" s="3">
        <v>3.25</v>
      </c>
      <c r="E31" s="3">
        <v>15</v>
      </c>
      <c r="F31" s="3">
        <f t="shared" si="2"/>
        <v>11.75</v>
      </c>
      <c r="G31" s="1">
        <v>101</v>
      </c>
      <c r="H31" s="3">
        <f t="shared" si="3"/>
        <v>1515</v>
      </c>
    </row>
    <row r="32" spans="1:8" x14ac:dyDescent="0.35">
      <c r="A32" s="1" t="s">
        <v>17</v>
      </c>
      <c r="B32" s="1" t="s">
        <v>21</v>
      </c>
      <c r="C32" s="2">
        <v>45351</v>
      </c>
      <c r="D32" s="3">
        <v>6.25</v>
      </c>
      <c r="E32" s="3">
        <v>30</v>
      </c>
      <c r="F32" s="3">
        <f t="shared" si="2"/>
        <v>23.75</v>
      </c>
      <c r="G32" s="1">
        <v>128</v>
      </c>
      <c r="H32" s="3">
        <f t="shared" si="3"/>
        <v>3840</v>
      </c>
    </row>
    <row r="33" spans="1:8" x14ac:dyDescent="0.35">
      <c r="A33" s="1" t="s">
        <v>17</v>
      </c>
      <c r="B33" s="1" t="s">
        <v>22</v>
      </c>
      <c r="C33" s="2">
        <v>45351</v>
      </c>
      <c r="D33" s="3">
        <v>4.55</v>
      </c>
      <c r="E33" s="3">
        <v>20</v>
      </c>
      <c r="F33" s="3">
        <f t="shared" si="2"/>
        <v>15.45</v>
      </c>
      <c r="G33" s="1">
        <v>86</v>
      </c>
      <c r="H33" s="3">
        <f t="shared" si="3"/>
        <v>1720</v>
      </c>
    </row>
    <row r="34" spans="1:8" x14ac:dyDescent="0.35">
      <c r="A34" s="1" t="s">
        <v>17</v>
      </c>
      <c r="B34" s="1" t="s">
        <v>23</v>
      </c>
      <c r="C34" s="2">
        <v>45351</v>
      </c>
      <c r="D34" s="3">
        <v>25</v>
      </c>
      <c r="E34" s="3">
        <v>40</v>
      </c>
      <c r="F34" s="3">
        <f t="shared" si="2"/>
        <v>15</v>
      </c>
      <c r="G34" s="1">
        <v>175</v>
      </c>
      <c r="H34" s="3">
        <f t="shared" si="3"/>
        <v>7000</v>
      </c>
    </row>
    <row r="35" spans="1:8" x14ac:dyDescent="0.35">
      <c r="A35" s="1" t="s">
        <v>17</v>
      </c>
      <c r="B35" s="1" t="s">
        <v>24</v>
      </c>
      <c r="C35" s="2">
        <v>45351</v>
      </c>
      <c r="D35" s="3">
        <v>1.25</v>
      </c>
      <c r="E35" s="3">
        <v>10</v>
      </c>
      <c r="F35" s="3">
        <f t="shared" si="2"/>
        <v>8.75</v>
      </c>
      <c r="G35" s="1">
        <v>115</v>
      </c>
      <c r="H35" s="3">
        <f t="shared" si="3"/>
        <v>1150</v>
      </c>
    </row>
    <row r="36" spans="1:8" x14ac:dyDescent="0.35">
      <c r="A36" s="1" t="s">
        <v>25</v>
      </c>
      <c r="B36" s="1" t="s">
        <v>26</v>
      </c>
      <c r="C36" s="2">
        <v>45351</v>
      </c>
      <c r="D36" s="3">
        <v>7.25</v>
      </c>
      <c r="E36" s="3">
        <v>35</v>
      </c>
      <c r="F36" s="3">
        <f t="shared" si="2"/>
        <v>27.75</v>
      </c>
      <c r="G36" s="1">
        <v>102</v>
      </c>
      <c r="H36" s="3">
        <f t="shared" si="3"/>
        <v>3570</v>
      </c>
    </row>
    <row r="37" spans="1:8" x14ac:dyDescent="0.35">
      <c r="A37" s="1" t="s">
        <v>25</v>
      </c>
      <c r="B37" s="1" t="s">
        <v>27</v>
      </c>
      <c r="C37" s="2">
        <v>45351</v>
      </c>
      <c r="D37" s="3">
        <v>5.25</v>
      </c>
      <c r="E37" s="3">
        <v>25</v>
      </c>
      <c r="F37" s="3">
        <f t="shared" si="2"/>
        <v>19.75</v>
      </c>
      <c r="G37" s="1">
        <v>204</v>
      </c>
      <c r="H37" s="3">
        <f t="shared" si="3"/>
        <v>5100</v>
      </c>
    </row>
    <row r="38" spans="1:8" x14ac:dyDescent="0.35">
      <c r="A38" s="1" t="s">
        <v>25</v>
      </c>
      <c r="B38" s="1" t="s">
        <v>28</v>
      </c>
      <c r="C38" s="2">
        <v>45351</v>
      </c>
      <c r="D38" s="3">
        <v>9.25</v>
      </c>
      <c r="E38" s="3">
        <v>25</v>
      </c>
      <c r="F38" s="3">
        <f t="shared" si="2"/>
        <v>15.75</v>
      </c>
      <c r="G38" s="1">
        <v>162</v>
      </c>
      <c r="H38" s="3">
        <f t="shared" si="3"/>
        <v>4050</v>
      </c>
    </row>
    <row r="39" spans="1:8" x14ac:dyDescent="0.35">
      <c r="A39" s="1" t="s">
        <v>25</v>
      </c>
      <c r="B39" s="1" t="s">
        <v>29</v>
      </c>
      <c r="C39" s="2">
        <v>45351</v>
      </c>
      <c r="D39" s="3">
        <v>9.25</v>
      </c>
      <c r="E39" s="3">
        <v>20</v>
      </c>
      <c r="F39" s="3">
        <f t="shared" si="2"/>
        <v>10.75</v>
      </c>
      <c r="G39" s="1">
        <v>289</v>
      </c>
      <c r="H39" s="3">
        <f t="shared" si="3"/>
        <v>5780</v>
      </c>
    </row>
    <row r="40" spans="1:8" x14ac:dyDescent="0.35">
      <c r="A40" s="1" t="s">
        <v>9</v>
      </c>
      <c r="B40" s="1" t="s">
        <v>10</v>
      </c>
      <c r="C40" s="2">
        <v>45382</v>
      </c>
      <c r="D40" s="3">
        <v>5.25</v>
      </c>
      <c r="E40" s="3">
        <v>20</v>
      </c>
      <c r="F40" s="3">
        <f>E40-D40</f>
        <v>14.75</v>
      </c>
      <c r="G40" s="1">
        <v>67</v>
      </c>
      <c r="H40" s="3">
        <f>E40*G40</f>
        <v>1340</v>
      </c>
    </row>
    <row r="41" spans="1:8" x14ac:dyDescent="0.35">
      <c r="A41" s="1" t="s">
        <v>9</v>
      </c>
      <c r="B41" s="1" t="s">
        <v>11</v>
      </c>
      <c r="C41" s="2">
        <v>45382</v>
      </c>
      <c r="D41" s="3">
        <v>25.25</v>
      </c>
      <c r="E41" s="3">
        <v>70</v>
      </c>
      <c r="F41" s="3">
        <f t="shared" ref="F41:F57" si="4">E41-D41</f>
        <v>44.75</v>
      </c>
      <c r="G41" s="1">
        <v>245</v>
      </c>
      <c r="H41" s="3">
        <f t="shared" ref="H41:H57" si="5">E41*G41</f>
        <v>17150</v>
      </c>
    </row>
    <row r="42" spans="1:8" x14ac:dyDescent="0.35">
      <c r="A42" s="1" t="s">
        <v>9</v>
      </c>
      <c r="B42" s="1" t="s">
        <v>12</v>
      </c>
      <c r="C42" s="2">
        <v>45382</v>
      </c>
      <c r="D42" s="4">
        <v>7.25</v>
      </c>
      <c r="E42" s="4">
        <v>30</v>
      </c>
      <c r="F42" s="4">
        <f t="shared" si="4"/>
        <v>22.75</v>
      </c>
      <c r="G42" s="1">
        <v>176</v>
      </c>
      <c r="H42" s="4">
        <f t="shared" si="5"/>
        <v>5280</v>
      </c>
    </row>
    <row r="43" spans="1:8" x14ac:dyDescent="0.35">
      <c r="A43" s="1" t="s">
        <v>9</v>
      </c>
      <c r="B43" s="1" t="s">
        <v>13</v>
      </c>
      <c r="C43" s="2">
        <v>45382</v>
      </c>
      <c r="D43" s="4">
        <v>7.25</v>
      </c>
      <c r="E43" s="4">
        <v>30</v>
      </c>
      <c r="F43" s="4">
        <f t="shared" si="4"/>
        <v>22.75</v>
      </c>
      <c r="G43" s="1">
        <v>181</v>
      </c>
      <c r="H43" s="4">
        <f t="shared" si="5"/>
        <v>5430</v>
      </c>
    </row>
    <row r="44" spans="1:8" x14ac:dyDescent="0.35">
      <c r="A44" s="1" t="s">
        <v>9</v>
      </c>
      <c r="B44" s="1" t="s">
        <v>14</v>
      </c>
      <c r="C44" s="2">
        <v>45382</v>
      </c>
      <c r="D44" s="4">
        <v>5</v>
      </c>
      <c r="E44" s="4">
        <v>25</v>
      </c>
      <c r="F44" s="4">
        <f t="shared" si="4"/>
        <v>20</v>
      </c>
      <c r="G44" s="1">
        <v>122</v>
      </c>
      <c r="H44" s="4">
        <f t="shared" si="5"/>
        <v>3050</v>
      </c>
    </row>
    <row r="45" spans="1:8" x14ac:dyDescent="0.35">
      <c r="A45" s="1" t="s">
        <v>9</v>
      </c>
      <c r="B45" s="1" t="s">
        <v>15</v>
      </c>
      <c r="C45" s="2">
        <v>45382</v>
      </c>
      <c r="D45" s="4">
        <v>6.25</v>
      </c>
      <c r="E45" s="4">
        <v>35</v>
      </c>
      <c r="F45" s="4">
        <f t="shared" si="4"/>
        <v>28.75</v>
      </c>
      <c r="G45" s="1">
        <v>275</v>
      </c>
      <c r="H45" s="4">
        <f t="shared" si="5"/>
        <v>9625</v>
      </c>
    </row>
    <row r="46" spans="1:8" x14ac:dyDescent="0.35">
      <c r="A46" s="1" t="s">
        <v>9</v>
      </c>
      <c r="B46" s="1" t="s">
        <v>16</v>
      </c>
      <c r="C46" s="2">
        <v>45382</v>
      </c>
      <c r="D46" s="4">
        <v>4</v>
      </c>
      <c r="E46" s="4">
        <v>25</v>
      </c>
      <c r="F46" s="4">
        <f t="shared" si="4"/>
        <v>21</v>
      </c>
      <c r="G46" s="1">
        <v>155</v>
      </c>
      <c r="H46" s="4">
        <f t="shared" si="5"/>
        <v>3875</v>
      </c>
    </row>
    <row r="47" spans="1:8" x14ac:dyDescent="0.35">
      <c r="A47" s="1" t="s">
        <v>17</v>
      </c>
      <c r="B47" s="1" t="s">
        <v>18</v>
      </c>
      <c r="C47" s="2">
        <v>45382</v>
      </c>
      <c r="D47" s="3">
        <v>5</v>
      </c>
      <c r="E47" s="3">
        <v>20</v>
      </c>
      <c r="F47" s="3">
        <f t="shared" si="4"/>
        <v>15</v>
      </c>
      <c r="G47" s="1">
        <v>418</v>
      </c>
      <c r="H47" s="3">
        <f t="shared" si="5"/>
        <v>8360</v>
      </c>
    </row>
    <row r="48" spans="1:8" x14ac:dyDescent="0.35">
      <c r="A48" s="1" t="s">
        <v>17</v>
      </c>
      <c r="B48" s="1" t="s">
        <v>19</v>
      </c>
      <c r="C48" s="2">
        <v>45382</v>
      </c>
      <c r="D48" s="3">
        <v>7.5</v>
      </c>
      <c r="E48" s="3">
        <v>25</v>
      </c>
      <c r="F48" s="3">
        <f t="shared" si="4"/>
        <v>17.5</v>
      </c>
      <c r="G48" s="1">
        <v>50</v>
      </c>
      <c r="H48" s="3">
        <f t="shared" si="5"/>
        <v>1250</v>
      </c>
    </row>
    <row r="49" spans="1:8" x14ac:dyDescent="0.35">
      <c r="A49" s="1" t="s">
        <v>17</v>
      </c>
      <c r="B49" s="1" t="s">
        <v>20</v>
      </c>
      <c r="C49" s="2">
        <v>45382</v>
      </c>
      <c r="D49" s="3">
        <v>3.25</v>
      </c>
      <c r="E49" s="3">
        <v>15</v>
      </c>
      <c r="F49" s="3">
        <f t="shared" si="4"/>
        <v>11.75</v>
      </c>
      <c r="G49" s="1">
        <v>111</v>
      </c>
      <c r="H49" s="3">
        <f t="shared" si="5"/>
        <v>1665</v>
      </c>
    </row>
    <row r="50" spans="1:8" x14ac:dyDescent="0.35">
      <c r="A50" s="1" t="s">
        <v>17</v>
      </c>
      <c r="B50" s="1" t="s">
        <v>21</v>
      </c>
      <c r="C50" s="2">
        <v>45382</v>
      </c>
      <c r="D50" s="3">
        <v>6.25</v>
      </c>
      <c r="E50" s="3">
        <v>30</v>
      </c>
      <c r="F50" s="3">
        <f t="shared" si="4"/>
        <v>23.75</v>
      </c>
      <c r="G50" s="1">
        <v>135</v>
      </c>
      <c r="H50" s="3">
        <f t="shared" si="5"/>
        <v>4050</v>
      </c>
    </row>
    <row r="51" spans="1:8" x14ac:dyDescent="0.35">
      <c r="A51" s="1" t="s">
        <v>17</v>
      </c>
      <c r="B51" s="1" t="s">
        <v>22</v>
      </c>
      <c r="C51" s="2">
        <v>45382</v>
      </c>
      <c r="D51" s="3">
        <v>4.55</v>
      </c>
      <c r="E51" s="3">
        <v>20</v>
      </c>
      <c r="F51" s="3">
        <f t="shared" si="4"/>
        <v>15.45</v>
      </c>
      <c r="G51" s="1">
        <v>92</v>
      </c>
      <c r="H51" s="3">
        <f t="shared" si="5"/>
        <v>1840</v>
      </c>
    </row>
    <row r="52" spans="1:8" x14ac:dyDescent="0.35">
      <c r="A52" s="1" t="s">
        <v>17</v>
      </c>
      <c r="B52" s="1" t="s">
        <v>23</v>
      </c>
      <c r="C52" s="2">
        <v>45382</v>
      </c>
      <c r="D52" s="3">
        <v>25</v>
      </c>
      <c r="E52" s="3">
        <v>40</v>
      </c>
      <c r="F52" s="3">
        <f t="shared" si="4"/>
        <v>15</v>
      </c>
      <c r="G52" s="1">
        <v>214</v>
      </c>
      <c r="H52" s="3">
        <f t="shared" si="5"/>
        <v>8560</v>
      </c>
    </row>
    <row r="53" spans="1:8" x14ac:dyDescent="0.35">
      <c r="A53" s="1" t="s">
        <v>17</v>
      </c>
      <c r="B53" s="1" t="s">
        <v>24</v>
      </c>
      <c r="C53" s="2">
        <v>45382</v>
      </c>
      <c r="D53" s="3">
        <v>1.25</v>
      </c>
      <c r="E53" s="3">
        <v>10</v>
      </c>
      <c r="F53" s="3">
        <f t="shared" si="4"/>
        <v>8.75</v>
      </c>
      <c r="G53" s="1">
        <v>141</v>
      </c>
      <c r="H53" s="3">
        <f t="shared" si="5"/>
        <v>1410</v>
      </c>
    </row>
    <row r="54" spans="1:8" x14ac:dyDescent="0.35">
      <c r="A54" s="1" t="s">
        <v>25</v>
      </c>
      <c r="B54" s="1" t="s">
        <v>26</v>
      </c>
      <c r="C54" s="2">
        <v>45382</v>
      </c>
      <c r="D54" s="3">
        <v>7.25</v>
      </c>
      <c r="E54" s="3">
        <v>35</v>
      </c>
      <c r="F54" s="3">
        <f t="shared" si="4"/>
        <v>27.75</v>
      </c>
      <c r="G54" s="1">
        <v>162</v>
      </c>
      <c r="H54" s="3">
        <f t="shared" si="5"/>
        <v>5670</v>
      </c>
    </row>
    <row r="55" spans="1:8" x14ac:dyDescent="0.35">
      <c r="A55" s="1" t="s">
        <v>25</v>
      </c>
      <c r="B55" s="1" t="s">
        <v>27</v>
      </c>
      <c r="C55" s="2">
        <v>45382</v>
      </c>
      <c r="D55" s="3">
        <v>5.25</v>
      </c>
      <c r="E55" s="3">
        <v>25</v>
      </c>
      <c r="F55" s="3">
        <f t="shared" si="4"/>
        <v>19.75</v>
      </c>
      <c r="G55" s="1">
        <v>234</v>
      </c>
      <c r="H55" s="3">
        <f t="shared" si="5"/>
        <v>5850</v>
      </c>
    </row>
    <row r="56" spans="1:8" x14ac:dyDescent="0.35">
      <c r="A56" s="1" t="s">
        <v>25</v>
      </c>
      <c r="B56" s="1" t="s">
        <v>28</v>
      </c>
      <c r="C56" s="2">
        <v>45382</v>
      </c>
      <c r="D56" s="3">
        <v>9.25</v>
      </c>
      <c r="E56" s="3">
        <v>25</v>
      </c>
      <c r="F56" s="3">
        <f t="shared" si="4"/>
        <v>15.75</v>
      </c>
      <c r="G56" s="1">
        <v>185</v>
      </c>
      <c r="H56" s="3">
        <f t="shared" si="5"/>
        <v>4625</v>
      </c>
    </row>
    <row r="57" spans="1:8" x14ac:dyDescent="0.35">
      <c r="A57" s="1" t="s">
        <v>25</v>
      </c>
      <c r="B57" s="1" t="s">
        <v>29</v>
      </c>
      <c r="C57" s="2">
        <v>45382</v>
      </c>
      <c r="D57" s="3">
        <v>9.25</v>
      </c>
      <c r="E57" s="3">
        <v>20</v>
      </c>
      <c r="F57" s="3">
        <f t="shared" si="4"/>
        <v>10.75</v>
      </c>
      <c r="G57" s="1">
        <v>327</v>
      </c>
      <c r="H57" s="3">
        <f t="shared" si="5"/>
        <v>6540</v>
      </c>
    </row>
  </sheetData>
  <printOptions horizontalCentered="1"/>
  <pageMargins left="0.7" right="0.7" top="1" bottom="0.75" header="0.3" footer="0.3"/>
  <pageSetup scale="78" orientation="portrait" r:id="rId1"/>
  <headerFooter>
    <oddHeader>&amp;LStudent Name&amp;C&amp;A&amp;R&amp;F</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61"/>
  <sheetViews>
    <sheetView workbookViewId="0"/>
  </sheetViews>
  <sheetFormatPr defaultColWidth="8.81640625" defaultRowHeight="14.5" outlineLevelRow="2" x14ac:dyDescent="0.35"/>
  <cols>
    <col min="1" max="1" width="9.7265625" style="1" bestFit="1" customWidth="1"/>
    <col min="2" max="2" width="23.7265625" style="1" customWidth="1"/>
    <col min="3" max="3" width="15.453125" style="1" customWidth="1"/>
    <col min="4" max="7" width="8.81640625" style="1"/>
    <col min="8" max="8" width="12.54296875" style="1" bestFit="1" customWidth="1"/>
    <col min="9" max="9" width="11.54296875" style="1" bestFit="1" customWidth="1"/>
    <col min="10" max="10" width="13.26953125" style="1" customWidth="1"/>
    <col min="11" max="11" width="17.26953125" style="1" customWidth="1"/>
    <col min="12" max="16384" width="8.81640625" style="1"/>
  </cols>
  <sheetData>
    <row r="1" spans="1:11" x14ac:dyDescent="0.35">
      <c r="E1" s="22"/>
      <c r="F1" s="22"/>
      <c r="G1" s="23" t="s">
        <v>0</v>
      </c>
      <c r="H1" s="24"/>
    </row>
    <row r="3" spans="1:11" ht="29" x14ac:dyDescent="0.35">
      <c r="A3" s="25" t="s">
        <v>1</v>
      </c>
      <c r="B3" s="25" t="s">
        <v>2</v>
      </c>
      <c r="C3" s="25" t="s">
        <v>3</v>
      </c>
      <c r="D3" s="25" t="s">
        <v>4</v>
      </c>
      <c r="E3" s="25" t="s">
        <v>5</v>
      </c>
      <c r="F3" s="25" t="s">
        <v>6</v>
      </c>
      <c r="G3" s="25" t="s">
        <v>7</v>
      </c>
      <c r="H3" s="25" t="s">
        <v>8</v>
      </c>
      <c r="J3"/>
      <c r="K3"/>
    </row>
    <row r="4" spans="1:11" hidden="1" outlineLevel="2" x14ac:dyDescent="0.35">
      <c r="A4" s="1" t="s">
        <v>9</v>
      </c>
      <c r="B4" s="1" t="s">
        <v>10</v>
      </c>
      <c r="C4" s="2">
        <v>45322</v>
      </c>
      <c r="D4" s="3">
        <v>5.25</v>
      </c>
      <c r="E4" s="3">
        <v>20</v>
      </c>
      <c r="F4" s="3">
        <f>E4-D4</f>
        <v>14.75</v>
      </c>
      <c r="G4" s="1">
        <v>31</v>
      </c>
      <c r="H4" s="3">
        <f>E4*G4</f>
        <v>620</v>
      </c>
      <c r="J4"/>
      <c r="K4"/>
    </row>
    <row r="5" spans="1:11" hidden="1" outlineLevel="2" x14ac:dyDescent="0.35">
      <c r="A5" s="1" t="s">
        <v>9</v>
      </c>
      <c r="B5" s="1" t="s">
        <v>11</v>
      </c>
      <c r="C5" s="2">
        <v>45322</v>
      </c>
      <c r="D5" s="3">
        <v>25.25</v>
      </c>
      <c r="E5" s="3">
        <v>40</v>
      </c>
      <c r="F5" s="3">
        <f t="shared" ref="F5:F21" si="0">E5-D5</f>
        <v>14.75</v>
      </c>
      <c r="G5" s="1">
        <v>200</v>
      </c>
      <c r="H5" s="3">
        <f t="shared" ref="H5:H21" si="1">E5*G5</f>
        <v>8000</v>
      </c>
      <c r="J5"/>
      <c r="K5"/>
    </row>
    <row r="6" spans="1:11" hidden="1" outlineLevel="2" x14ac:dyDescent="0.35">
      <c r="A6" s="1" t="s">
        <v>9</v>
      </c>
      <c r="B6" s="1" t="s">
        <v>12</v>
      </c>
      <c r="C6" s="2">
        <v>45322</v>
      </c>
      <c r="D6" s="4">
        <v>7.25</v>
      </c>
      <c r="E6" s="4">
        <v>30</v>
      </c>
      <c r="F6" s="4">
        <f t="shared" si="0"/>
        <v>22.75</v>
      </c>
      <c r="G6" s="1">
        <v>247</v>
      </c>
      <c r="H6" s="4">
        <f t="shared" si="1"/>
        <v>7410</v>
      </c>
      <c r="J6"/>
      <c r="K6"/>
    </row>
    <row r="7" spans="1:11" hidden="1" outlineLevel="2" x14ac:dyDescent="0.35">
      <c r="A7" s="1" t="s">
        <v>9</v>
      </c>
      <c r="B7" s="1" t="s">
        <v>13</v>
      </c>
      <c r="C7" s="2">
        <v>45322</v>
      </c>
      <c r="D7" s="4">
        <v>7.25</v>
      </c>
      <c r="E7" s="4">
        <v>30</v>
      </c>
      <c r="F7" s="4">
        <f t="shared" si="0"/>
        <v>22.75</v>
      </c>
      <c r="G7" s="1">
        <v>231</v>
      </c>
      <c r="H7" s="4">
        <f t="shared" si="1"/>
        <v>6930</v>
      </c>
      <c r="J7"/>
      <c r="K7"/>
    </row>
    <row r="8" spans="1:11" hidden="1" outlineLevel="2" x14ac:dyDescent="0.35">
      <c r="A8" s="1" t="s">
        <v>9</v>
      </c>
      <c r="B8" s="1" t="s">
        <v>14</v>
      </c>
      <c r="C8" s="2">
        <v>45322</v>
      </c>
      <c r="D8" s="4">
        <v>5</v>
      </c>
      <c r="E8" s="4">
        <v>25</v>
      </c>
      <c r="F8" s="4">
        <f t="shared" si="0"/>
        <v>20</v>
      </c>
      <c r="G8" s="1">
        <v>325</v>
      </c>
      <c r="H8" s="4">
        <f t="shared" si="1"/>
        <v>8125</v>
      </c>
      <c r="J8"/>
      <c r="K8"/>
    </row>
    <row r="9" spans="1:11" hidden="1" outlineLevel="2" x14ac:dyDescent="0.35">
      <c r="A9" s="1" t="s">
        <v>9</v>
      </c>
      <c r="B9" s="1" t="s">
        <v>15</v>
      </c>
      <c r="C9" s="2">
        <v>45322</v>
      </c>
      <c r="D9" s="4">
        <v>6.25</v>
      </c>
      <c r="E9" s="4">
        <v>35</v>
      </c>
      <c r="F9" s="4">
        <f t="shared" si="0"/>
        <v>28.75</v>
      </c>
      <c r="G9" s="1">
        <v>315</v>
      </c>
      <c r="H9" s="4">
        <f t="shared" si="1"/>
        <v>11025</v>
      </c>
    </row>
    <row r="10" spans="1:11" hidden="1" outlineLevel="2" x14ac:dyDescent="0.35">
      <c r="A10" s="1" t="s">
        <v>9</v>
      </c>
      <c r="B10" s="1" t="s">
        <v>16</v>
      </c>
      <c r="C10" s="2">
        <v>45322</v>
      </c>
      <c r="D10" s="4">
        <v>4</v>
      </c>
      <c r="E10" s="4">
        <v>25</v>
      </c>
      <c r="F10" s="4">
        <f t="shared" si="0"/>
        <v>21</v>
      </c>
      <c r="G10" s="1">
        <v>244</v>
      </c>
      <c r="H10" s="4">
        <f t="shared" si="1"/>
        <v>6100</v>
      </c>
    </row>
    <row r="11" spans="1:11" hidden="1" outlineLevel="2" x14ac:dyDescent="0.35">
      <c r="A11" s="1" t="s">
        <v>17</v>
      </c>
      <c r="B11" s="1" t="s">
        <v>18</v>
      </c>
      <c r="C11" s="2">
        <v>45322</v>
      </c>
      <c r="D11" s="3">
        <v>5</v>
      </c>
      <c r="E11" s="3">
        <v>20</v>
      </c>
      <c r="F11" s="3">
        <f t="shared" si="0"/>
        <v>15</v>
      </c>
      <c r="G11" s="1">
        <v>541</v>
      </c>
      <c r="H11" s="3">
        <f t="shared" si="1"/>
        <v>10820</v>
      </c>
    </row>
    <row r="12" spans="1:11" hidden="1" outlineLevel="2" x14ac:dyDescent="0.35">
      <c r="A12" s="1" t="s">
        <v>17</v>
      </c>
      <c r="B12" s="1" t="s">
        <v>19</v>
      </c>
      <c r="C12" s="2">
        <v>45322</v>
      </c>
      <c r="D12" s="3">
        <v>7.5</v>
      </c>
      <c r="E12" s="3">
        <v>25</v>
      </c>
      <c r="F12" s="3">
        <f t="shared" si="0"/>
        <v>17.5</v>
      </c>
      <c r="G12" s="1">
        <v>84</v>
      </c>
      <c r="H12" s="3">
        <f t="shared" si="1"/>
        <v>2100</v>
      </c>
    </row>
    <row r="13" spans="1:11" hidden="1" outlineLevel="2" x14ac:dyDescent="0.35">
      <c r="A13" s="1" t="s">
        <v>17</v>
      </c>
      <c r="B13" s="1" t="s">
        <v>20</v>
      </c>
      <c r="C13" s="2">
        <v>45322</v>
      </c>
      <c r="D13" s="3">
        <v>3.25</v>
      </c>
      <c r="E13" s="3">
        <v>15</v>
      </c>
      <c r="F13" s="3">
        <f t="shared" si="0"/>
        <v>11.75</v>
      </c>
      <c r="G13" s="1">
        <v>99</v>
      </c>
      <c r="H13" s="3">
        <f t="shared" si="1"/>
        <v>1485</v>
      </c>
    </row>
    <row r="14" spans="1:11" hidden="1" outlineLevel="2" x14ac:dyDescent="0.35">
      <c r="A14" s="1" t="s">
        <v>17</v>
      </c>
      <c r="B14" s="1" t="s">
        <v>21</v>
      </c>
      <c r="C14" s="2">
        <v>45322</v>
      </c>
      <c r="D14" s="3">
        <v>6.25</v>
      </c>
      <c r="E14" s="3">
        <v>30</v>
      </c>
      <c r="F14" s="3">
        <f t="shared" si="0"/>
        <v>23.75</v>
      </c>
      <c r="G14" s="1">
        <v>132</v>
      </c>
      <c r="H14" s="3">
        <f t="shared" si="1"/>
        <v>3960</v>
      </c>
    </row>
    <row r="15" spans="1:11" hidden="1" outlineLevel="2" x14ac:dyDescent="0.35">
      <c r="A15" s="1" t="s">
        <v>17</v>
      </c>
      <c r="B15" s="1" t="s">
        <v>22</v>
      </c>
      <c r="C15" s="2">
        <v>45322</v>
      </c>
      <c r="D15" s="3">
        <v>4.55</v>
      </c>
      <c r="E15" s="3">
        <v>20</v>
      </c>
      <c r="F15" s="3">
        <f t="shared" si="0"/>
        <v>15.45</v>
      </c>
      <c r="G15" s="1">
        <v>74</v>
      </c>
      <c r="H15" s="3">
        <f t="shared" si="1"/>
        <v>1480</v>
      </c>
    </row>
    <row r="16" spans="1:11" hidden="1" outlineLevel="2" x14ac:dyDescent="0.35">
      <c r="A16" s="1" t="s">
        <v>17</v>
      </c>
      <c r="B16" s="1" t="s">
        <v>23</v>
      </c>
      <c r="C16" s="2">
        <v>45322</v>
      </c>
      <c r="D16" s="3">
        <v>25</v>
      </c>
      <c r="E16" s="3">
        <v>40</v>
      </c>
      <c r="F16" s="3">
        <f t="shared" si="0"/>
        <v>15</v>
      </c>
      <c r="G16" s="1">
        <v>182</v>
      </c>
      <c r="H16" s="3">
        <f t="shared" si="1"/>
        <v>7280</v>
      </c>
    </row>
    <row r="17" spans="1:9" hidden="1" outlineLevel="2" x14ac:dyDescent="0.35">
      <c r="A17" s="1" t="s">
        <v>17</v>
      </c>
      <c r="B17" s="1" t="s">
        <v>24</v>
      </c>
      <c r="C17" s="2">
        <v>45322</v>
      </c>
      <c r="D17" s="3">
        <v>1.25</v>
      </c>
      <c r="E17" s="3">
        <v>10</v>
      </c>
      <c r="F17" s="3">
        <f t="shared" si="0"/>
        <v>8.75</v>
      </c>
      <c r="G17" s="1">
        <v>201</v>
      </c>
      <c r="H17" s="3">
        <f t="shared" si="1"/>
        <v>2010</v>
      </c>
    </row>
    <row r="18" spans="1:9" hidden="1" outlineLevel="2" x14ac:dyDescent="0.35">
      <c r="A18" s="1" t="s">
        <v>25</v>
      </c>
      <c r="B18" s="1" t="s">
        <v>26</v>
      </c>
      <c r="C18" s="2">
        <v>45322</v>
      </c>
      <c r="D18" s="3">
        <v>7.25</v>
      </c>
      <c r="E18" s="3">
        <v>35</v>
      </c>
      <c r="F18" s="3">
        <f t="shared" si="0"/>
        <v>27.75</v>
      </c>
      <c r="G18" s="1">
        <v>93</v>
      </c>
      <c r="H18" s="3">
        <f t="shared" si="1"/>
        <v>3255</v>
      </c>
    </row>
    <row r="19" spans="1:9" hidden="1" outlineLevel="2" x14ac:dyDescent="0.35">
      <c r="A19" s="1" t="s">
        <v>25</v>
      </c>
      <c r="B19" s="1" t="s">
        <v>27</v>
      </c>
      <c r="C19" s="2">
        <v>45322</v>
      </c>
      <c r="D19" s="3">
        <v>5.25</v>
      </c>
      <c r="E19" s="3">
        <v>25</v>
      </c>
      <c r="F19" s="3">
        <f t="shared" si="0"/>
        <v>19.75</v>
      </c>
      <c r="G19" s="1">
        <v>174</v>
      </c>
      <c r="H19" s="3">
        <f t="shared" si="1"/>
        <v>4350</v>
      </c>
    </row>
    <row r="20" spans="1:9" hidden="1" outlineLevel="2" x14ac:dyDescent="0.35">
      <c r="A20" s="1" t="s">
        <v>25</v>
      </c>
      <c r="B20" s="1" t="s">
        <v>28</v>
      </c>
      <c r="C20" s="2">
        <v>45322</v>
      </c>
      <c r="D20" s="3">
        <v>9.25</v>
      </c>
      <c r="E20" s="3">
        <v>25</v>
      </c>
      <c r="F20" s="3">
        <f t="shared" si="0"/>
        <v>15.75</v>
      </c>
      <c r="G20" s="1">
        <v>191</v>
      </c>
      <c r="H20" s="3">
        <f t="shared" si="1"/>
        <v>4775</v>
      </c>
    </row>
    <row r="21" spans="1:9" hidden="1" outlineLevel="2" x14ac:dyDescent="0.35">
      <c r="A21" s="1" t="s">
        <v>25</v>
      </c>
      <c r="B21" s="1" t="s">
        <v>29</v>
      </c>
      <c r="C21" s="2">
        <v>45322</v>
      </c>
      <c r="D21" s="3">
        <v>9.25</v>
      </c>
      <c r="E21" s="3">
        <v>20</v>
      </c>
      <c r="F21" s="3">
        <f t="shared" si="0"/>
        <v>10.75</v>
      </c>
      <c r="G21" s="1">
        <v>307</v>
      </c>
      <c r="H21" s="3">
        <f t="shared" si="1"/>
        <v>6140</v>
      </c>
    </row>
    <row r="22" spans="1:9" outlineLevel="1" collapsed="1" x14ac:dyDescent="0.35">
      <c r="C22" s="34" t="s">
        <v>44</v>
      </c>
      <c r="D22" s="3"/>
      <c r="E22" s="3"/>
      <c r="F22" s="3"/>
      <c r="H22" s="3">
        <f>SUBTOTAL(9,H4:H21)</f>
        <v>95865</v>
      </c>
    </row>
    <row r="23" spans="1:9" hidden="1" outlineLevel="2" x14ac:dyDescent="0.35">
      <c r="A23" s="1" t="s">
        <v>9</v>
      </c>
      <c r="B23" s="1" t="s">
        <v>10</v>
      </c>
      <c r="C23" s="2">
        <v>45351</v>
      </c>
      <c r="D23" s="3">
        <v>5.25</v>
      </c>
      <c r="E23" s="3">
        <v>20</v>
      </c>
      <c r="F23" s="3">
        <f>E23-D23</f>
        <v>14.75</v>
      </c>
      <c r="G23" s="1">
        <v>48</v>
      </c>
      <c r="H23" s="3">
        <f>E23*G23</f>
        <v>960</v>
      </c>
    </row>
    <row r="24" spans="1:9" hidden="1" outlineLevel="2" x14ac:dyDescent="0.35">
      <c r="A24" s="1" t="s">
        <v>9</v>
      </c>
      <c r="B24" s="1" t="s">
        <v>11</v>
      </c>
      <c r="C24" s="2">
        <v>45351</v>
      </c>
      <c r="D24" s="3">
        <v>25.25</v>
      </c>
      <c r="E24" s="3">
        <v>70</v>
      </c>
      <c r="F24" s="3">
        <f t="shared" ref="F24:F40" si="2">E24-D24</f>
        <v>44.75</v>
      </c>
      <c r="G24" s="1">
        <v>294</v>
      </c>
      <c r="H24" s="3">
        <f t="shared" ref="H24:H40" si="3">E24*G24</f>
        <v>20580</v>
      </c>
    </row>
    <row r="25" spans="1:9" hidden="1" outlineLevel="2" x14ac:dyDescent="0.35">
      <c r="A25" s="1" t="s">
        <v>9</v>
      </c>
      <c r="B25" s="1" t="s">
        <v>12</v>
      </c>
      <c r="C25" s="2">
        <v>45351</v>
      </c>
      <c r="D25" s="4">
        <v>7.25</v>
      </c>
      <c r="E25" s="4">
        <v>30</v>
      </c>
      <c r="F25" s="4">
        <f t="shared" si="2"/>
        <v>22.75</v>
      </c>
      <c r="G25" s="1">
        <v>186</v>
      </c>
      <c r="H25" s="4">
        <f t="shared" si="3"/>
        <v>5580</v>
      </c>
    </row>
    <row r="26" spans="1:9" hidden="1" outlineLevel="2" x14ac:dyDescent="0.35">
      <c r="A26" s="1" t="s">
        <v>9</v>
      </c>
      <c r="B26" s="1" t="s">
        <v>13</v>
      </c>
      <c r="C26" s="2">
        <v>45351</v>
      </c>
      <c r="D26" s="4">
        <v>7.25</v>
      </c>
      <c r="E26" s="4">
        <v>30</v>
      </c>
      <c r="F26" s="4">
        <f t="shared" si="2"/>
        <v>22.75</v>
      </c>
      <c r="G26" s="1">
        <v>160</v>
      </c>
      <c r="H26" s="4">
        <f t="shared" si="3"/>
        <v>4800</v>
      </c>
    </row>
    <row r="27" spans="1:9" hidden="1" outlineLevel="2" x14ac:dyDescent="0.35">
      <c r="A27" s="1" t="s">
        <v>9</v>
      </c>
      <c r="B27" s="1" t="s">
        <v>14</v>
      </c>
      <c r="C27" s="2">
        <v>45351</v>
      </c>
      <c r="D27" s="4">
        <v>5</v>
      </c>
      <c r="E27" s="4">
        <v>25</v>
      </c>
      <c r="F27" s="4">
        <f t="shared" si="2"/>
        <v>20</v>
      </c>
      <c r="G27" s="1">
        <v>109</v>
      </c>
      <c r="H27" s="4">
        <f t="shared" si="3"/>
        <v>2725</v>
      </c>
    </row>
    <row r="28" spans="1:9" hidden="1" outlineLevel="2" x14ac:dyDescent="0.35">
      <c r="A28" s="1" t="s">
        <v>9</v>
      </c>
      <c r="B28" s="1" t="s">
        <v>15</v>
      </c>
      <c r="C28" s="2">
        <v>45351</v>
      </c>
      <c r="D28" s="4">
        <v>6.25</v>
      </c>
      <c r="E28" s="4">
        <v>35</v>
      </c>
      <c r="F28" s="4">
        <f t="shared" si="2"/>
        <v>28.75</v>
      </c>
      <c r="G28" s="1">
        <v>264</v>
      </c>
      <c r="H28" s="4">
        <f t="shared" si="3"/>
        <v>9240</v>
      </c>
    </row>
    <row r="29" spans="1:9" hidden="1" outlineLevel="2" x14ac:dyDescent="0.35">
      <c r="A29" s="1" t="s">
        <v>9</v>
      </c>
      <c r="B29" s="1" t="s">
        <v>16</v>
      </c>
      <c r="C29" s="2">
        <v>45351</v>
      </c>
      <c r="D29" s="4">
        <v>4</v>
      </c>
      <c r="E29" s="4">
        <v>25</v>
      </c>
      <c r="F29" s="4">
        <f t="shared" si="2"/>
        <v>21</v>
      </c>
      <c r="G29" s="1">
        <v>133</v>
      </c>
      <c r="H29" s="4">
        <f t="shared" si="3"/>
        <v>3325</v>
      </c>
      <c r="I29" s="32"/>
    </row>
    <row r="30" spans="1:9" hidden="1" outlineLevel="2" x14ac:dyDescent="0.35">
      <c r="A30" s="1" t="s">
        <v>17</v>
      </c>
      <c r="B30" s="1" t="s">
        <v>18</v>
      </c>
      <c r="C30" s="2">
        <v>45351</v>
      </c>
      <c r="D30" s="3">
        <v>5</v>
      </c>
      <c r="E30" s="3">
        <v>20</v>
      </c>
      <c r="F30" s="3">
        <f t="shared" si="2"/>
        <v>15</v>
      </c>
      <c r="G30" s="1">
        <v>458</v>
      </c>
      <c r="H30" s="3">
        <f t="shared" si="3"/>
        <v>9160</v>
      </c>
    </row>
    <row r="31" spans="1:9" hidden="1" outlineLevel="2" x14ac:dyDescent="0.35">
      <c r="A31" s="1" t="s">
        <v>17</v>
      </c>
      <c r="B31" s="1" t="s">
        <v>19</v>
      </c>
      <c r="C31" s="2">
        <v>45351</v>
      </c>
      <c r="D31" s="3">
        <v>7.5</v>
      </c>
      <c r="E31" s="3">
        <v>25</v>
      </c>
      <c r="F31" s="3">
        <f t="shared" si="2"/>
        <v>17.5</v>
      </c>
      <c r="G31" s="1">
        <v>63</v>
      </c>
      <c r="H31" s="3">
        <f t="shared" si="3"/>
        <v>1575</v>
      </c>
    </row>
    <row r="32" spans="1:9" hidden="1" outlineLevel="2" x14ac:dyDescent="0.35">
      <c r="A32" s="1" t="s">
        <v>17</v>
      </c>
      <c r="B32" s="1" t="s">
        <v>20</v>
      </c>
      <c r="C32" s="2">
        <v>45351</v>
      </c>
      <c r="D32" s="3">
        <v>3.25</v>
      </c>
      <c r="E32" s="3">
        <v>15</v>
      </c>
      <c r="F32" s="3">
        <f t="shared" si="2"/>
        <v>11.75</v>
      </c>
      <c r="G32" s="1">
        <v>101</v>
      </c>
      <c r="H32" s="3">
        <f t="shared" si="3"/>
        <v>1515</v>
      </c>
    </row>
    <row r="33" spans="1:10" hidden="1" outlineLevel="2" x14ac:dyDescent="0.35">
      <c r="A33" s="1" t="s">
        <v>17</v>
      </c>
      <c r="B33" s="1" t="s">
        <v>21</v>
      </c>
      <c r="C33" s="2">
        <v>45351</v>
      </c>
      <c r="D33" s="3">
        <v>6.25</v>
      </c>
      <c r="E33" s="3">
        <v>30</v>
      </c>
      <c r="F33" s="3">
        <f t="shared" si="2"/>
        <v>23.75</v>
      </c>
      <c r="G33" s="1">
        <v>128</v>
      </c>
      <c r="H33" s="3">
        <f t="shared" si="3"/>
        <v>3840</v>
      </c>
    </row>
    <row r="34" spans="1:10" hidden="1" outlineLevel="2" x14ac:dyDescent="0.35">
      <c r="A34" s="1" t="s">
        <v>17</v>
      </c>
      <c r="B34" s="1" t="s">
        <v>22</v>
      </c>
      <c r="C34" s="2">
        <v>45351</v>
      </c>
      <c r="D34" s="3">
        <v>4.55</v>
      </c>
      <c r="E34" s="3">
        <v>20</v>
      </c>
      <c r="F34" s="3">
        <f t="shared" si="2"/>
        <v>15.45</v>
      </c>
      <c r="G34" s="1">
        <v>86</v>
      </c>
      <c r="H34" s="3">
        <f t="shared" si="3"/>
        <v>1720</v>
      </c>
    </row>
    <row r="35" spans="1:10" hidden="1" outlineLevel="2" x14ac:dyDescent="0.35">
      <c r="A35" s="1" t="s">
        <v>17</v>
      </c>
      <c r="B35" s="1" t="s">
        <v>23</v>
      </c>
      <c r="C35" s="2">
        <v>45351</v>
      </c>
      <c r="D35" s="3">
        <v>25</v>
      </c>
      <c r="E35" s="3">
        <v>40</v>
      </c>
      <c r="F35" s="3">
        <f t="shared" si="2"/>
        <v>15</v>
      </c>
      <c r="G35" s="1">
        <v>175</v>
      </c>
      <c r="H35" s="3">
        <f t="shared" si="3"/>
        <v>7000</v>
      </c>
    </row>
    <row r="36" spans="1:10" hidden="1" outlineLevel="2" x14ac:dyDescent="0.35">
      <c r="A36" s="1" t="s">
        <v>17</v>
      </c>
      <c r="B36" s="1" t="s">
        <v>24</v>
      </c>
      <c r="C36" s="2">
        <v>45351</v>
      </c>
      <c r="D36" s="3">
        <v>1.25</v>
      </c>
      <c r="E36" s="3">
        <v>10</v>
      </c>
      <c r="F36" s="3">
        <f t="shared" si="2"/>
        <v>8.75</v>
      </c>
      <c r="G36" s="1">
        <v>115</v>
      </c>
      <c r="H36" s="3">
        <f t="shared" si="3"/>
        <v>1150</v>
      </c>
    </row>
    <row r="37" spans="1:10" hidden="1" outlineLevel="2" x14ac:dyDescent="0.35">
      <c r="A37" s="1" t="s">
        <v>25</v>
      </c>
      <c r="B37" s="1" t="s">
        <v>26</v>
      </c>
      <c r="C37" s="2">
        <v>45351</v>
      </c>
      <c r="D37" s="3">
        <v>7.25</v>
      </c>
      <c r="E37" s="3">
        <v>35</v>
      </c>
      <c r="F37" s="3">
        <f t="shared" si="2"/>
        <v>27.75</v>
      </c>
      <c r="G37" s="1">
        <v>102</v>
      </c>
      <c r="H37" s="3">
        <f t="shared" si="3"/>
        <v>3570</v>
      </c>
    </row>
    <row r="38" spans="1:10" hidden="1" outlineLevel="2" x14ac:dyDescent="0.35">
      <c r="A38" s="1" t="s">
        <v>25</v>
      </c>
      <c r="B38" s="1" t="s">
        <v>27</v>
      </c>
      <c r="C38" s="2">
        <v>45351</v>
      </c>
      <c r="D38" s="3">
        <v>5.25</v>
      </c>
      <c r="E38" s="3">
        <v>25</v>
      </c>
      <c r="F38" s="3">
        <f t="shared" si="2"/>
        <v>19.75</v>
      </c>
      <c r="G38" s="1">
        <v>204</v>
      </c>
      <c r="H38" s="3">
        <f t="shared" si="3"/>
        <v>5100</v>
      </c>
    </row>
    <row r="39" spans="1:10" hidden="1" outlineLevel="2" x14ac:dyDescent="0.35">
      <c r="A39" s="1" t="s">
        <v>25</v>
      </c>
      <c r="B39" s="1" t="s">
        <v>28</v>
      </c>
      <c r="C39" s="2">
        <v>45351</v>
      </c>
      <c r="D39" s="3">
        <v>9.25</v>
      </c>
      <c r="E39" s="3">
        <v>25</v>
      </c>
      <c r="F39" s="3">
        <f t="shared" si="2"/>
        <v>15.75</v>
      </c>
      <c r="G39" s="1">
        <v>162</v>
      </c>
      <c r="H39" s="3">
        <f t="shared" si="3"/>
        <v>4050</v>
      </c>
    </row>
    <row r="40" spans="1:10" hidden="1" outlineLevel="2" x14ac:dyDescent="0.35">
      <c r="A40" s="1" t="s">
        <v>25</v>
      </c>
      <c r="B40" s="1" t="s">
        <v>29</v>
      </c>
      <c r="C40" s="2">
        <v>45351</v>
      </c>
      <c r="D40" s="3">
        <v>9.25</v>
      </c>
      <c r="E40" s="3">
        <v>20</v>
      </c>
      <c r="F40" s="3">
        <f t="shared" si="2"/>
        <v>10.75</v>
      </c>
      <c r="G40" s="1">
        <v>289</v>
      </c>
      <c r="H40" s="3">
        <f t="shared" si="3"/>
        <v>5780</v>
      </c>
    </row>
    <row r="41" spans="1:10" outlineLevel="1" collapsed="1" x14ac:dyDescent="0.35">
      <c r="C41" s="34" t="s">
        <v>45</v>
      </c>
      <c r="D41" s="3"/>
      <c r="E41" s="3"/>
      <c r="F41" s="3"/>
      <c r="H41" s="3">
        <f>SUBTOTAL(9,H23:H40)</f>
        <v>91670</v>
      </c>
    </row>
    <row r="42" spans="1:10" hidden="1" outlineLevel="2" x14ac:dyDescent="0.35">
      <c r="A42" s="1" t="s">
        <v>9</v>
      </c>
      <c r="B42" s="1" t="s">
        <v>10</v>
      </c>
      <c r="C42" s="2">
        <v>45382</v>
      </c>
      <c r="D42" s="3">
        <v>5.25</v>
      </c>
      <c r="E42" s="3">
        <v>20</v>
      </c>
      <c r="F42" s="3">
        <f>E42-D42</f>
        <v>14.75</v>
      </c>
      <c r="G42" s="1">
        <v>67</v>
      </c>
      <c r="H42" s="3">
        <f>E42*G42</f>
        <v>1340</v>
      </c>
    </row>
    <row r="43" spans="1:10" hidden="1" outlineLevel="2" x14ac:dyDescent="0.35">
      <c r="A43" s="1" t="s">
        <v>9</v>
      </c>
      <c r="B43" s="1" t="s">
        <v>11</v>
      </c>
      <c r="C43" s="2">
        <v>45382</v>
      </c>
      <c r="D43" s="3">
        <v>25.25</v>
      </c>
      <c r="E43" s="3">
        <v>70</v>
      </c>
      <c r="F43" s="3">
        <f t="shared" ref="F43:F59" si="4">E43-D43</f>
        <v>44.75</v>
      </c>
      <c r="G43" s="1">
        <v>245</v>
      </c>
      <c r="H43" s="3">
        <f t="shared" ref="H43:H59" si="5">E43*G43</f>
        <v>17150</v>
      </c>
    </row>
    <row r="44" spans="1:10" hidden="1" outlineLevel="2" x14ac:dyDescent="0.35">
      <c r="A44" s="1" t="s">
        <v>9</v>
      </c>
      <c r="B44" s="1" t="s">
        <v>12</v>
      </c>
      <c r="C44" s="2">
        <v>45382</v>
      </c>
      <c r="D44" s="4">
        <v>7.25</v>
      </c>
      <c r="E44" s="4">
        <v>30</v>
      </c>
      <c r="F44" s="4">
        <f t="shared" si="4"/>
        <v>22.75</v>
      </c>
      <c r="G44" s="1">
        <v>176</v>
      </c>
      <c r="H44" s="4">
        <f t="shared" si="5"/>
        <v>5280</v>
      </c>
    </row>
    <row r="45" spans="1:10" hidden="1" outlineLevel="2" x14ac:dyDescent="0.35">
      <c r="A45" s="1" t="s">
        <v>9</v>
      </c>
      <c r="B45" s="1" t="s">
        <v>13</v>
      </c>
      <c r="C45" s="2">
        <v>45382</v>
      </c>
      <c r="D45" s="4">
        <v>7.25</v>
      </c>
      <c r="E45" s="4">
        <v>30</v>
      </c>
      <c r="F45" s="4">
        <f t="shared" si="4"/>
        <v>22.75</v>
      </c>
      <c r="G45" s="1">
        <v>181</v>
      </c>
      <c r="H45" s="4">
        <f t="shared" si="5"/>
        <v>5430</v>
      </c>
      <c r="J45" s="32"/>
    </row>
    <row r="46" spans="1:10" hidden="1" outlineLevel="2" x14ac:dyDescent="0.35">
      <c r="A46" s="1" t="s">
        <v>9</v>
      </c>
      <c r="B46" s="1" t="s">
        <v>14</v>
      </c>
      <c r="C46" s="2">
        <v>45382</v>
      </c>
      <c r="D46" s="4">
        <v>5</v>
      </c>
      <c r="E46" s="4">
        <v>25</v>
      </c>
      <c r="F46" s="4">
        <f t="shared" si="4"/>
        <v>20</v>
      </c>
      <c r="G46" s="1">
        <v>122</v>
      </c>
      <c r="H46" s="4">
        <f t="shared" si="5"/>
        <v>3050</v>
      </c>
    </row>
    <row r="47" spans="1:10" hidden="1" outlineLevel="2" x14ac:dyDescent="0.35">
      <c r="A47" s="1" t="s">
        <v>9</v>
      </c>
      <c r="B47" s="1" t="s">
        <v>15</v>
      </c>
      <c r="C47" s="2">
        <v>45382</v>
      </c>
      <c r="D47" s="4">
        <v>6.25</v>
      </c>
      <c r="E47" s="4">
        <v>35</v>
      </c>
      <c r="F47" s="4">
        <f t="shared" si="4"/>
        <v>28.75</v>
      </c>
      <c r="G47" s="1">
        <v>275</v>
      </c>
      <c r="H47" s="4">
        <f t="shared" si="5"/>
        <v>9625</v>
      </c>
    </row>
    <row r="48" spans="1:10" hidden="1" outlineLevel="2" x14ac:dyDescent="0.35">
      <c r="A48" s="1" t="s">
        <v>9</v>
      </c>
      <c r="B48" s="1" t="s">
        <v>16</v>
      </c>
      <c r="C48" s="2">
        <v>45382</v>
      </c>
      <c r="D48" s="4">
        <v>4</v>
      </c>
      <c r="E48" s="4">
        <v>25</v>
      </c>
      <c r="F48" s="4">
        <f t="shared" si="4"/>
        <v>21</v>
      </c>
      <c r="G48" s="1">
        <v>155</v>
      </c>
      <c r="H48" s="4">
        <f t="shared" si="5"/>
        <v>3875</v>
      </c>
    </row>
    <row r="49" spans="1:8" hidden="1" outlineLevel="2" x14ac:dyDescent="0.35">
      <c r="A49" s="1" t="s">
        <v>17</v>
      </c>
      <c r="B49" s="1" t="s">
        <v>18</v>
      </c>
      <c r="C49" s="2">
        <v>45382</v>
      </c>
      <c r="D49" s="3">
        <v>5</v>
      </c>
      <c r="E49" s="3">
        <v>20</v>
      </c>
      <c r="F49" s="3">
        <f t="shared" si="4"/>
        <v>15</v>
      </c>
      <c r="G49" s="1">
        <v>418</v>
      </c>
      <c r="H49" s="3">
        <f t="shared" si="5"/>
        <v>8360</v>
      </c>
    </row>
    <row r="50" spans="1:8" hidden="1" outlineLevel="2" x14ac:dyDescent="0.35">
      <c r="A50" s="1" t="s">
        <v>17</v>
      </c>
      <c r="B50" s="1" t="s">
        <v>19</v>
      </c>
      <c r="C50" s="2">
        <v>45382</v>
      </c>
      <c r="D50" s="3">
        <v>7.5</v>
      </c>
      <c r="E50" s="3">
        <v>25</v>
      </c>
      <c r="F50" s="3">
        <f t="shared" si="4"/>
        <v>17.5</v>
      </c>
      <c r="G50" s="1">
        <v>50</v>
      </c>
      <c r="H50" s="3">
        <f t="shared" si="5"/>
        <v>1250</v>
      </c>
    </row>
    <row r="51" spans="1:8" hidden="1" outlineLevel="2" x14ac:dyDescent="0.35">
      <c r="A51" s="1" t="s">
        <v>17</v>
      </c>
      <c r="B51" s="1" t="s">
        <v>20</v>
      </c>
      <c r="C51" s="2">
        <v>45382</v>
      </c>
      <c r="D51" s="3">
        <v>3.25</v>
      </c>
      <c r="E51" s="3">
        <v>15</v>
      </c>
      <c r="F51" s="3">
        <f t="shared" si="4"/>
        <v>11.75</v>
      </c>
      <c r="G51" s="1">
        <v>111</v>
      </c>
      <c r="H51" s="3">
        <f t="shared" si="5"/>
        <v>1665</v>
      </c>
    </row>
    <row r="52" spans="1:8" hidden="1" outlineLevel="2" x14ac:dyDescent="0.35">
      <c r="A52" s="1" t="s">
        <v>17</v>
      </c>
      <c r="B52" s="1" t="s">
        <v>21</v>
      </c>
      <c r="C52" s="2">
        <v>45382</v>
      </c>
      <c r="D52" s="3">
        <v>6.25</v>
      </c>
      <c r="E52" s="3">
        <v>30</v>
      </c>
      <c r="F52" s="3">
        <f t="shared" si="4"/>
        <v>23.75</v>
      </c>
      <c r="G52" s="1">
        <v>135</v>
      </c>
      <c r="H52" s="3">
        <f t="shared" si="5"/>
        <v>4050</v>
      </c>
    </row>
    <row r="53" spans="1:8" hidden="1" outlineLevel="2" x14ac:dyDescent="0.35">
      <c r="A53" s="1" t="s">
        <v>17</v>
      </c>
      <c r="B53" s="1" t="s">
        <v>22</v>
      </c>
      <c r="C53" s="2">
        <v>45382</v>
      </c>
      <c r="D53" s="3">
        <v>4.55</v>
      </c>
      <c r="E53" s="3">
        <v>20</v>
      </c>
      <c r="F53" s="3">
        <f t="shared" si="4"/>
        <v>15.45</v>
      </c>
      <c r="G53" s="1">
        <v>92</v>
      </c>
      <c r="H53" s="3">
        <f t="shared" si="5"/>
        <v>1840</v>
      </c>
    </row>
    <row r="54" spans="1:8" hidden="1" outlineLevel="2" x14ac:dyDescent="0.35">
      <c r="A54" s="1" t="s">
        <v>17</v>
      </c>
      <c r="B54" s="1" t="s">
        <v>23</v>
      </c>
      <c r="C54" s="2">
        <v>45382</v>
      </c>
      <c r="D54" s="3">
        <v>25</v>
      </c>
      <c r="E54" s="3">
        <v>40</v>
      </c>
      <c r="F54" s="3">
        <f t="shared" si="4"/>
        <v>15</v>
      </c>
      <c r="G54" s="1">
        <v>214</v>
      </c>
      <c r="H54" s="3">
        <f t="shared" si="5"/>
        <v>8560</v>
      </c>
    </row>
    <row r="55" spans="1:8" hidden="1" outlineLevel="2" x14ac:dyDescent="0.35">
      <c r="A55" s="1" t="s">
        <v>17</v>
      </c>
      <c r="B55" s="1" t="s">
        <v>24</v>
      </c>
      <c r="C55" s="2">
        <v>45382</v>
      </c>
      <c r="D55" s="3">
        <v>1.25</v>
      </c>
      <c r="E55" s="3">
        <v>10</v>
      </c>
      <c r="F55" s="3">
        <f t="shared" si="4"/>
        <v>8.75</v>
      </c>
      <c r="G55" s="1">
        <v>141</v>
      </c>
      <c r="H55" s="3">
        <f t="shared" si="5"/>
        <v>1410</v>
      </c>
    </row>
    <row r="56" spans="1:8" hidden="1" outlineLevel="2" x14ac:dyDescent="0.35">
      <c r="A56" s="1" t="s">
        <v>25</v>
      </c>
      <c r="B56" s="1" t="s">
        <v>26</v>
      </c>
      <c r="C56" s="2">
        <v>45382</v>
      </c>
      <c r="D56" s="3">
        <v>7.25</v>
      </c>
      <c r="E56" s="3">
        <v>35</v>
      </c>
      <c r="F56" s="3">
        <f t="shared" si="4"/>
        <v>27.75</v>
      </c>
      <c r="G56" s="1">
        <v>162</v>
      </c>
      <c r="H56" s="3">
        <f t="shared" si="5"/>
        <v>5670</v>
      </c>
    </row>
    <row r="57" spans="1:8" hidden="1" outlineLevel="2" x14ac:dyDescent="0.35">
      <c r="A57" s="1" t="s">
        <v>25</v>
      </c>
      <c r="B57" s="1" t="s">
        <v>27</v>
      </c>
      <c r="C57" s="2">
        <v>45382</v>
      </c>
      <c r="D57" s="3">
        <v>5.25</v>
      </c>
      <c r="E57" s="3">
        <v>25</v>
      </c>
      <c r="F57" s="3">
        <f t="shared" si="4"/>
        <v>19.75</v>
      </c>
      <c r="G57" s="1">
        <v>234</v>
      </c>
      <c r="H57" s="3">
        <f t="shared" si="5"/>
        <v>5850</v>
      </c>
    </row>
    <row r="58" spans="1:8" hidden="1" outlineLevel="2" x14ac:dyDescent="0.35">
      <c r="A58" s="1" t="s">
        <v>25</v>
      </c>
      <c r="B58" s="1" t="s">
        <v>28</v>
      </c>
      <c r="C58" s="2">
        <v>45382</v>
      </c>
      <c r="D58" s="3">
        <v>9.25</v>
      </c>
      <c r="E58" s="3">
        <v>25</v>
      </c>
      <c r="F58" s="3">
        <f t="shared" si="4"/>
        <v>15.75</v>
      </c>
      <c r="G58" s="1">
        <v>185</v>
      </c>
      <c r="H58" s="3">
        <f t="shared" si="5"/>
        <v>4625</v>
      </c>
    </row>
    <row r="59" spans="1:8" hidden="1" outlineLevel="2" x14ac:dyDescent="0.35">
      <c r="A59" s="1" t="s">
        <v>25</v>
      </c>
      <c r="B59" s="1" t="s">
        <v>29</v>
      </c>
      <c r="C59" s="2">
        <v>45382</v>
      </c>
      <c r="D59" s="3">
        <v>9.25</v>
      </c>
      <c r="E59" s="3">
        <v>20</v>
      </c>
      <c r="F59" s="3">
        <f t="shared" si="4"/>
        <v>10.75</v>
      </c>
      <c r="G59" s="1">
        <v>327</v>
      </c>
      <c r="H59" s="3">
        <f t="shared" si="5"/>
        <v>6540</v>
      </c>
    </row>
    <row r="60" spans="1:8" outlineLevel="1" collapsed="1" x14ac:dyDescent="0.35">
      <c r="C60" s="34" t="s">
        <v>46</v>
      </c>
      <c r="D60" s="3"/>
      <c r="E60" s="3"/>
      <c r="F60" s="3"/>
      <c r="H60" s="3">
        <f>SUBTOTAL(9,H42:H59)</f>
        <v>95570</v>
      </c>
    </row>
    <row r="61" spans="1:8" x14ac:dyDescent="0.35">
      <c r="C61" s="34" t="s">
        <v>40</v>
      </c>
      <c r="D61" s="3"/>
      <c r="E61" s="3"/>
      <c r="F61" s="3"/>
      <c r="H61" s="3">
        <f>SUBTOTAL(9,H4:H59)</f>
        <v>283105</v>
      </c>
    </row>
  </sheetData>
  <pageMargins left="0.7" right="0.7" top="0.75" bottom="0.75" header="0.3" footer="0.3"/>
  <pageSetup scale="9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122"/>
  <sheetViews>
    <sheetView workbookViewId="0"/>
  </sheetViews>
  <sheetFormatPr defaultColWidth="8.81640625" defaultRowHeight="14.5" outlineLevelRow="3" x14ac:dyDescent="0.35"/>
  <cols>
    <col min="1" max="1" width="27.81640625" style="1" bestFit="1" customWidth="1"/>
    <col min="2" max="2" width="23.7265625" style="1" customWidth="1"/>
    <col min="3" max="3" width="15.453125" style="1" customWidth="1"/>
    <col min="4" max="7" width="8.81640625" style="1"/>
    <col min="8" max="8" width="12.54296875" style="1" bestFit="1" customWidth="1"/>
    <col min="9" max="16384" width="8.81640625" style="1"/>
  </cols>
  <sheetData>
    <row r="1" spans="1:8" x14ac:dyDescent="0.35">
      <c r="E1" s="22"/>
      <c r="F1" s="22"/>
      <c r="G1" s="23" t="s">
        <v>0</v>
      </c>
      <c r="H1" s="24"/>
    </row>
    <row r="3" spans="1:8" ht="29" x14ac:dyDescent="0.35">
      <c r="A3" s="25" t="s">
        <v>1</v>
      </c>
      <c r="B3" s="25" t="s">
        <v>2</v>
      </c>
      <c r="C3" s="25" t="s">
        <v>3</v>
      </c>
      <c r="D3" s="25" t="s">
        <v>4</v>
      </c>
      <c r="E3" s="25" t="s">
        <v>5</v>
      </c>
      <c r="F3" s="25" t="s">
        <v>6</v>
      </c>
      <c r="G3" s="25" t="s">
        <v>7</v>
      </c>
      <c r="H3" s="25" t="s">
        <v>8</v>
      </c>
    </row>
    <row r="4" spans="1:8" hidden="1" outlineLevel="3" x14ac:dyDescent="0.35">
      <c r="A4" s="1" t="s">
        <v>9</v>
      </c>
      <c r="B4" s="1" t="s">
        <v>10</v>
      </c>
      <c r="C4" s="2">
        <v>45322</v>
      </c>
      <c r="D4" s="3">
        <v>5.25</v>
      </c>
      <c r="E4" s="3">
        <v>20</v>
      </c>
      <c r="F4" s="3">
        <f>E4-D4</f>
        <v>14.75</v>
      </c>
      <c r="G4" s="1">
        <v>31</v>
      </c>
      <c r="H4" s="3">
        <f>E4*G4</f>
        <v>620</v>
      </c>
    </row>
    <row r="5" spans="1:8" hidden="1" outlineLevel="2" collapsed="1" x14ac:dyDescent="0.35">
      <c r="A5" s="33" t="s">
        <v>47</v>
      </c>
      <c r="B5" s="1">
        <f>SUBTOTAL(3,B4:B4)</f>
        <v>1</v>
      </c>
      <c r="C5" s="2"/>
      <c r="D5" s="3"/>
      <c r="E5" s="3"/>
      <c r="F5" s="3"/>
      <c r="H5" s="3"/>
    </row>
    <row r="6" spans="1:8" hidden="1" outlineLevel="3" x14ac:dyDescent="0.35">
      <c r="A6" s="1" t="s">
        <v>9</v>
      </c>
      <c r="B6" s="1" t="s">
        <v>11</v>
      </c>
      <c r="C6" s="2">
        <v>45322</v>
      </c>
      <c r="D6" s="3">
        <v>25.25</v>
      </c>
      <c r="E6" s="3">
        <v>40</v>
      </c>
      <c r="F6" s="3">
        <f t="shared" ref="F6:F40" si="0">E6-D6</f>
        <v>14.75</v>
      </c>
      <c r="G6" s="1">
        <v>200</v>
      </c>
      <c r="H6" s="3">
        <f t="shared" ref="H6:H40" si="1">E6*G6</f>
        <v>8000</v>
      </c>
    </row>
    <row r="7" spans="1:8" hidden="1" outlineLevel="2" collapsed="1" x14ac:dyDescent="0.35">
      <c r="A7" s="33" t="s">
        <v>48</v>
      </c>
      <c r="B7" s="1">
        <f>SUBTOTAL(3,B6:B6)</f>
        <v>1</v>
      </c>
      <c r="C7" s="2"/>
      <c r="D7" s="3"/>
      <c r="E7" s="3"/>
      <c r="F7" s="3"/>
      <c r="H7" s="3"/>
    </row>
    <row r="8" spans="1:8" hidden="1" outlineLevel="3" x14ac:dyDescent="0.35">
      <c r="A8" s="1" t="s">
        <v>9</v>
      </c>
      <c r="B8" s="1" t="s">
        <v>12</v>
      </c>
      <c r="C8" s="2">
        <v>45322</v>
      </c>
      <c r="D8" s="4">
        <v>7.25</v>
      </c>
      <c r="E8" s="4">
        <v>30</v>
      </c>
      <c r="F8" s="4">
        <f t="shared" si="0"/>
        <v>22.75</v>
      </c>
      <c r="G8" s="1">
        <v>247</v>
      </c>
      <c r="H8" s="4">
        <f t="shared" si="1"/>
        <v>7410</v>
      </c>
    </row>
    <row r="9" spans="1:8" hidden="1" outlineLevel="2" collapsed="1" x14ac:dyDescent="0.35">
      <c r="A9" s="33" t="s">
        <v>49</v>
      </c>
      <c r="B9" s="1">
        <f>SUBTOTAL(3,B8:B8)</f>
        <v>1</v>
      </c>
      <c r="C9" s="2"/>
      <c r="D9" s="4"/>
      <c r="E9" s="4"/>
      <c r="F9" s="4"/>
      <c r="H9" s="4"/>
    </row>
    <row r="10" spans="1:8" hidden="1" outlineLevel="3" x14ac:dyDescent="0.35">
      <c r="A10" s="1" t="s">
        <v>9</v>
      </c>
      <c r="B10" s="1" t="s">
        <v>13</v>
      </c>
      <c r="C10" s="2">
        <v>45322</v>
      </c>
      <c r="D10" s="4">
        <v>7.25</v>
      </c>
      <c r="E10" s="4">
        <v>30</v>
      </c>
      <c r="F10" s="4">
        <f t="shared" si="0"/>
        <v>22.75</v>
      </c>
      <c r="G10" s="1">
        <v>231</v>
      </c>
      <c r="H10" s="4">
        <f t="shared" si="1"/>
        <v>6930</v>
      </c>
    </row>
    <row r="11" spans="1:8" hidden="1" outlineLevel="2" collapsed="1" x14ac:dyDescent="0.35">
      <c r="A11" s="33" t="s">
        <v>50</v>
      </c>
      <c r="B11" s="1">
        <f>SUBTOTAL(3,B10:B10)</f>
        <v>1</v>
      </c>
      <c r="C11" s="2"/>
      <c r="D11" s="4"/>
      <c r="E11" s="4"/>
      <c r="F11" s="4"/>
      <c r="H11" s="4"/>
    </row>
    <row r="12" spans="1:8" hidden="1" outlineLevel="3" x14ac:dyDescent="0.35">
      <c r="A12" s="1" t="s">
        <v>9</v>
      </c>
      <c r="B12" s="1" t="s">
        <v>14</v>
      </c>
      <c r="C12" s="2">
        <v>45322</v>
      </c>
      <c r="D12" s="4">
        <v>5</v>
      </c>
      <c r="E12" s="4">
        <v>25</v>
      </c>
      <c r="F12" s="4">
        <f t="shared" si="0"/>
        <v>20</v>
      </c>
      <c r="G12" s="1">
        <v>325</v>
      </c>
      <c r="H12" s="4">
        <f t="shared" si="1"/>
        <v>8125</v>
      </c>
    </row>
    <row r="13" spans="1:8" hidden="1" outlineLevel="2" collapsed="1" x14ac:dyDescent="0.35">
      <c r="A13" s="33" t="s">
        <v>51</v>
      </c>
      <c r="B13" s="1">
        <f>SUBTOTAL(3,B12:B12)</f>
        <v>1</v>
      </c>
      <c r="C13" s="2"/>
      <c r="D13" s="4"/>
      <c r="E13" s="4"/>
      <c r="F13" s="4"/>
      <c r="H13" s="4"/>
    </row>
    <row r="14" spans="1:8" hidden="1" outlineLevel="3" x14ac:dyDescent="0.35">
      <c r="A14" s="1" t="s">
        <v>9</v>
      </c>
      <c r="B14" s="1" t="s">
        <v>15</v>
      </c>
      <c r="C14" s="2">
        <v>45322</v>
      </c>
      <c r="D14" s="4">
        <v>6.25</v>
      </c>
      <c r="E14" s="4">
        <v>35</v>
      </c>
      <c r="F14" s="4">
        <f t="shared" si="0"/>
        <v>28.75</v>
      </c>
      <c r="G14" s="1">
        <v>315</v>
      </c>
      <c r="H14" s="4">
        <f t="shared" si="1"/>
        <v>11025</v>
      </c>
    </row>
    <row r="15" spans="1:8" hidden="1" outlineLevel="2" collapsed="1" x14ac:dyDescent="0.35">
      <c r="A15" s="33" t="s">
        <v>52</v>
      </c>
      <c r="B15" s="1">
        <f>SUBTOTAL(3,B14:B14)</f>
        <v>1</v>
      </c>
      <c r="C15" s="2"/>
      <c r="D15" s="4"/>
      <c r="E15" s="4"/>
      <c r="F15" s="4"/>
      <c r="H15" s="4"/>
    </row>
    <row r="16" spans="1:8" hidden="1" outlineLevel="3" x14ac:dyDescent="0.35">
      <c r="A16" s="1" t="s">
        <v>9</v>
      </c>
      <c r="B16" s="1" t="s">
        <v>16</v>
      </c>
      <c r="C16" s="2">
        <v>45322</v>
      </c>
      <c r="D16" s="4">
        <v>4</v>
      </c>
      <c r="E16" s="4">
        <v>25</v>
      </c>
      <c r="F16" s="4">
        <f t="shared" si="0"/>
        <v>21</v>
      </c>
      <c r="G16" s="1">
        <v>244</v>
      </c>
      <c r="H16" s="4">
        <f t="shared" si="1"/>
        <v>6100</v>
      </c>
    </row>
    <row r="17" spans="1:8" hidden="1" outlineLevel="2" collapsed="1" x14ac:dyDescent="0.35">
      <c r="A17" s="33" t="s">
        <v>53</v>
      </c>
      <c r="B17" s="1">
        <f>SUBTOTAL(3,B16:B16)</f>
        <v>1</v>
      </c>
      <c r="C17" s="2"/>
      <c r="D17" s="4"/>
      <c r="E17" s="4"/>
      <c r="F17" s="4"/>
      <c r="H17" s="4"/>
    </row>
    <row r="18" spans="1:8" outlineLevel="1" collapsed="1" x14ac:dyDescent="0.35">
      <c r="A18" s="33" t="s">
        <v>41</v>
      </c>
      <c r="C18" s="2"/>
      <c r="D18" s="4"/>
      <c r="E18" s="4"/>
      <c r="F18" s="4"/>
      <c r="H18" s="4">
        <f>SUBTOTAL(9,H4:H16)</f>
        <v>48210</v>
      </c>
    </row>
    <row r="19" spans="1:8" hidden="1" outlineLevel="3" x14ac:dyDescent="0.35">
      <c r="A19" s="1" t="s">
        <v>17</v>
      </c>
      <c r="B19" s="1" t="s">
        <v>18</v>
      </c>
      <c r="C19" s="2">
        <v>45322</v>
      </c>
      <c r="D19" s="3">
        <v>5</v>
      </c>
      <c r="E19" s="3">
        <v>20</v>
      </c>
      <c r="F19" s="3">
        <f t="shared" si="0"/>
        <v>15</v>
      </c>
      <c r="G19" s="1">
        <v>541</v>
      </c>
      <c r="H19" s="3">
        <f t="shared" si="1"/>
        <v>10820</v>
      </c>
    </row>
    <row r="20" spans="1:8" hidden="1" outlineLevel="2" collapsed="1" x14ac:dyDescent="0.35">
      <c r="A20" s="33" t="s">
        <v>54</v>
      </c>
      <c r="B20" s="1">
        <f>SUBTOTAL(3,B19:B19)</f>
        <v>1</v>
      </c>
      <c r="C20" s="2"/>
      <c r="D20" s="3"/>
      <c r="E20" s="3"/>
      <c r="F20" s="3"/>
      <c r="H20" s="3"/>
    </row>
    <row r="21" spans="1:8" hidden="1" outlineLevel="3" x14ac:dyDescent="0.35">
      <c r="A21" s="1" t="s">
        <v>17</v>
      </c>
      <c r="B21" s="1" t="s">
        <v>19</v>
      </c>
      <c r="C21" s="2">
        <v>45322</v>
      </c>
      <c r="D21" s="3">
        <v>7.5</v>
      </c>
      <c r="E21" s="3">
        <v>25</v>
      </c>
      <c r="F21" s="3">
        <f t="shared" si="0"/>
        <v>17.5</v>
      </c>
      <c r="G21" s="1">
        <v>84</v>
      </c>
      <c r="H21" s="3">
        <f t="shared" si="1"/>
        <v>2100</v>
      </c>
    </row>
    <row r="22" spans="1:8" hidden="1" outlineLevel="2" collapsed="1" x14ac:dyDescent="0.35">
      <c r="A22" s="33" t="s">
        <v>55</v>
      </c>
      <c r="B22" s="1">
        <f>SUBTOTAL(3,B21:B21)</f>
        <v>1</v>
      </c>
      <c r="C22" s="2"/>
      <c r="D22" s="3"/>
      <c r="E22" s="3"/>
      <c r="F22" s="3"/>
      <c r="H22" s="3"/>
    </row>
    <row r="23" spans="1:8" hidden="1" outlineLevel="3" x14ac:dyDescent="0.35">
      <c r="A23" s="1" t="s">
        <v>17</v>
      </c>
      <c r="B23" s="1" t="s">
        <v>20</v>
      </c>
      <c r="C23" s="2">
        <v>45322</v>
      </c>
      <c r="D23" s="3">
        <v>3.25</v>
      </c>
      <c r="E23" s="3">
        <v>15</v>
      </c>
      <c r="F23" s="3">
        <f t="shared" si="0"/>
        <v>11.75</v>
      </c>
      <c r="G23" s="1">
        <v>99</v>
      </c>
      <c r="H23" s="3">
        <f t="shared" si="1"/>
        <v>1485</v>
      </c>
    </row>
    <row r="24" spans="1:8" hidden="1" outlineLevel="2" collapsed="1" x14ac:dyDescent="0.35">
      <c r="A24" s="33" t="s">
        <v>56</v>
      </c>
      <c r="B24" s="1">
        <f>SUBTOTAL(3,B23:B23)</f>
        <v>1</v>
      </c>
      <c r="C24" s="2"/>
      <c r="D24" s="3"/>
      <c r="E24" s="3"/>
      <c r="F24" s="3"/>
      <c r="H24" s="3"/>
    </row>
    <row r="25" spans="1:8" hidden="1" outlineLevel="3" x14ac:dyDescent="0.35">
      <c r="A25" s="1" t="s">
        <v>17</v>
      </c>
      <c r="B25" s="1" t="s">
        <v>21</v>
      </c>
      <c r="C25" s="2">
        <v>45322</v>
      </c>
      <c r="D25" s="3">
        <v>6.25</v>
      </c>
      <c r="E25" s="3">
        <v>30</v>
      </c>
      <c r="F25" s="3">
        <f t="shared" si="0"/>
        <v>23.75</v>
      </c>
      <c r="G25" s="1">
        <v>132</v>
      </c>
      <c r="H25" s="3">
        <f t="shared" si="1"/>
        <v>3960</v>
      </c>
    </row>
    <row r="26" spans="1:8" hidden="1" outlineLevel="2" collapsed="1" x14ac:dyDescent="0.35">
      <c r="A26" s="33" t="s">
        <v>57</v>
      </c>
      <c r="B26" s="1">
        <f>SUBTOTAL(3,B25:B25)</f>
        <v>1</v>
      </c>
      <c r="C26" s="2"/>
      <c r="D26" s="3"/>
      <c r="E26" s="3"/>
      <c r="F26" s="3"/>
      <c r="H26" s="3"/>
    </row>
    <row r="27" spans="1:8" hidden="1" outlineLevel="3" x14ac:dyDescent="0.35">
      <c r="A27" s="1" t="s">
        <v>17</v>
      </c>
      <c r="B27" s="1" t="s">
        <v>22</v>
      </c>
      <c r="C27" s="2">
        <v>45322</v>
      </c>
      <c r="D27" s="3">
        <v>4.55</v>
      </c>
      <c r="E27" s="3">
        <v>20</v>
      </c>
      <c r="F27" s="3">
        <f t="shared" si="0"/>
        <v>15.45</v>
      </c>
      <c r="G27" s="1">
        <v>74</v>
      </c>
      <c r="H27" s="3">
        <f t="shared" si="1"/>
        <v>1480</v>
      </c>
    </row>
    <row r="28" spans="1:8" hidden="1" outlineLevel="2" collapsed="1" x14ac:dyDescent="0.35">
      <c r="A28" s="33" t="s">
        <v>58</v>
      </c>
      <c r="B28" s="1">
        <f>SUBTOTAL(3,B27:B27)</f>
        <v>1</v>
      </c>
      <c r="C28" s="2"/>
      <c r="D28" s="3"/>
      <c r="E28" s="3"/>
      <c r="F28" s="3"/>
      <c r="H28" s="3"/>
    </row>
    <row r="29" spans="1:8" hidden="1" outlineLevel="3" x14ac:dyDescent="0.35">
      <c r="A29" s="1" t="s">
        <v>17</v>
      </c>
      <c r="B29" s="1" t="s">
        <v>23</v>
      </c>
      <c r="C29" s="2">
        <v>45322</v>
      </c>
      <c r="D29" s="3">
        <v>25</v>
      </c>
      <c r="E29" s="3">
        <v>40</v>
      </c>
      <c r="F29" s="3">
        <f t="shared" si="0"/>
        <v>15</v>
      </c>
      <c r="G29" s="1">
        <v>182</v>
      </c>
      <c r="H29" s="3">
        <f t="shared" si="1"/>
        <v>7280</v>
      </c>
    </row>
    <row r="30" spans="1:8" hidden="1" outlineLevel="2" collapsed="1" x14ac:dyDescent="0.35">
      <c r="A30" s="33" t="s">
        <v>59</v>
      </c>
      <c r="B30" s="1">
        <f>SUBTOTAL(3,B29:B29)</f>
        <v>1</v>
      </c>
      <c r="C30" s="2"/>
      <c r="D30" s="3"/>
      <c r="E30" s="3"/>
      <c r="F30" s="3"/>
      <c r="H30" s="3"/>
    </row>
    <row r="31" spans="1:8" hidden="1" outlineLevel="3" x14ac:dyDescent="0.35">
      <c r="A31" s="1" t="s">
        <v>17</v>
      </c>
      <c r="B31" s="1" t="s">
        <v>24</v>
      </c>
      <c r="C31" s="2">
        <v>45322</v>
      </c>
      <c r="D31" s="3">
        <v>1.25</v>
      </c>
      <c r="E31" s="3">
        <v>10</v>
      </c>
      <c r="F31" s="3">
        <f t="shared" si="0"/>
        <v>8.75</v>
      </c>
      <c r="G31" s="1">
        <v>201</v>
      </c>
      <c r="H31" s="3">
        <f t="shared" si="1"/>
        <v>2010</v>
      </c>
    </row>
    <row r="32" spans="1:8" hidden="1" outlineLevel="2" collapsed="1" x14ac:dyDescent="0.35">
      <c r="A32" s="33" t="s">
        <v>60</v>
      </c>
      <c r="B32" s="1">
        <f>SUBTOTAL(3,B31:B31)</f>
        <v>1</v>
      </c>
      <c r="C32" s="2"/>
      <c r="D32" s="3"/>
      <c r="E32" s="3"/>
      <c r="F32" s="3"/>
      <c r="H32" s="3"/>
    </row>
    <row r="33" spans="1:8" outlineLevel="1" collapsed="1" x14ac:dyDescent="0.35">
      <c r="A33" s="33" t="s">
        <v>42</v>
      </c>
      <c r="C33" s="2"/>
      <c r="D33" s="3"/>
      <c r="E33" s="3"/>
      <c r="F33" s="3"/>
      <c r="H33" s="3">
        <f>SUBTOTAL(9,H19:H31)</f>
        <v>29135</v>
      </c>
    </row>
    <row r="34" spans="1:8" hidden="1" outlineLevel="3" x14ac:dyDescent="0.35">
      <c r="A34" s="1" t="s">
        <v>25</v>
      </c>
      <c r="B34" s="1" t="s">
        <v>26</v>
      </c>
      <c r="C34" s="2">
        <v>45322</v>
      </c>
      <c r="D34" s="3">
        <v>7.25</v>
      </c>
      <c r="E34" s="3">
        <v>35</v>
      </c>
      <c r="F34" s="3">
        <f t="shared" si="0"/>
        <v>27.75</v>
      </c>
      <c r="G34" s="1">
        <v>93</v>
      </c>
      <c r="H34" s="3">
        <f t="shared" si="1"/>
        <v>3255</v>
      </c>
    </row>
    <row r="35" spans="1:8" hidden="1" outlineLevel="2" collapsed="1" x14ac:dyDescent="0.35">
      <c r="A35" s="33" t="s">
        <v>61</v>
      </c>
      <c r="B35" s="1">
        <f>SUBTOTAL(3,B34:B34)</f>
        <v>1</v>
      </c>
      <c r="C35" s="2"/>
      <c r="D35" s="3"/>
      <c r="E35" s="3"/>
      <c r="F35" s="3"/>
      <c r="H35" s="3"/>
    </row>
    <row r="36" spans="1:8" hidden="1" outlineLevel="3" x14ac:dyDescent="0.35">
      <c r="A36" s="1" t="s">
        <v>25</v>
      </c>
      <c r="B36" s="1" t="s">
        <v>27</v>
      </c>
      <c r="C36" s="2">
        <v>45322</v>
      </c>
      <c r="D36" s="3">
        <v>5.25</v>
      </c>
      <c r="E36" s="3">
        <v>25</v>
      </c>
      <c r="F36" s="3">
        <f t="shared" si="0"/>
        <v>19.75</v>
      </c>
      <c r="G36" s="1">
        <v>174</v>
      </c>
      <c r="H36" s="3">
        <f t="shared" si="1"/>
        <v>4350</v>
      </c>
    </row>
    <row r="37" spans="1:8" hidden="1" outlineLevel="2" collapsed="1" x14ac:dyDescent="0.35">
      <c r="A37" s="33" t="s">
        <v>62</v>
      </c>
      <c r="B37" s="1">
        <f>SUBTOTAL(3,B36:B36)</f>
        <v>1</v>
      </c>
      <c r="C37" s="2"/>
      <c r="D37" s="3"/>
      <c r="E37" s="3"/>
      <c r="F37" s="3"/>
      <c r="H37" s="3"/>
    </row>
    <row r="38" spans="1:8" hidden="1" outlineLevel="3" x14ac:dyDescent="0.35">
      <c r="A38" s="1" t="s">
        <v>25</v>
      </c>
      <c r="B38" s="1" t="s">
        <v>28</v>
      </c>
      <c r="C38" s="2">
        <v>45322</v>
      </c>
      <c r="D38" s="3">
        <v>9.25</v>
      </c>
      <c r="E38" s="3">
        <v>25</v>
      </c>
      <c r="F38" s="3">
        <f t="shared" si="0"/>
        <v>15.75</v>
      </c>
      <c r="G38" s="1">
        <v>191</v>
      </c>
      <c r="H38" s="3">
        <f t="shared" si="1"/>
        <v>4775</v>
      </c>
    </row>
    <row r="39" spans="1:8" hidden="1" outlineLevel="2" collapsed="1" x14ac:dyDescent="0.35">
      <c r="A39" s="33" t="s">
        <v>63</v>
      </c>
      <c r="B39" s="1">
        <f>SUBTOTAL(3,B38:B38)</f>
        <v>1</v>
      </c>
      <c r="C39" s="2"/>
      <c r="D39" s="3"/>
      <c r="E39" s="3"/>
      <c r="F39" s="3"/>
      <c r="H39" s="3"/>
    </row>
    <row r="40" spans="1:8" hidden="1" outlineLevel="3" x14ac:dyDescent="0.35">
      <c r="A40" s="1" t="s">
        <v>25</v>
      </c>
      <c r="B40" s="1" t="s">
        <v>29</v>
      </c>
      <c r="C40" s="2">
        <v>45322</v>
      </c>
      <c r="D40" s="3">
        <v>9.25</v>
      </c>
      <c r="E40" s="3">
        <v>20</v>
      </c>
      <c r="F40" s="3">
        <f t="shared" si="0"/>
        <v>10.75</v>
      </c>
      <c r="G40" s="1">
        <v>307</v>
      </c>
      <c r="H40" s="3">
        <f t="shared" si="1"/>
        <v>6140</v>
      </c>
    </row>
    <row r="41" spans="1:8" hidden="1" outlineLevel="2" collapsed="1" x14ac:dyDescent="0.35">
      <c r="A41" s="33" t="s">
        <v>64</v>
      </c>
      <c r="B41" s="1">
        <f>SUBTOTAL(3,B40:B40)</f>
        <v>1</v>
      </c>
      <c r="C41" s="2"/>
      <c r="D41" s="3"/>
      <c r="E41" s="3"/>
      <c r="F41" s="3"/>
      <c r="H41" s="3"/>
    </row>
    <row r="42" spans="1:8" outlineLevel="1" collapsed="1" x14ac:dyDescent="0.35">
      <c r="A42" s="33" t="s">
        <v>43</v>
      </c>
      <c r="C42" s="2"/>
      <c r="D42" s="3"/>
      <c r="E42" s="3"/>
      <c r="F42" s="3"/>
      <c r="H42" s="3">
        <f>SUBTOTAL(9,H34:H40)</f>
        <v>18520</v>
      </c>
    </row>
    <row r="43" spans="1:8" hidden="1" outlineLevel="3" x14ac:dyDescent="0.35">
      <c r="A43" s="1" t="s">
        <v>9</v>
      </c>
      <c r="B43" s="1" t="s">
        <v>10</v>
      </c>
      <c r="C43" s="2">
        <v>45351</v>
      </c>
      <c r="D43" s="3">
        <v>5.25</v>
      </c>
      <c r="E43" s="3">
        <v>20</v>
      </c>
      <c r="F43" s="3">
        <f>E43-D43</f>
        <v>14.75</v>
      </c>
      <c r="G43" s="1">
        <v>48</v>
      </c>
      <c r="H43" s="3">
        <f>E43*G43</f>
        <v>960</v>
      </c>
    </row>
    <row r="44" spans="1:8" hidden="1" outlineLevel="2" collapsed="1" x14ac:dyDescent="0.35">
      <c r="A44" s="33" t="s">
        <v>47</v>
      </c>
      <c r="B44" s="1">
        <f>SUBTOTAL(3,B43:B43)</f>
        <v>1</v>
      </c>
      <c r="C44" s="2"/>
      <c r="D44" s="3"/>
      <c r="E44" s="3"/>
      <c r="F44" s="3"/>
      <c r="H44" s="3"/>
    </row>
    <row r="45" spans="1:8" hidden="1" outlineLevel="3" x14ac:dyDescent="0.35">
      <c r="A45" s="1" t="s">
        <v>9</v>
      </c>
      <c r="B45" s="1" t="s">
        <v>11</v>
      </c>
      <c r="C45" s="2">
        <v>45351</v>
      </c>
      <c r="D45" s="3">
        <v>25.25</v>
      </c>
      <c r="E45" s="3">
        <v>70</v>
      </c>
      <c r="F45" s="3">
        <f t="shared" ref="F45:F79" si="2">E45-D45</f>
        <v>44.75</v>
      </c>
      <c r="G45" s="1">
        <v>294</v>
      </c>
      <c r="H45" s="3">
        <f t="shared" ref="H45:H79" si="3">E45*G45</f>
        <v>20580</v>
      </c>
    </row>
    <row r="46" spans="1:8" hidden="1" outlineLevel="2" collapsed="1" x14ac:dyDescent="0.35">
      <c r="A46" s="33" t="s">
        <v>48</v>
      </c>
      <c r="B46" s="1">
        <f>SUBTOTAL(3,B45:B45)</f>
        <v>1</v>
      </c>
      <c r="C46" s="2"/>
      <c r="D46" s="3"/>
      <c r="E46" s="3"/>
      <c r="F46" s="3"/>
      <c r="H46" s="3"/>
    </row>
    <row r="47" spans="1:8" hidden="1" outlineLevel="3" x14ac:dyDescent="0.35">
      <c r="A47" s="1" t="s">
        <v>9</v>
      </c>
      <c r="B47" s="1" t="s">
        <v>12</v>
      </c>
      <c r="C47" s="2">
        <v>45351</v>
      </c>
      <c r="D47" s="4">
        <v>7.25</v>
      </c>
      <c r="E47" s="4">
        <v>30</v>
      </c>
      <c r="F47" s="4">
        <f t="shared" si="2"/>
        <v>22.75</v>
      </c>
      <c r="G47" s="1">
        <v>186</v>
      </c>
      <c r="H47" s="4">
        <f t="shared" si="3"/>
        <v>5580</v>
      </c>
    </row>
    <row r="48" spans="1:8" hidden="1" outlineLevel="2" collapsed="1" x14ac:dyDescent="0.35">
      <c r="A48" s="33" t="s">
        <v>49</v>
      </c>
      <c r="B48" s="1">
        <f>SUBTOTAL(3,B47:B47)</f>
        <v>1</v>
      </c>
      <c r="C48" s="2"/>
      <c r="D48" s="4"/>
      <c r="E48" s="4"/>
      <c r="F48" s="4"/>
      <c r="H48" s="4"/>
    </row>
    <row r="49" spans="1:8" hidden="1" outlineLevel="3" x14ac:dyDescent="0.35">
      <c r="A49" s="1" t="s">
        <v>9</v>
      </c>
      <c r="B49" s="1" t="s">
        <v>13</v>
      </c>
      <c r="C49" s="2">
        <v>45351</v>
      </c>
      <c r="D49" s="4">
        <v>7.25</v>
      </c>
      <c r="E49" s="4">
        <v>30</v>
      </c>
      <c r="F49" s="4">
        <f t="shared" si="2"/>
        <v>22.75</v>
      </c>
      <c r="G49" s="1">
        <v>160</v>
      </c>
      <c r="H49" s="4">
        <f t="shared" si="3"/>
        <v>4800</v>
      </c>
    </row>
    <row r="50" spans="1:8" hidden="1" outlineLevel="2" collapsed="1" x14ac:dyDescent="0.35">
      <c r="A50" s="33" t="s">
        <v>50</v>
      </c>
      <c r="B50" s="1">
        <f>SUBTOTAL(3,B49:B49)</f>
        <v>1</v>
      </c>
      <c r="C50" s="2"/>
      <c r="D50" s="4"/>
      <c r="E50" s="4"/>
      <c r="F50" s="4"/>
      <c r="H50" s="4"/>
    </row>
    <row r="51" spans="1:8" hidden="1" outlineLevel="3" x14ac:dyDescent="0.35">
      <c r="A51" s="1" t="s">
        <v>9</v>
      </c>
      <c r="B51" s="1" t="s">
        <v>14</v>
      </c>
      <c r="C51" s="2">
        <v>45351</v>
      </c>
      <c r="D51" s="4">
        <v>5</v>
      </c>
      <c r="E51" s="4">
        <v>25</v>
      </c>
      <c r="F51" s="4">
        <f t="shared" si="2"/>
        <v>20</v>
      </c>
      <c r="G51" s="1">
        <v>109</v>
      </c>
      <c r="H51" s="4">
        <f t="shared" si="3"/>
        <v>2725</v>
      </c>
    </row>
    <row r="52" spans="1:8" hidden="1" outlineLevel="2" collapsed="1" x14ac:dyDescent="0.35">
      <c r="A52" s="33" t="s">
        <v>51</v>
      </c>
      <c r="B52" s="1">
        <f>SUBTOTAL(3,B51:B51)</f>
        <v>1</v>
      </c>
      <c r="C52" s="2"/>
      <c r="D52" s="4"/>
      <c r="E52" s="4"/>
      <c r="F52" s="4"/>
      <c r="H52" s="4"/>
    </row>
    <row r="53" spans="1:8" hidden="1" outlineLevel="3" x14ac:dyDescent="0.35">
      <c r="A53" s="1" t="s">
        <v>9</v>
      </c>
      <c r="B53" s="1" t="s">
        <v>15</v>
      </c>
      <c r="C53" s="2">
        <v>45351</v>
      </c>
      <c r="D53" s="4">
        <v>6.25</v>
      </c>
      <c r="E53" s="4">
        <v>35</v>
      </c>
      <c r="F53" s="4">
        <f t="shared" si="2"/>
        <v>28.75</v>
      </c>
      <c r="G53" s="1">
        <v>264</v>
      </c>
      <c r="H53" s="4">
        <f t="shared" si="3"/>
        <v>9240</v>
      </c>
    </row>
    <row r="54" spans="1:8" hidden="1" outlineLevel="2" collapsed="1" x14ac:dyDescent="0.35">
      <c r="A54" s="33" t="s">
        <v>52</v>
      </c>
      <c r="B54" s="1">
        <f>SUBTOTAL(3,B53:B53)</f>
        <v>1</v>
      </c>
      <c r="C54" s="2"/>
      <c r="D54" s="4"/>
      <c r="E54" s="4"/>
      <c r="F54" s="4"/>
      <c r="H54" s="4"/>
    </row>
    <row r="55" spans="1:8" hidden="1" outlineLevel="3" x14ac:dyDescent="0.35">
      <c r="A55" s="1" t="s">
        <v>9</v>
      </c>
      <c r="B55" s="1" t="s">
        <v>16</v>
      </c>
      <c r="C55" s="2">
        <v>45351</v>
      </c>
      <c r="D55" s="4">
        <v>4</v>
      </c>
      <c r="E55" s="4">
        <v>25</v>
      </c>
      <c r="F55" s="4">
        <f t="shared" si="2"/>
        <v>21</v>
      </c>
      <c r="G55" s="1">
        <v>133</v>
      </c>
      <c r="H55" s="4">
        <f t="shared" si="3"/>
        <v>3325</v>
      </c>
    </row>
    <row r="56" spans="1:8" hidden="1" outlineLevel="2" collapsed="1" x14ac:dyDescent="0.35">
      <c r="A56" s="33" t="s">
        <v>53</v>
      </c>
      <c r="B56" s="1">
        <f>SUBTOTAL(3,B55:B55)</f>
        <v>1</v>
      </c>
      <c r="C56" s="2"/>
      <c r="D56" s="4"/>
      <c r="E56" s="4"/>
      <c r="F56" s="4"/>
      <c r="H56" s="4"/>
    </row>
    <row r="57" spans="1:8" outlineLevel="1" collapsed="1" x14ac:dyDescent="0.35">
      <c r="A57" s="33" t="s">
        <v>41</v>
      </c>
      <c r="C57" s="2"/>
      <c r="D57" s="4"/>
      <c r="E57" s="4"/>
      <c r="F57" s="4"/>
      <c r="H57" s="4">
        <f>SUBTOTAL(9,H43:H55)</f>
        <v>47210</v>
      </c>
    </row>
    <row r="58" spans="1:8" hidden="1" outlineLevel="3" x14ac:dyDescent="0.35">
      <c r="A58" s="1" t="s">
        <v>17</v>
      </c>
      <c r="B58" s="1" t="s">
        <v>18</v>
      </c>
      <c r="C58" s="2">
        <v>45351</v>
      </c>
      <c r="D58" s="3">
        <v>5</v>
      </c>
      <c r="E58" s="3">
        <v>20</v>
      </c>
      <c r="F58" s="3">
        <f t="shared" si="2"/>
        <v>15</v>
      </c>
      <c r="G58" s="1">
        <v>458</v>
      </c>
      <c r="H58" s="3">
        <f t="shared" si="3"/>
        <v>9160</v>
      </c>
    </row>
    <row r="59" spans="1:8" hidden="1" outlineLevel="2" collapsed="1" x14ac:dyDescent="0.35">
      <c r="A59" s="33" t="s">
        <v>54</v>
      </c>
      <c r="B59" s="1">
        <f>SUBTOTAL(3,B58:B58)</f>
        <v>1</v>
      </c>
      <c r="C59" s="2"/>
      <c r="D59" s="3"/>
      <c r="E59" s="3"/>
      <c r="F59" s="3"/>
      <c r="H59" s="3"/>
    </row>
    <row r="60" spans="1:8" hidden="1" outlineLevel="3" x14ac:dyDescent="0.35">
      <c r="A60" s="1" t="s">
        <v>17</v>
      </c>
      <c r="B60" s="1" t="s">
        <v>19</v>
      </c>
      <c r="C60" s="2">
        <v>45351</v>
      </c>
      <c r="D60" s="3">
        <v>7.5</v>
      </c>
      <c r="E60" s="3">
        <v>25</v>
      </c>
      <c r="F60" s="3">
        <f t="shared" si="2"/>
        <v>17.5</v>
      </c>
      <c r="G60" s="1">
        <v>63</v>
      </c>
      <c r="H60" s="3">
        <f t="shared" si="3"/>
        <v>1575</v>
      </c>
    </row>
    <row r="61" spans="1:8" hidden="1" outlineLevel="2" collapsed="1" x14ac:dyDescent="0.35">
      <c r="A61" s="33" t="s">
        <v>55</v>
      </c>
      <c r="B61" s="1">
        <f>SUBTOTAL(3,B60:B60)</f>
        <v>1</v>
      </c>
      <c r="C61" s="2"/>
      <c r="D61" s="3"/>
      <c r="E61" s="3"/>
      <c r="F61" s="3"/>
      <c r="H61" s="3"/>
    </row>
    <row r="62" spans="1:8" hidden="1" outlineLevel="3" x14ac:dyDescent="0.35">
      <c r="A62" s="1" t="s">
        <v>17</v>
      </c>
      <c r="B62" s="1" t="s">
        <v>20</v>
      </c>
      <c r="C62" s="2">
        <v>45351</v>
      </c>
      <c r="D62" s="3">
        <v>3.25</v>
      </c>
      <c r="E62" s="3">
        <v>15</v>
      </c>
      <c r="F62" s="3">
        <f t="shared" si="2"/>
        <v>11.75</v>
      </c>
      <c r="G62" s="1">
        <v>101</v>
      </c>
      <c r="H62" s="3">
        <f t="shared" si="3"/>
        <v>1515</v>
      </c>
    </row>
    <row r="63" spans="1:8" hidden="1" outlineLevel="2" collapsed="1" x14ac:dyDescent="0.35">
      <c r="A63" s="33" t="s">
        <v>56</v>
      </c>
      <c r="B63" s="1">
        <f>SUBTOTAL(3,B62:B62)</f>
        <v>1</v>
      </c>
      <c r="C63" s="2"/>
      <c r="D63" s="3"/>
      <c r="E63" s="3"/>
      <c r="F63" s="3"/>
      <c r="H63" s="3"/>
    </row>
    <row r="64" spans="1:8" hidden="1" outlineLevel="3" x14ac:dyDescent="0.35">
      <c r="A64" s="1" t="s">
        <v>17</v>
      </c>
      <c r="B64" s="1" t="s">
        <v>21</v>
      </c>
      <c r="C64" s="2">
        <v>45351</v>
      </c>
      <c r="D64" s="3">
        <v>6.25</v>
      </c>
      <c r="E64" s="3">
        <v>30</v>
      </c>
      <c r="F64" s="3">
        <f t="shared" si="2"/>
        <v>23.75</v>
      </c>
      <c r="G64" s="1">
        <v>128</v>
      </c>
      <c r="H64" s="3">
        <f t="shared" si="3"/>
        <v>3840</v>
      </c>
    </row>
    <row r="65" spans="1:8" hidden="1" outlineLevel="2" collapsed="1" x14ac:dyDescent="0.35">
      <c r="A65" s="33" t="s">
        <v>57</v>
      </c>
      <c r="B65" s="1">
        <f>SUBTOTAL(3,B64:B64)</f>
        <v>1</v>
      </c>
      <c r="C65" s="2"/>
      <c r="D65" s="3"/>
      <c r="E65" s="3"/>
      <c r="F65" s="3"/>
      <c r="H65" s="3"/>
    </row>
    <row r="66" spans="1:8" hidden="1" outlineLevel="3" x14ac:dyDescent="0.35">
      <c r="A66" s="1" t="s">
        <v>17</v>
      </c>
      <c r="B66" s="1" t="s">
        <v>22</v>
      </c>
      <c r="C66" s="2">
        <v>45351</v>
      </c>
      <c r="D66" s="3">
        <v>4.55</v>
      </c>
      <c r="E66" s="3">
        <v>20</v>
      </c>
      <c r="F66" s="3">
        <f t="shared" si="2"/>
        <v>15.45</v>
      </c>
      <c r="G66" s="1">
        <v>86</v>
      </c>
      <c r="H66" s="3">
        <f t="shared" si="3"/>
        <v>1720</v>
      </c>
    </row>
    <row r="67" spans="1:8" hidden="1" outlineLevel="2" collapsed="1" x14ac:dyDescent="0.35">
      <c r="A67" s="33" t="s">
        <v>58</v>
      </c>
      <c r="B67" s="1">
        <f>SUBTOTAL(3,B66:B66)</f>
        <v>1</v>
      </c>
      <c r="C67" s="2"/>
      <c r="D67" s="3"/>
      <c r="E67" s="3"/>
      <c r="F67" s="3"/>
      <c r="H67" s="3"/>
    </row>
    <row r="68" spans="1:8" hidden="1" outlineLevel="3" x14ac:dyDescent="0.35">
      <c r="A68" s="1" t="s">
        <v>17</v>
      </c>
      <c r="B68" s="1" t="s">
        <v>23</v>
      </c>
      <c r="C68" s="2">
        <v>45351</v>
      </c>
      <c r="D68" s="3">
        <v>25</v>
      </c>
      <c r="E68" s="3">
        <v>40</v>
      </c>
      <c r="F68" s="3">
        <f t="shared" si="2"/>
        <v>15</v>
      </c>
      <c r="G68" s="1">
        <v>175</v>
      </c>
      <c r="H68" s="3">
        <f t="shared" si="3"/>
        <v>7000</v>
      </c>
    </row>
    <row r="69" spans="1:8" hidden="1" outlineLevel="2" collapsed="1" x14ac:dyDescent="0.35">
      <c r="A69" s="33" t="s">
        <v>59</v>
      </c>
      <c r="B69" s="1">
        <f>SUBTOTAL(3,B68:B68)</f>
        <v>1</v>
      </c>
      <c r="C69" s="2"/>
      <c r="D69" s="3"/>
      <c r="E69" s="3"/>
      <c r="F69" s="3"/>
      <c r="H69" s="3"/>
    </row>
    <row r="70" spans="1:8" hidden="1" outlineLevel="3" x14ac:dyDescent="0.35">
      <c r="A70" s="1" t="s">
        <v>17</v>
      </c>
      <c r="B70" s="1" t="s">
        <v>24</v>
      </c>
      <c r="C70" s="2">
        <v>45351</v>
      </c>
      <c r="D70" s="3">
        <v>1.25</v>
      </c>
      <c r="E70" s="3">
        <v>10</v>
      </c>
      <c r="F70" s="3">
        <f t="shared" si="2"/>
        <v>8.75</v>
      </c>
      <c r="G70" s="1">
        <v>115</v>
      </c>
      <c r="H70" s="3">
        <f t="shared" si="3"/>
        <v>1150</v>
      </c>
    </row>
    <row r="71" spans="1:8" hidden="1" outlineLevel="2" collapsed="1" x14ac:dyDescent="0.35">
      <c r="A71" s="33" t="s">
        <v>60</v>
      </c>
      <c r="B71" s="1">
        <f>SUBTOTAL(3,B70:B70)</f>
        <v>1</v>
      </c>
      <c r="C71" s="2"/>
      <c r="D71" s="3"/>
      <c r="E71" s="3"/>
      <c r="F71" s="3"/>
      <c r="H71" s="3"/>
    </row>
    <row r="72" spans="1:8" outlineLevel="1" collapsed="1" x14ac:dyDescent="0.35">
      <c r="A72" s="33" t="s">
        <v>42</v>
      </c>
      <c r="C72" s="2"/>
      <c r="D72" s="3"/>
      <c r="E72" s="3"/>
      <c r="F72" s="3"/>
      <c r="H72" s="3">
        <f>SUBTOTAL(9,H58:H70)</f>
        <v>25960</v>
      </c>
    </row>
    <row r="73" spans="1:8" hidden="1" outlineLevel="3" x14ac:dyDescent="0.35">
      <c r="A73" s="1" t="s">
        <v>25</v>
      </c>
      <c r="B73" s="1" t="s">
        <v>26</v>
      </c>
      <c r="C73" s="2">
        <v>45351</v>
      </c>
      <c r="D73" s="3">
        <v>7.25</v>
      </c>
      <c r="E73" s="3">
        <v>35</v>
      </c>
      <c r="F73" s="3">
        <f t="shared" si="2"/>
        <v>27.75</v>
      </c>
      <c r="G73" s="1">
        <v>102</v>
      </c>
      <c r="H73" s="3">
        <f t="shared" si="3"/>
        <v>3570</v>
      </c>
    </row>
    <row r="74" spans="1:8" hidden="1" outlineLevel="2" collapsed="1" x14ac:dyDescent="0.35">
      <c r="A74" s="33" t="s">
        <v>61</v>
      </c>
      <c r="B74" s="1">
        <f>SUBTOTAL(3,B73:B73)</f>
        <v>1</v>
      </c>
      <c r="C74" s="2"/>
      <c r="D74" s="3"/>
      <c r="E74" s="3"/>
      <c r="F74" s="3"/>
      <c r="H74" s="3"/>
    </row>
    <row r="75" spans="1:8" hidden="1" outlineLevel="3" x14ac:dyDescent="0.35">
      <c r="A75" s="1" t="s">
        <v>25</v>
      </c>
      <c r="B75" s="1" t="s">
        <v>27</v>
      </c>
      <c r="C75" s="2">
        <v>45351</v>
      </c>
      <c r="D75" s="3">
        <v>5.25</v>
      </c>
      <c r="E75" s="3">
        <v>25</v>
      </c>
      <c r="F75" s="3">
        <f t="shared" si="2"/>
        <v>19.75</v>
      </c>
      <c r="G75" s="1">
        <v>204</v>
      </c>
      <c r="H75" s="3">
        <f t="shared" si="3"/>
        <v>5100</v>
      </c>
    </row>
    <row r="76" spans="1:8" hidden="1" outlineLevel="2" collapsed="1" x14ac:dyDescent="0.35">
      <c r="A76" s="33" t="s">
        <v>62</v>
      </c>
      <c r="B76" s="1">
        <f>SUBTOTAL(3,B75:B75)</f>
        <v>1</v>
      </c>
      <c r="C76" s="2"/>
      <c r="D76" s="3"/>
      <c r="E76" s="3"/>
      <c r="F76" s="3"/>
      <c r="H76" s="3"/>
    </row>
    <row r="77" spans="1:8" hidden="1" outlineLevel="3" x14ac:dyDescent="0.35">
      <c r="A77" s="1" t="s">
        <v>25</v>
      </c>
      <c r="B77" s="1" t="s">
        <v>28</v>
      </c>
      <c r="C77" s="2">
        <v>45351</v>
      </c>
      <c r="D77" s="3">
        <v>9.25</v>
      </c>
      <c r="E77" s="3">
        <v>25</v>
      </c>
      <c r="F77" s="3">
        <f t="shared" si="2"/>
        <v>15.75</v>
      </c>
      <c r="G77" s="1">
        <v>162</v>
      </c>
      <c r="H77" s="3">
        <f t="shared" si="3"/>
        <v>4050</v>
      </c>
    </row>
    <row r="78" spans="1:8" hidden="1" outlineLevel="2" collapsed="1" x14ac:dyDescent="0.35">
      <c r="A78" s="33" t="s">
        <v>63</v>
      </c>
      <c r="B78" s="1">
        <f>SUBTOTAL(3,B77:B77)</f>
        <v>1</v>
      </c>
      <c r="C78" s="2"/>
      <c r="D78" s="3"/>
      <c r="E78" s="3"/>
      <c r="F78" s="3"/>
      <c r="H78" s="3"/>
    </row>
    <row r="79" spans="1:8" hidden="1" outlineLevel="3" x14ac:dyDescent="0.35">
      <c r="A79" s="1" t="s">
        <v>25</v>
      </c>
      <c r="B79" s="1" t="s">
        <v>29</v>
      </c>
      <c r="C79" s="2">
        <v>45351</v>
      </c>
      <c r="D79" s="3">
        <v>9.25</v>
      </c>
      <c r="E79" s="3">
        <v>20</v>
      </c>
      <c r="F79" s="3">
        <f t="shared" si="2"/>
        <v>10.75</v>
      </c>
      <c r="G79" s="1">
        <v>289</v>
      </c>
      <c r="H79" s="3">
        <f t="shared" si="3"/>
        <v>5780</v>
      </c>
    </row>
    <row r="80" spans="1:8" hidden="1" outlineLevel="2" collapsed="1" x14ac:dyDescent="0.35">
      <c r="A80" s="33" t="s">
        <v>64</v>
      </c>
      <c r="B80" s="1">
        <f>SUBTOTAL(3,B79:B79)</f>
        <v>1</v>
      </c>
      <c r="C80" s="2"/>
      <c r="D80" s="3"/>
      <c r="E80" s="3"/>
      <c r="F80" s="3"/>
      <c r="H80" s="3"/>
    </row>
    <row r="81" spans="1:8" outlineLevel="1" collapsed="1" x14ac:dyDescent="0.35">
      <c r="A81" s="33" t="s">
        <v>43</v>
      </c>
      <c r="C81" s="2"/>
      <c r="D81" s="3"/>
      <c r="E81" s="3"/>
      <c r="F81" s="3"/>
      <c r="H81" s="3">
        <f>SUBTOTAL(9,H73:H79)</f>
        <v>18500</v>
      </c>
    </row>
    <row r="82" spans="1:8" hidden="1" outlineLevel="3" x14ac:dyDescent="0.35">
      <c r="A82" s="1" t="s">
        <v>9</v>
      </c>
      <c r="B82" s="1" t="s">
        <v>10</v>
      </c>
      <c r="C82" s="2">
        <v>45382</v>
      </c>
      <c r="D82" s="3">
        <v>5.25</v>
      </c>
      <c r="E82" s="3">
        <v>20</v>
      </c>
      <c r="F82" s="3">
        <f>E82-D82</f>
        <v>14.75</v>
      </c>
      <c r="G82" s="1">
        <v>67</v>
      </c>
      <c r="H82" s="3">
        <f>E82*G82</f>
        <v>1340</v>
      </c>
    </row>
    <row r="83" spans="1:8" hidden="1" outlineLevel="2" collapsed="1" x14ac:dyDescent="0.35">
      <c r="A83" s="33" t="s">
        <v>47</v>
      </c>
      <c r="B83" s="1">
        <f>SUBTOTAL(3,B82:B82)</f>
        <v>1</v>
      </c>
      <c r="C83" s="2"/>
      <c r="D83" s="3"/>
      <c r="E83" s="3"/>
      <c r="F83" s="3"/>
      <c r="H83" s="3"/>
    </row>
    <row r="84" spans="1:8" hidden="1" outlineLevel="3" x14ac:dyDescent="0.35">
      <c r="A84" s="1" t="s">
        <v>9</v>
      </c>
      <c r="B84" s="1" t="s">
        <v>11</v>
      </c>
      <c r="C84" s="2">
        <v>45382</v>
      </c>
      <c r="D84" s="3">
        <v>25.25</v>
      </c>
      <c r="E84" s="3">
        <v>70</v>
      </c>
      <c r="F84" s="3">
        <f t="shared" ref="F84:F118" si="4">E84-D84</f>
        <v>44.75</v>
      </c>
      <c r="G84" s="1">
        <v>245</v>
      </c>
      <c r="H84" s="3">
        <f t="shared" ref="H84:H118" si="5">E84*G84</f>
        <v>17150</v>
      </c>
    </row>
    <row r="85" spans="1:8" hidden="1" outlineLevel="2" collapsed="1" x14ac:dyDescent="0.35">
      <c r="A85" s="33" t="s">
        <v>48</v>
      </c>
      <c r="B85" s="1">
        <f>SUBTOTAL(3,B84:B84)</f>
        <v>1</v>
      </c>
      <c r="C85" s="2"/>
      <c r="D85" s="3"/>
      <c r="E85" s="3"/>
      <c r="F85" s="3"/>
      <c r="H85" s="3"/>
    </row>
    <row r="86" spans="1:8" hidden="1" outlineLevel="3" x14ac:dyDescent="0.35">
      <c r="A86" s="1" t="s">
        <v>9</v>
      </c>
      <c r="B86" s="1" t="s">
        <v>12</v>
      </c>
      <c r="C86" s="2">
        <v>45382</v>
      </c>
      <c r="D86" s="4">
        <v>7.25</v>
      </c>
      <c r="E86" s="4">
        <v>30</v>
      </c>
      <c r="F86" s="4">
        <f t="shared" si="4"/>
        <v>22.75</v>
      </c>
      <c r="G86" s="1">
        <v>176</v>
      </c>
      <c r="H86" s="4">
        <f t="shared" si="5"/>
        <v>5280</v>
      </c>
    </row>
    <row r="87" spans="1:8" hidden="1" outlineLevel="2" collapsed="1" x14ac:dyDescent="0.35">
      <c r="A87" s="33" t="s">
        <v>49</v>
      </c>
      <c r="B87" s="1">
        <f>SUBTOTAL(3,B86:B86)</f>
        <v>1</v>
      </c>
      <c r="C87" s="2"/>
      <c r="D87" s="4"/>
      <c r="E87" s="4"/>
      <c r="F87" s="4"/>
      <c r="H87" s="4"/>
    </row>
    <row r="88" spans="1:8" hidden="1" outlineLevel="3" x14ac:dyDescent="0.35">
      <c r="A88" s="1" t="s">
        <v>9</v>
      </c>
      <c r="B88" s="1" t="s">
        <v>13</v>
      </c>
      <c r="C88" s="2">
        <v>45382</v>
      </c>
      <c r="D88" s="4">
        <v>7.25</v>
      </c>
      <c r="E88" s="4">
        <v>30</v>
      </c>
      <c r="F88" s="4">
        <f t="shared" si="4"/>
        <v>22.75</v>
      </c>
      <c r="G88" s="1">
        <v>181</v>
      </c>
      <c r="H88" s="4">
        <f t="shared" si="5"/>
        <v>5430</v>
      </c>
    </row>
    <row r="89" spans="1:8" hidden="1" outlineLevel="2" collapsed="1" x14ac:dyDescent="0.35">
      <c r="A89" s="33" t="s">
        <v>50</v>
      </c>
      <c r="B89" s="1">
        <f>SUBTOTAL(3,B88:B88)</f>
        <v>1</v>
      </c>
      <c r="C89" s="2"/>
      <c r="D89" s="4"/>
      <c r="E89" s="4"/>
      <c r="F89" s="4"/>
      <c r="H89" s="4"/>
    </row>
    <row r="90" spans="1:8" hidden="1" outlineLevel="3" x14ac:dyDescent="0.35">
      <c r="A90" s="1" t="s">
        <v>9</v>
      </c>
      <c r="B90" s="1" t="s">
        <v>14</v>
      </c>
      <c r="C90" s="2">
        <v>45382</v>
      </c>
      <c r="D90" s="4">
        <v>5</v>
      </c>
      <c r="E90" s="4">
        <v>25</v>
      </c>
      <c r="F90" s="4">
        <f t="shared" si="4"/>
        <v>20</v>
      </c>
      <c r="G90" s="1">
        <v>122</v>
      </c>
      <c r="H90" s="4">
        <f t="shared" si="5"/>
        <v>3050</v>
      </c>
    </row>
    <row r="91" spans="1:8" hidden="1" outlineLevel="2" collapsed="1" x14ac:dyDescent="0.35">
      <c r="A91" s="33" t="s">
        <v>51</v>
      </c>
      <c r="B91" s="1">
        <f>SUBTOTAL(3,B90:B90)</f>
        <v>1</v>
      </c>
      <c r="C91" s="2"/>
      <c r="D91" s="4"/>
      <c r="E91" s="4"/>
      <c r="F91" s="4"/>
      <c r="H91" s="4"/>
    </row>
    <row r="92" spans="1:8" hidden="1" outlineLevel="3" x14ac:dyDescent="0.35">
      <c r="A92" s="1" t="s">
        <v>9</v>
      </c>
      <c r="B92" s="1" t="s">
        <v>15</v>
      </c>
      <c r="C92" s="2">
        <v>45382</v>
      </c>
      <c r="D92" s="4">
        <v>6.25</v>
      </c>
      <c r="E92" s="4">
        <v>35</v>
      </c>
      <c r="F92" s="4">
        <f t="shared" si="4"/>
        <v>28.75</v>
      </c>
      <c r="G92" s="1">
        <v>275</v>
      </c>
      <c r="H92" s="4">
        <f t="shared" si="5"/>
        <v>9625</v>
      </c>
    </row>
    <row r="93" spans="1:8" hidden="1" outlineLevel="2" collapsed="1" x14ac:dyDescent="0.35">
      <c r="A93" s="33" t="s">
        <v>52</v>
      </c>
      <c r="B93" s="1">
        <f>SUBTOTAL(3,B92:B92)</f>
        <v>1</v>
      </c>
      <c r="C93" s="2"/>
      <c r="D93" s="4"/>
      <c r="E93" s="4"/>
      <c r="F93" s="4"/>
      <c r="H93" s="4"/>
    </row>
    <row r="94" spans="1:8" hidden="1" outlineLevel="3" x14ac:dyDescent="0.35">
      <c r="A94" s="1" t="s">
        <v>9</v>
      </c>
      <c r="B94" s="1" t="s">
        <v>16</v>
      </c>
      <c r="C94" s="2">
        <v>45382</v>
      </c>
      <c r="D94" s="4">
        <v>4</v>
      </c>
      <c r="E94" s="4">
        <v>25</v>
      </c>
      <c r="F94" s="4">
        <f t="shared" si="4"/>
        <v>21</v>
      </c>
      <c r="G94" s="1">
        <v>155</v>
      </c>
      <c r="H94" s="4">
        <f t="shared" si="5"/>
        <v>3875</v>
      </c>
    </row>
    <row r="95" spans="1:8" hidden="1" outlineLevel="2" collapsed="1" x14ac:dyDescent="0.35">
      <c r="A95" s="33" t="s">
        <v>53</v>
      </c>
      <c r="B95" s="1">
        <f>SUBTOTAL(3,B94:B94)</f>
        <v>1</v>
      </c>
      <c r="C95" s="2"/>
      <c r="D95" s="4"/>
      <c r="E95" s="4"/>
      <c r="F95" s="4"/>
      <c r="H95" s="4"/>
    </row>
    <row r="96" spans="1:8" outlineLevel="1" collapsed="1" x14ac:dyDescent="0.35">
      <c r="A96" s="33" t="s">
        <v>41</v>
      </c>
      <c r="C96" s="2"/>
      <c r="D96" s="4"/>
      <c r="E96" s="4"/>
      <c r="F96" s="4"/>
      <c r="H96" s="4">
        <f>SUBTOTAL(9,H82:H94)</f>
        <v>45750</v>
      </c>
    </row>
    <row r="97" spans="1:8" hidden="1" outlineLevel="3" x14ac:dyDescent="0.35">
      <c r="A97" s="1" t="s">
        <v>17</v>
      </c>
      <c r="B97" s="1" t="s">
        <v>18</v>
      </c>
      <c r="C97" s="2">
        <v>45382</v>
      </c>
      <c r="D97" s="3">
        <v>5</v>
      </c>
      <c r="E97" s="3">
        <v>20</v>
      </c>
      <c r="F97" s="3">
        <f t="shared" si="4"/>
        <v>15</v>
      </c>
      <c r="G97" s="1">
        <v>418</v>
      </c>
      <c r="H97" s="3">
        <f t="shared" si="5"/>
        <v>8360</v>
      </c>
    </row>
    <row r="98" spans="1:8" hidden="1" outlineLevel="2" collapsed="1" x14ac:dyDescent="0.35">
      <c r="A98" s="33" t="s">
        <v>54</v>
      </c>
      <c r="B98" s="1">
        <f>SUBTOTAL(3,B97:B97)</f>
        <v>1</v>
      </c>
      <c r="C98" s="2"/>
      <c r="D98" s="3"/>
      <c r="E98" s="3"/>
      <c r="F98" s="3"/>
      <c r="H98" s="3"/>
    </row>
    <row r="99" spans="1:8" hidden="1" outlineLevel="3" x14ac:dyDescent="0.35">
      <c r="A99" s="1" t="s">
        <v>17</v>
      </c>
      <c r="B99" s="1" t="s">
        <v>19</v>
      </c>
      <c r="C99" s="2">
        <v>45382</v>
      </c>
      <c r="D99" s="3">
        <v>7.5</v>
      </c>
      <c r="E99" s="3">
        <v>25</v>
      </c>
      <c r="F99" s="3">
        <f t="shared" si="4"/>
        <v>17.5</v>
      </c>
      <c r="G99" s="1">
        <v>50</v>
      </c>
      <c r="H99" s="3">
        <f t="shared" si="5"/>
        <v>1250</v>
      </c>
    </row>
    <row r="100" spans="1:8" hidden="1" outlineLevel="2" collapsed="1" x14ac:dyDescent="0.35">
      <c r="A100" s="33" t="s">
        <v>55</v>
      </c>
      <c r="B100" s="1">
        <f>SUBTOTAL(3,B99:B99)</f>
        <v>1</v>
      </c>
      <c r="C100" s="2"/>
      <c r="D100" s="3"/>
      <c r="E100" s="3"/>
      <c r="F100" s="3"/>
      <c r="H100" s="3"/>
    </row>
    <row r="101" spans="1:8" hidden="1" outlineLevel="3" x14ac:dyDescent="0.35">
      <c r="A101" s="1" t="s">
        <v>17</v>
      </c>
      <c r="B101" s="1" t="s">
        <v>20</v>
      </c>
      <c r="C101" s="2">
        <v>45382</v>
      </c>
      <c r="D101" s="3">
        <v>3.25</v>
      </c>
      <c r="E101" s="3">
        <v>15</v>
      </c>
      <c r="F101" s="3">
        <f t="shared" si="4"/>
        <v>11.75</v>
      </c>
      <c r="G101" s="1">
        <v>111</v>
      </c>
      <c r="H101" s="3">
        <f t="shared" si="5"/>
        <v>1665</v>
      </c>
    </row>
    <row r="102" spans="1:8" hidden="1" outlineLevel="2" collapsed="1" x14ac:dyDescent="0.35">
      <c r="A102" s="33" t="s">
        <v>56</v>
      </c>
      <c r="B102" s="1">
        <f>SUBTOTAL(3,B101:B101)</f>
        <v>1</v>
      </c>
      <c r="C102" s="2"/>
      <c r="D102" s="3"/>
      <c r="E102" s="3"/>
      <c r="F102" s="3"/>
      <c r="H102" s="3"/>
    </row>
    <row r="103" spans="1:8" hidden="1" outlineLevel="3" x14ac:dyDescent="0.35">
      <c r="A103" s="1" t="s">
        <v>17</v>
      </c>
      <c r="B103" s="1" t="s">
        <v>21</v>
      </c>
      <c r="C103" s="2">
        <v>45382</v>
      </c>
      <c r="D103" s="3">
        <v>6.25</v>
      </c>
      <c r="E103" s="3">
        <v>30</v>
      </c>
      <c r="F103" s="3">
        <f t="shared" si="4"/>
        <v>23.75</v>
      </c>
      <c r="G103" s="1">
        <v>135</v>
      </c>
      <c r="H103" s="3">
        <f t="shared" si="5"/>
        <v>4050</v>
      </c>
    </row>
    <row r="104" spans="1:8" hidden="1" outlineLevel="2" collapsed="1" x14ac:dyDescent="0.35">
      <c r="A104" s="33" t="s">
        <v>57</v>
      </c>
      <c r="B104" s="1">
        <f>SUBTOTAL(3,B103:B103)</f>
        <v>1</v>
      </c>
      <c r="C104" s="2"/>
      <c r="D104" s="3"/>
      <c r="E104" s="3"/>
      <c r="F104" s="3"/>
      <c r="H104" s="3"/>
    </row>
    <row r="105" spans="1:8" hidden="1" outlineLevel="3" x14ac:dyDescent="0.35">
      <c r="A105" s="1" t="s">
        <v>17</v>
      </c>
      <c r="B105" s="1" t="s">
        <v>22</v>
      </c>
      <c r="C105" s="2">
        <v>45382</v>
      </c>
      <c r="D105" s="3">
        <v>4.55</v>
      </c>
      <c r="E105" s="3">
        <v>20</v>
      </c>
      <c r="F105" s="3">
        <f t="shared" si="4"/>
        <v>15.45</v>
      </c>
      <c r="G105" s="1">
        <v>92</v>
      </c>
      <c r="H105" s="3">
        <f t="shared" si="5"/>
        <v>1840</v>
      </c>
    </row>
    <row r="106" spans="1:8" hidden="1" outlineLevel="2" collapsed="1" x14ac:dyDescent="0.35">
      <c r="A106" s="33" t="s">
        <v>58</v>
      </c>
      <c r="B106" s="1">
        <f>SUBTOTAL(3,B105:B105)</f>
        <v>1</v>
      </c>
      <c r="C106" s="2"/>
      <c r="D106" s="3"/>
      <c r="E106" s="3"/>
      <c r="F106" s="3"/>
      <c r="H106" s="3"/>
    </row>
    <row r="107" spans="1:8" hidden="1" outlineLevel="3" x14ac:dyDescent="0.35">
      <c r="A107" s="1" t="s">
        <v>17</v>
      </c>
      <c r="B107" s="1" t="s">
        <v>23</v>
      </c>
      <c r="C107" s="2">
        <v>45382</v>
      </c>
      <c r="D107" s="3">
        <v>25</v>
      </c>
      <c r="E107" s="3">
        <v>40</v>
      </c>
      <c r="F107" s="3">
        <f t="shared" si="4"/>
        <v>15</v>
      </c>
      <c r="G107" s="1">
        <v>214</v>
      </c>
      <c r="H107" s="3">
        <f t="shared" si="5"/>
        <v>8560</v>
      </c>
    </row>
    <row r="108" spans="1:8" hidden="1" outlineLevel="2" collapsed="1" x14ac:dyDescent="0.35">
      <c r="A108" s="33" t="s">
        <v>59</v>
      </c>
      <c r="B108" s="1">
        <f>SUBTOTAL(3,B107:B107)</f>
        <v>1</v>
      </c>
      <c r="C108" s="2"/>
      <c r="D108" s="3"/>
      <c r="E108" s="3"/>
      <c r="F108" s="3"/>
      <c r="H108" s="3"/>
    </row>
    <row r="109" spans="1:8" hidden="1" outlineLevel="3" x14ac:dyDescent="0.35">
      <c r="A109" s="1" t="s">
        <v>17</v>
      </c>
      <c r="B109" s="1" t="s">
        <v>24</v>
      </c>
      <c r="C109" s="2">
        <v>45382</v>
      </c>
      <c r="D109" s="3">
        <v>1.25</v>
      </c>
      <c r="E109" s="3">
        <v>10</v>
      </c>
      <c r="F109" s="3">
        <f t="shared" si="4"/>
        <v>8.75</v>
      </c>
      <c r="G109" s="1">
        <v>141</v>
      </c>
      <c r="H109" s="3">
        <f t="shared" si="5"/>
        <v>1410</v>
      </c>
    </row>
    <row r="110" spans="1:8" hidden="1" outlineLevel="2" collapsed="1" x14ac:dyDescent="0.35">
      <c r="A110" s="33" t="s">
        <v>60</v>
      </c>
      <c r="B110" s="1">
        <f>SUBTOTAL(3,B109:B109)</f>
        <v>1</v>
      </c>
      <c r="C110" s="2"/>
      <c r="D110" s="3"/>
      <c r="E110" s="3"/>
      <c r="F110" s="3"/>
      <c r="H110" s="3"/>
    </row>
    <row r="111" spans="1:8" outlineLevel="1" collapsed="1" x14ac:dyDescent="0.35">
      <c r="A111" s="33" t="s">
        <v>42</v>
      </c>
      <c r="C111" s="2"/>
      <c r="D111" s="3"/>
      <c r="E111" s="3"/>
      <c r="F111" s="3"/>
      <c r="H111" s="3">
        <f>SUBTOTAL(9,H97:H109)</f>
        <v>27135</v>
      </c>
    </row>
    <row r="112" spans="1:8" hidden="1" outlineLevel="3" x14ac:dyDescent="0.35">
      <c r="A112" s="1" t="s">
        <v>25</v>
      </c>
      <c r="B112" s="1" t="s">
        <v>26</v>
      </c>
      <c r="C112" s="2">
        <v>45382</v>
      </c>
      <c r="D112" s="3">
        <v>7.25</v>
      </c>
      <c r="E112" s="3">
        <v>35</v>
      </c>
      <c r="F112" s="3">
        <f t="shared" si="4"/>
        <v>27.75</v>
      </c>
      <c r="G112" s="1">
        <v>162</v>
      </c>
      <c r="H112" s="3">
        <f t="shared" si="5"/>
        <v>5670</v>
      </c>
    </row>
    <row r="113" spans="1:8" hidden="1" outlineLevel="2" collapsed="1" x14ac:dyDescent="0.35">
      <c r="A113" s="33" t="s">
        <v>61</v>
      </c>
      <c r="B113" s="1">
        <f>SUBTOTAL(3,B112:B112)</f>
        <v>1</v>
      </c>
      <c r="C113" s="2"/>
      <c r="D113" s="3"/>
      <c r="E113" s="3"/>
      <c r="F113" s="3"/>
      <c r="H113" s="3"/>
    </row>
    <row r="114" spans="1:8" hidden="1" outlineLevel="3" x14ac:dyDescent="0.35">
      <c r="A114" s="1" t="s">
        <v>25</v>
      </c>
      <c r="B114" s="1" t="s">
        <v>27</v>
      </c>
      <c r="C114" s="2">
        <v>45382</v>
      </c>
      <c r="D114" s="3">
        <v>5.25</v>
      </c>
      <c r="E114" s="3">
        <v>25</v>
      </c>
      <c r="F114" s="3">
        <f t="shared" si="4"/>
        <v>19.75</v>
      </c>
      <c r="G114" s="1">
        <v>234</v>
      </c>
      <c r="H114" s="3">
        <f t="shared" si="5"/>
        <v>5850</v>
      </c>
    </row>
    <row r="115" spans="1:8" hidden="1" outlineLevel="2" collapsed="1" x14ac:dyDescent="0.35">
      <c r="A115" s="33" t="s">
        <v>62</v>
      </c>
      <c r="B115" s="1">
        <f>SUBTOTAL(3,B114:B114)</f>
        <v>1</v>
      </c>
      <c r="C115" s="2"/>
      <c r="D115" s="3"/>
      <c r="E115" s="3"/>
      <c r="F115" s="3"/>
      <c r="H115" s="3"/>
    </row>
    <row r="116" spans="1:8" hidden="1" outlineLevel="3" x14ac:dyDescent="0.35">
      <c r="A116" s="1" t="s">
        <v>25</v>
      </c>
      <c r="B116" s="1" t="s">
        <v>28</v>
      </c>
      <c r="C116" s="2">
        <v>45382</v>
      </c>
      <c r="D116" s="3">
        <v>9.25</v>
      </c>
      <c r="E116" s="3">
        <v>25</v>
      </c>
      <c r="F116" s="3">
        <f t="shared" si="4"/>
        <v>15.75</v>
      </c>
      <c r="G116" s="1">
        <v>185</v>
      </c>
      <c r="H116" s="3">
        <f t="shared" si="5"/>
        <v>4625</v>
      </c>
    </row>
    <row r="117" spans="1:8" hidden="1" outlineLevel="2" collapsed="1" x14ac:dyDescent="0.35">
      <c r="A117" s="33" t="s">
        <v>63</v>
      </c>
      <c r="B117" s="1">
        <f>SUBTOTAL(3,B116:B116)</f>
        <v>1</v>
      </c>
      <c r="C117" s="2"/>
      <c r="D117" s="3"/>
      <c r="E117" s="3"/>
      <c r="F117" s="3"/>
      <c r="H117" s="3"/>
    </row>
    <row r="118" spans="1:8" hidden="1" outlineLevel="3" x14ac:dyDescent="0.35">
      <c r="A118" s="1" t="s">
        <v>25</v>
      </c>
      <c r="B118" s="1" t="s">
        <v>29</v>
      </c>
      <c r="C118" s="2">
        <v>45382</v>
      </c>
      <c r="D118" s="3">
        <v>9.25</v>
      </c>
      <c r="E118" s="3">
        <v>20</v>
      </c>
      <c r="F118" s="3">
        <f t="shared" si="4"/>
        <v>10.75</v>
      </c>
      <c r="G118" s="1">
        <v>327</v>
      </c>
      <c r="H118" s="3">
        <f t="shared" si="5"/>
        <v>6540</v>
      </c>
    </row>
    <row r="119" spans="1:8" hidden="1" outlineLevel="2" collapsed="1" x14ac:dyDescent="0.35">
      <c r="A119" s="33" t="s">
        <v>64</v>
      </c>
      <c r="B119" s="1">
        <f>SUBTOTAL(3,B118:B118)</f>
        <v>1</v>
      </c>
      <c r="C119" s="2"/>
      <c r="D119" s="3"/>
      <c r="E119" s="3"/>
      <c r="F119" s="3"/>
      <c r="H119" s="3"/>
    </row>
    <row r="120" spans="1:8" outlineLevel="1" collapsed="1" x14ac:dyDescent="0.35">
      <c r="A120" s="33" t="s">
        <v>43</v>
      </c>
      <c r="C120" s="2"/>
      <c r="D120" s="3"/>
      <c r="E120" s="3"/>
      <c r="F120" s="3"/>
      <c r="H120" s="3">
        <f>SUBTOTAL(9,H112:H118)</f>
        <v>22685</v>
      </c>
    </row>
    <row r="121" spans="1:8" x14ac:dyDescent="0.35">
      <c r="A121" s="33" t="s">
        <v>65</v>
      </c>
      <c r="B121" s="1">
        <f>SUBTOTAL(3,B4:B118)</f>
        <v>54</v>
      </c>
      <c r="C121" s="2"/>
      <c r="D121" s="3"/>
      <c r="E121" s="3"/>
      <c r="F121" s="3"/>
      <c r="H121" s="3"/>
    </row>
    <row r="122" spans="1:8" x14ac:dyDescent="0.35">
      <c r="A122" s="33" t="s">
        <v>40</v>
      </c>
      <c r="C122" s="2"/>
      <c r="D122" s="3"/>
      <c r="E122" s="3"/>
      <c r="F122" s="3"/>
      <c r="H122" s="3">
        <f>SUBTOTAL(9,H4:H118)</f>
        <v>283105</v>
      </c>
    </row>
  </sheetData>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57"/>
  <sheetViews>
    <sheetView workbookViewId="0"/>
  </sheetViews>
  <sheetFormatPr defaultColWidth="8.81640625" defaultRowHeight="14.5" x14ac:dyDescent="0.35"/>
  <cols>
    <col min="1" max="1" width="9.7265625" style="1" bestFit="1" customWidth="1"/>
    <col min="2" max="2" width="23.7265625" style="1" customWidth="1"/>
    <col min="3" max="3" width="15.453125" style="1" customWidth="1"/>
    <col min="4" max="7" width="8.81640625" style="1"/>
    <col min="8" max="8" width="12.54296875" style="1" bestFit="1" customWidth="1"/>
    <col min="9" max="9" width="8.81640625" style="1"/>
    <col min="10" max="10" width="25.7265625" style="1" bestFit="1" customWidth="1"/>
    <col min="11" max="11" width="21.1796875" style="1" bestFit="1" customWidth="1"/>
    <col min="12" max="16384" width="8.81640625" style="1"/>
  </cols>
  <sheetData>
    <row r="1" spans="1:12" x14ac:dyDescent="0.35">
      <c r="E1" s="22"/>
      <c r="F1" s="22"/>
      <c r="G1" s="23" t="s">
        <v>0</v>
      </c>
      <c r="H1" s="24"/>
    </row>
    <row r="3" spans="1:12" ht="29" x14ac:dyDescent="0.35">
      <c r="A3" s="25" t="s">
        <v>1</v>
      </c>
      <c r="B3" s="25" t="s">
        <v>2</v>
      </c>
      <c r="C3" s="25" t="s">
        <v>3</v>
      </c>
      <c r="D3" s="25" t="s">
        <v>4</v>
      </c>
      <c r="E3" s="25" t="s">
        <v>5</v>
      </c>
      <c r="F3" s="25" t="s">
        <v>6</v>
      </c>
      <c r="G3" s="25" t="s">
        <v>7</v>
      </c>
      <c r="H3" s="25" t="s">
        <v>8</v>
      </c>
    </row>
    <row r="4" spans="1:12" x14ac:dyDescent="0.35">
      <c r="A4" s="1" t="s">
        <v>9</v>
      </c>
      <c r="B4" s="1" t="s">
        <v>10</v>
      </c>
      <c r="C4" s="2">
        <v>45322</v>
      </c>
      <c r="D4" s="3">
        <v>5.25</v>
      </c>
      <c r="E4" s="3">
        <v>20</v>
      </c>
      <c r="F4" s="3">
        <f>E4-D4</f>
        <v>14.75</v>
      </c>
      <c r="G4" s="1">
        <v>31</v>
      </c>
      <c r="H4" s="3">
        <f>E4*G4</f>
        <v>620</v>
      </c>
      <c r="J4" s="35" t="s">
        <v>67</v>
      </c>
      <c r="K4" t="s">
        <v>66</v>
      </c>
      <c r="L4"/>
    </row>
    <row r="5" spans="1:12" x14ac:dyDescent="0.35">
      <c r="A5" s="1" t="s">
        <v>9</v>
      </c>
      <c r="B5" s="1" t="s">
        <v>11</v>
      </c>
      <c r="C5" s="2">
        <v>45322</v>
      </c>
      <c r="D5" s="3">
        <v>25.25</v>
      </c>
      <c r="E5" s="3">
        <v>40</v>
      </c>
      <c r="F5" s="3">
        <f t="shared" ref="F5:F21" si="0">E5-D5</f>
        <v>14.75</v>
      </c>
      <c r="G5" s="1">
        <v>200</v>
      </c>
      <c r="H5" s="3">
        <f t="shared" ref="H5:H21" si="1">E5*G5</f>
        <v>8000</v>
      </c>
      <c r="J5" s="36" t="s">
        <v>9</v>
      </c>
      <c r="K5">
        <v>141170</v>
      </c>
      <c r="L5"/>
    </row>
    <row r="6" spans="1:12" x14ac:dyDescent="0.35">
      <c r="A6" s="1" t="s">
        <v>9</v>
      </c>
      <c r="B6" s="1" t="s">
        <v>12</v>
      </c>
      <c r="C6" s="2">
        <v>45322</v>
      </c>
      <c r="D6" s="4">
        <v>7.25</v>
      </c>
      <c r="E6" s="4">
        <v>30</v>
      </c>
      <c r="F6" s="4">
        <f t="shared" si="0"/>
        <v>22.75</v>
      </c>
      <c r="G6" s="1">
        <v>247</v>
      </c>
      <c r="H6" s="4">
        <f t="shared" si="1"/>
        <v>7410</v>
      </c>
      <c r="J6" s="37" t="s">
        <v>10</v>
      </c>
      <c r="K6">
        <v>2920</v>
      </c>
      <c r="L6"/>
    </row>
    <row r="7" spans="1:12" x14ac:dyDescent="0.35">
      <c r="A7" s="1" t="s">
        <v>9</v>
      </c>
      <c r="B7" s="1" t="s">
        <v>13</v>
      </c>
      <c r="C7" s="2">
        <v>45322</v>
      </c>
      <c r="D7" s="4">
        <v>7.25</v>
      </c>
      <c r="E7" s="4">
        <v>30</v>
      </c>
      <c r="F7" s="4">
        <f t="shared" si="0"/>
        <v>22.75</v>
      </c>
      <c r="G7" s="1">
        <v>231</v>
      </c>
      <c r="H7" s="4">
        <f t="shared" si="1"/>
        <v>6930</v>
      </c>
      <c r="J7" s="37" t="s">
        <v>11</v>
      </c>
      <c r="K7">
        <v>45730</v>
      </c>
      <c r="L7"/>
    </row>
    <row r="8" spans="1:12" x14ac:dyDescent="0.35">
      <c r="A8" s="1" t="s">
        <v>9</v>
      </c>
      <c r="B8" s="1" t="s">
        <v>14</v>
      </c>
      <c r="C8" s="2">
        <v>45322</v>
      </c>
      <c r="D8" s="4">
        <v>5</v>
      </c>
      <c r="E8" s="4">
        <v>25</v>
      </c>
      <c r="F8" s="4">
        <f t="shared" si="0"/>
        <v>20</v>
      </c>
      <c r="G8" s="1">
        <v>325</v>
      </c>
      <c r="H8" s="4">
        <f t="shared" si="1"/>
        <v>8125</v>
      </c>
      <c r="J8" s="37" t="s">
        <v>13</v>
      </c>
      <c r="K8">
        <v>17160</v>
      </c>
      <c r="L8"/>
    </row>
    <row r="9" spans="1:12" x14ac:dyDescent="0.35">
      <c r="A9" s="1" t="s">
        <v>9</v>
      </c>
      <c r="B9" s="1" t="s">
        <v>15</v>
      </c>
      <c r="C9" s="2">
        <v>45322</v>
      </c>
      <c r="D9" s="4">
        <v>6.25</v>
      </c>
      <c r="E9" s="4">
        <v>35</v>
      </c>
      <c r="F9" s="4">
        <f t="shared" si="0"/>
        <v>28.75</v>
      </c>
      <c r="G9" s="1">
        <v>315</v>
      </c>
      <c r="H9" s="4">
        <f t="shared" si="1"/>
        <v>11025</v>
      </c>
      <c r="J9" s="37" t="s">
        <v>15</v>
      </c>
      <c r="K9">
        <v>29890</v>
      </c>
      <c r="L9"/>
    </row>
    <row r="10" spans="1:12" x14ac:dyDescent="0.35">
      <c r="A10" s="1" t="s">
        <v>9</v>
      </c>
      <c r="B10" s="1" t="s">
        <v>16</v>
      </c>
      <c r="C10" s="2">
        <v>45322</v>
      </c>
      <c r="D10" s="4">
        <v>4</v>
      </c>
      <c r="E10" s="4">
        <v>25</v>
      </c>
      <c r="F10" s="4">
        <f t="shared" si="0"/>
        <v>21</v>
      </c>
      <c r="G10" s="1">
        <v>244</v>
      </c>
      <c r="H10" s="4">
        <f t="shared" si="1"/>
        <v>6100</v>
      </c>
      <c r="J10" s="37" t="s">
        <v>14</v>
      </c>
      <c r="K10">
        <v>13900</v>
      </c>
      <c r="L10"/>
    </row>
    <row r="11" spans="1:12" x14ac:dyDescent="0.35">
      <c r="A11" s="1" t="s">
        <v>17</v>
      </c>
      <c r="B11" s="1" t="s">
        <v>18</v>
      </c>
      <c r="C11" s="2">
        <v>45322</v>
      </c>
      <c r="D11" s="3">
        <v>5</v>
      </c>
      <c r="E11" s="3">
        <v>20</v>
      </c>
      <c r="F11" s="3">
        <f t="shared" si="0"/>
        <v>15</v>
      </c>
      <c r="G11" s="1">
        <v>541</v>
      </c>
      <c r="H11" s="3">
        <f t="shared" si="1"/>
        <v>10820</v>
      </c>
      <c r="J11" s="37" t="s">
        <v>12</v>
      </c>
      <c r="K11">
        <v>18270</v>
      </c>
      <c r="L11"/>
    </row>
    <row r="12" spans="1:12" x14ac:dyDescent="0.35">
      <c r="A12" s="1" t="s">
        <v>17</v>
      </c>
      <c r="B12" s="1" t="s">
        <v>19</v>
      </c>
      <c r="C12" s="2">
        <v>45322</v>
      </c>
      <c r="D12" s="3">
        <v>7.5</v>
      </c>
      <c r="E12" s="3">
        <v>25</v>
      </c>
      <c r="F12" s="3">
        <f t="shared" si="0"/>
        <v>17.5</v>
      </c>
      <c r="G12" s="1">
        <v>84</v>
      </c>
      <c r="H12" s="3">
        <f t="shared" si="1"/>
        <v>2100</v>
      </c>
      <c r="J12" s="37" t="s">
        <v>16</v>
      </c>
      <c r="K12">
        <v>13300</v>
      </c>
      <c r="L12"/>
    </row>
    <row r="13" spans="1:12" x14ac:dyDescent="0.35">
      <c r="A13" s="1" t="s">
        <v>17</v>
      </c>
      <c r="B13" s="1" t="s">
        <v>20</v>
      </c>
      <c r="C13" s="2">
        <v>45322</v>
      </c>
      <c r="D13" s="3">
        <v>3.25</v>
      </c>
      <c r="E13" s="3">
        <v>15</v>
      </c>
      <c r="F13" s="3">
        <f t="shared" si="0"/>
        <v>11.75</v>
      </c>
      <c r="G13" s="1">
        <v>99</v>
      </c>
      <c r="H13" s="3">
        <f t="shared" si="1"/>
        <v>1485</v>
      </c>
      <c r="J13" s="36" t="s">
        <v>25</v>
      </c>
      <c r="K13">
        <v>59705</v>
      </c>
      <c r="L13"/>
    </row>
    <row r="14" spans="1:12" x14ac:dyDescent="0.35">
      <c r="A14" s="1" t="s">
        <v>17</v>
      </c>
      <c r="B14" s="1" t="s">
        <v>21</v>
      </c>
      <c r="C14" s="2">
        <v>45322</v>
      </c>
      <c r="D14" s="3">
        <v>6.25</v>
      </c>
      <c r="E14" s="3">
        <v>30</v>
      </c>
      <c r="F14" s="3">
        <f t="shared" si="0"/>
        <v>23.75</v>
      </c>
      <c r="G14" s="1">
        <v>132</v>
      </c>
      <c r="H14" s="3">
        <f t="shared" si="1"/>
        <v>3960</v>
      </c>
      <c r="J14" s="37" t="s">
        <v>26</v>
      </c>
      <c r="K14">
        <v>12495</v>
      </c>
      <c r="L14"/>
    </row>
    <row r="15" spans="1:12" x14ac:dyDescent="0.35">
      <c r="A15" s="1" t="s">
        <v>17</v>
      </c>
      <c r="B15" s="1" t="s">
        <v>22</v>
      </c>
      <c r="C15" s="2">
        <v>45322</v>
      </c>
      <c r="D15" s="3">
        <v>4.55</v>
      </c>
      <c r="E15" s="3">
        <v>20</v>
      </c>
      <c r="F15" s="3">
        <f t="shared" si="0"/>
        <v>15.45</v>
      </c>
      <c r="G15" s="1">
        <v>74</v>
      </c>
      <c r="H15" s="3">
        <f t="shared" si="1"/>
        <v>1480</v>
      </c>
      <c r="J15" s="37" t="s">
        <v>27</v>
      </c>
      <c r="K15">
        <v>15300</v>
      </c>
      <c r="L15"/>
    </row>
    <row r="16" spans="1:12" x14ac:dyDescent="0.35">
      <c r="A16" s="1" t="s">
        <v>17</v>
      </c>
      <c r="B16" s="1" t="s">
        <v>23</v>
      </c>
      <c r="C16" s="2">
        <v>45322</v>
      </c>
      <c r="D16" s="3">
        <v>25</v>
      </c>
      <c r="E16" s="3">
        <v>40</v>
      </c>
      <c r="F16" s="3">
        <f t="shared" si="0"/>
        <v>15</v>
      </c>
      <c r="G16" s="1">
        <v>182</v>
      </c>
      <c r="H16" s="3">
        <f t="shared" si="1"/>
        <v>7280</v>
      </c>
      <c r="J16" s="37" t="s">
        <v>28</v>
      </c>
      <c r="K16">
        <v>13450</v>
      </c>
      <c r="L16"/>
    </row>
    <row r="17" spans="1:12" x14ac:dyDescent="0.35">
      <c r="A17" s="1" t="s">
        <v>17</v>
      </c>
      <c r="B17" s="1" t="s">
        <v>24</v>
      </c>
      <c r="C17" s="2">
        <v>45322</v>
      </c>
      <c r="D17" s="3">
        <v>1.25</v>
      </c>
      <c r="E17" s="3">
        <v>10</v>
      </c>
      <c r="F17" s="3">
        <f t="shared" si="0"/>
        <v>8.75</v>
      </c>
      <c r="G17" s="1">
        <v>201</v>
      </c>
      <c r="H17" s="3">
        <f t="shared" si="1"/>
        <v>2010</v>
      </c>
      <c r="J17" s="37" t="s">
        <v>29</v>
      </c>
      <c r="K17">
        <v>18460</v>
      </c>
      <c r="L17"/>
    </row>
    <row r="18" spans="1:12" x14ac:dyDescent="0.35">
      <c r="A18" s="1" t="s">
        <v>25</v>
      </c>
      <c r="B18" s="1" t="s">
        <v>26</v>
      </c>
      <c r="C18" s="2">
        <v>45322</v>
      </c>
      <c r="D18" s="3">
        <v>7.25</v>
      </c>
      <c r="E18" s="3">
        <v>35</v>
      </c>
      <c r="F18" s="3">
        <f t="shared" si="0"/>
        <v>27.75</v>
      </c>
      <c r="G18" s="1">
        <v>93</v>
      </c>
      <c r="H18" s="3">
        <f t="shared" si="1"/>
        <v>3255</v>
      </c>
      <c r="J18" s="36" t="s">
        <v>17</v>
      </c>
      <c r="K18">
        <v>82230</v>
      </c>
      <c r="L18"/>
    </row>
    <row r="19" spans="1:12" x14ac:dyDescent="0.35">
      <c r="A19" s="1" t="s">
        <v>25</v>
      </c>
      <c r="B19" s="1" t="s">
        <v>27</v>
      </c>
      <c r="C19" s="2">
        <v>45322</v>
      </c>
      <c r="D19" s="3">
        <v>5.25</v>
      </c>
      <c r="E19" s="3">
        <v>25</v>
      </c>
      <c r="F19" s="3">
        <f t="shared" si="0"/>
        <v>19.75</v>
      </c>
      <c r="G19" s="1">
        <v>174</v>
      </c>
      <c r="H19" s="3">
        <f t="shared" si="1"/>
        <v>4350</v>
      </c>
      <c r="J19" s="37" t="s">
        <v>18</v>
      </c>
      <c r="K19">
        <v>28340</v>
      </c>
      <c r="L19"/>
    </row>
    <row r="20" spans="1:12" x14ac:dyDescent="0.35">
      <c r="A20" s="1" t="s">
        <v>25</v>
      </c>
      <c r="B20" s="1" t="s">
        <v>28</v>
      </c>
      <c r="C20" s="2">
        <v>45322</v>
      </c>
      <c r="D20" s="3">
        <v>9.25</v>
      </c>
      <c r="E20" s="3">
        <v>25</v>
      </c>
      <c r="F20" s="3">
        <f t="shared" si="0"/>
        <v>15.75</v>
      </c>
      <c r="G20" s="1">
        <v>191</v>
      </c>
      <c r="H20" s="3">
        <f t="shared" si="1"/>
        <v>4775</v>
      </c>
      <c r="J20" s="37" t="s">
        <v>21</v>
      </c>
      <c r="K20">
        <v>11850</v>
      </c>
      <c r="L20"/>
    </row>
    <row r="21" spans="1:12" x14ac:dyDescent="0.35">
      <c r="A21" s="1" t="s">
        <v>25</v>
      </c>
      <c r="B21" s="1" t="s">
        <v>29</v>
      </c>
      <c r="C21" s="2">
        <v>45322</v>
      </c>
      <c r="D21" s="3">
        <v>9.25</v>
      </c>
      <c r="E21" s="3">
        <v>20</v>
      </c>
      <c r="F21" s="3">
        <f t="shared" si="0"/>
        <v>10.75</v>
      </c>
      <c r="G21" s="1">
        <v>307</v>
      </c>
      <c r="H21" s="3">
        <f t="shared" si="1"/>
        <v>6140</v>
      </c>
      <c r="J21" s="37" t="s">
        <v>20</v>
      </c>
      <c r="K21">
        <v>4665</v>
      </c>
      <c r="L21"/>
    </row>
    <row r="22" spans="1:12" x14ac:dyDescent="0.35">
      <c r="A22" s="1" t="s">
        <v>9</v>
      </c>
      <c r="B22" s="1" t="s">
        <v>10</v>
      </c>
      <c r="C22" s="2">
        <v>45351</v>
      </c>
      <c r="D22" s="3">
        <v>5.25</v>
      </c>
      <c r="E22" s="3">
        <v>20</v>
      </c>
      <c r="F22" s="3">
        <f>E22-D22</f>
        <v>14.75</v>
      </c>
      <c r="G22" s="1">
        <v>48</v>
      </c>
      <c r="H22" s="3">
        <f>E22*G22</f>
        <v>960</v>
      </c>
      <c r="J22" s="37" t="s">
        <v>24</v>
      </c>
      <c r="K22">
        <v>4570</v>
      </c>
    </row>
    <row r="23" spans="1:12" x14ac:dyDescent="0.35">
      <c r="A23" s="1" t="s">
        <v>9</v>
      </c>
      <c r="B23" s="1" t="s">
        <v>11</v>
      </c>
      <c r="C23" s="2">
        <v>45351</v>
      </c>
      <c r="D23" s="3">
        <v>25.25</v>
      </c>
      <c r="E23" s="3">
        <v>70</v>
      </c>
      <c r="F23" s="3">
        <f t="shared" ref="F23:F39" si="2">E23-D23</f>
        <v>44.75</v>
      </c>
      <c r="G23" s="1">
        <v>294</v>
      </c>
      <c r="H23" s="3">
        <f t="shared" ref="H23:H39" si="3">E23*G23</f>
        <v>20580</v>
      </c>
      <c r="J23" s="37" t="s">
        <v>22</v>
      </c>
      <c r="K23">
        <v>5040</v>
      </c>
    </row>
    <row r="24" spans="1:12" x14ac:dyDescent="0.35">
      <c r="A24" s="1" t="s">
        <v>9</v>
      </c>
      <c r="B24" s="1" t="s">
        <v>12</v>
      </c>
      <c r="C24" s="2">
        <v>45351</v>
      </c>
      <c r="D24" s="4">
        <v>7.25</v>
      </c>
      <c r="E24" s="4">
        <v>30</v>
      </c>
      <c r="F24" s="4">
        <f t="shared" si="2"/>
        <v>22.75</v>
      </c>
      <c r="G24" s="1">
        <v>186</v>
      </c>
      <c r="H24" s="4">
        <f t="shared" si="3"/>
        <v>5580</v>
      </c>
      <c r="J24" s="37" t="s">
        <v>19</v>
      </c>
      <c r="K24">
        <v>4925</v>
      </c>
    </row>
    <row r="25" spans="1:12" x14ac:dyDescent="0.35">
      <c r="A25" s="1" t="s">
        <v>9</v>
      </c>
      <c r="B25" s="1" t="s">
        <v>13</v>
      </c>
      <c r="C25" s="2">
        <v>45351</v>
      </c>
      <c r="D25" s="4">
        <v>7.25</v>
      </c>
      <c r="E25" s="4">
        <v>30</v>
      </c>
      <c r="F25" s="4">
        <f t="shared" si="2"/>
        <v>22.75</v>
      </c>
      <c r="G25" s="1">
        <v>160</v>
      </c>
      <c r="H25" s="4">
        <f t="shared" si="3"/>
        <v>4800</v>
      </c>
      <c r="J25" s="37" t="s">
        <v>23</v>
      </c>
      <c r="K25">
        <v>22840</v>
      </c>
    </row>
    <row r="26" spans="1:12" x14ac:dyDescent="0.35">
      <c r="A26" s="1" t="s">
        <v>9</v>
      </c>
      <c r="B26" s="1" t="s">
        <v>14</v>
      </c>
      <c r="C26" s="2">
        <v>45351</v>
      </c>
      <c r="D26" s="4">
        <v>5</v>
      </c>
      <c r="E26" s="4">
        <v>25</v>
      </c>
      <c r="F26" s="4">
        <f t="shared" si="2"/>
        <v>20</v>
      </c>
      <c r="G26" s="1">
        <v>109</v>
      </c>
      <c r="H26" s="4">
        <f t="shared" si="3"/>
        <v>2725</v>
      </c>
      <c r="J26" s="36" t="s">
        <v>40</v>
      </c>
      <c r="K26">
        <v>283105</v>
      </c>
    </row>
    <row r="27" spans="1:12" x14ac:dyDescent="0.35">
      <c r="A27" s="1" t="s">
        <v>9</v>
      </c>
      <c r="B27" s="1" t="s">
        <v>15</v>
      </c>
      <c r="C27" s="2">
        <v>45351</v>
      </c>
      <c r="D27" s="4">
        <v>6.25</v>
      </c>
      <c r="E27" s="4">
        <v>35</v>
      </c>
      <c r="F27" s="4">
        <f t="shared" si="2"/>
        <v>28.75</v>
      </c>
      <c r="G27" s="1">
        <v>264</v>
      </c>
      <c r="H27" s="4">
        <f t="shared" si="3"/>
        <v>9240</v>
      </c>
      <c r="J27"/>
      <c r="K27"/>
    </row>
    <row r="28" spans="1:12" x14ac:dyDescent="0.35">
      <c r="A28" s="1" t="s">
        <v>9</v>
      </c>
      <c r="B28" s="1" t="s">
        <v>16</v>
      </c>
      <c r="C28" s="2">
        <v>45351</v>
      </c>
      <c r="D28" s="4">
        <v>4</v>
      </c>
      <c r="E28" s="4">
        <v>25</v>
      </c>
      <c r="F28" s="4">
        <f t="shared" si="2"/>
        <v>21</v>
      </c>
      <c r="G28" s="1">
        <v>133</v>
      </c>
      <c r="H28" s="4">
        <f t="shared" si="3"/>
        <v>3325</v>
      </c>
      <c r="J28"/>
      <c r="K28"/>
    </row>
    <row r="29" spans="1:12" x14ac:dyDescent="0.35">
      <c r="A29" s="1" t="s">
        <v>17</v>
      </c>
      <c r="B29" s="1" t="s">
        <v>18</v>
      </c>
      <c r="C29" s="2">
        <v>45351</v>
      </c>
      <c r="D29" s="3">
        <v>5</v>
      </c>
      <c r="E29" s="3">
        <v>20</v>
      </c>
      <c r="F29" s="3">
        <f t="shared" si="2"/>
        <v>15</v>
      </c>
      <c r="G29" s="1">
        <v>458</v>
      </c>
      <c r="H29" s="3">
        <f t="shared" si="3"/>
        <v>9160</v>
      </c>
      <c r="J29"/>
      <c r="K29"/>
    </row>
    <row r="30" spans="1:12" x14ac:dyDescent="0.35">
      <c r="A30" s="1" t="s">
        <v>17</v>
      </c>
      <c r="B30" s="1" t="s">
        <v>19</v>
      </c>
      <c r="C30" s="2">
        <v>45351</v>
      </c>
      <c r="D30" s="3">
        <v>7.5</v>
      </c>
      <c r="E30" s="3">
        <v>25</v>
      </c>
      <c r="F30" s="3">
        <f t="shared" si="2"/>
        <v>17.5</v>
      </c>
      <c r="G30" s="1">
        <v>63</v>
      </c>
      <c r="H30" s="3">
        <f t="shared" si="3"/>
        <v>1575</v>
      </c>
      <c r="J30"/>
      <c r="K30"/>
    </row>
    <row r="31" spans="1:12" x14ac:dyDescent="0.35">
      <c r="A31" s="1" t="s">
        <v>17</v>
      </c>
      <c r="B31" s="1" t="s">
        <v>20</v>
      </c>
      <c r="C31" s="2">
        <v>45351</v>
      </c>
      <c r="D31" s="3">
        <v>3.25</v>
      </c>
      <c r="E31" s="3">
        <v>15</v>
      </c>
      <c r="F31" s="3">
        <f t="shared" si="2"/>
        <v>11.75</v>
      </c>
      <c r="G31" s="1">
        <v>101</v>
      </c>
      <c r="H31" s="3">
        <f t="shared" si="3"/>
        <v>1515</v>
      </c>
      <c r="J31"/>
      <c r="K31"/>
    </row>
    <row r="32" spans="1:12" x14ac:dyDescent="0.35">
      <c r="A32" s="1" t="s">
        <v>17</v>
      </c>
      <c r="B32" s="1" t="s">
        <v>21</v>
      </c>
      <c r="C32" s="2">
        <v>45351</v>
      </c>
      <c r="D32" s="3">
        <v>6.25</v>
      </c>
      <c r="E32" s="3">
        <v>30</v>
      </c>
      <c r="F32" s="3">
        <f t="shared" si="2"/>
        <v>23.75</v>
      </c>
      <c r="G32" s="1">
        <v>128</v>
      </c>
      <c r="H32" s="3">
        <f t="shared" si="3"/>
        <v>3840</v>
      </c>
      <c r="J32"/>
      <c r="K32"/>
    </row>
    <row r="33" spans="1:11" x14ac:dyDescent="0.35">
      <c r="A33" s="1" t="s">
        <v>17</v>
      </c>
      <c r="B33" s="1" t="s">
        <v>22</v>
      </c>
      <c r="C33" s="2">
        <v>45351</v>
      </c>
      <c r="D33" s="3">
        <v>4.55</v>
      </c>
      <c r="E33" s="3">
        <v>20</v>
      </c>
      <c r="F33" s="3">
        <f t="shared" si="2"/>
        <v>15.45</v>
      </c>
      <c r="G33" s="1">
        <v>86</v>
      </c>
      <c r="H33" s="3">
        <f t="shared" si="3"/>
        <v>1720</v>
      </c>
      <c r="J33"/>
      <c r="K33"/>
    </row>
    <row r="34" spans="1:11" x14ac:dyDescent="0.35">
      <c r="A34" s="1" t="s">
        <v>17</v>
      </c>
      <c r="B34" s="1" t="s">
        <v>23</v>
      </c>
      <c r="C34" s="2">
        <v>45351</v>
      </c>
      <c r="D34" s="3">
        <v>25</v>
      </c>
      <c r="E34" s="3">
        <v>40</v>
      </c>
      <c r="F34" s="3">
        <f t="shared" si="2"/>
        <v>15</v>
      </c>
      <c r="G34" s="1">
        <v>175</v>
      </c>
      <c r="H34" s="3">
        <f t="shared" si="3"/>
        <v>7000</v>
      </c>
      <c r="J34"/>
      <c r="K34"/>
    </row>
    <row r="35" spans="1:11" x14ac:dyDescent="0.35">
      <c r="A35" s="1" t="s">
        <v>17</v>
      </c>
      <c r="B35" s="1" t="s">
        <v>24</v>
      </c>
      <c r="C35" s="2">
        <v>45351</v>
      </c>
      <c r="D35" s="3">
        <v>1.25</v>
      </c>
      <c r="E35" s="3">
        <v>10</v>
      </c>
      <c r="F35" s="3">
        <f t="shared" si="2"/>
        <v>8.75</v>
      </c>
      <c r="G35" s="1">
        <v>115</v>
      </c>
      <c r="H35" s="3">
        <f t="shared" si="3"/>
        <v>1150</v>
      </c>
      <c r="J35"/>
      <c r="K35"/>
    </row>
    <row r="36" spans="1:11" x14ac:dyDescent="0.35">
      <c r="A36" s="1" t="s">
        <v>25</v>
      </c>
      <c r="B36" s="1" t="s">
        <v>26</v>
      </c>
      <c r="C36" s="2">
        <v>45351</v>
      </c>
      <c r="D36" s="3">
        <v>7.25</v>
      </c>
      <c r="E36" s="3">
        <v>35</v>
      </c>
      <c r="F36" s="3">
        <f t="shared" si="2"/>
        <v>27.75</v>
      </c>
      <c r="G36" s="1">
        <v>102</v>
      </c>
      <c r="H36" s="3">
        <f t="shared" si="3"/>
        <v>3570</v>
      </c>
      <c r="J36"/>
      <c r="K36"/>
    </row>
    <row r="37" spans="1:11" x14ac:dyDescent="0.35">
      <c r="A37" s="1" t="s">
        <v>25</v>
      </c>
      <c r="B37" s="1" t="s">
        <v>27</v>
      </c>
      <c r="C37" s="2">
        <v>45351</v>
      </c>
      <c r="D37" s="3">
        <v>5.25</v>
      </c>
      <c r="E37" s="3">
        <v>25</v>
      </c>
      <c r="F37" s="3">
        <f t="shared" si="2"/>
        <v>19.75</v>
      </c>
      <c r="G37" s="1">
        <v>204</v>
      </c>
      <c r="H37" s="3">
        <f t="shared" si="3"/>
        <v>5100</v>
      </c>
      <c r="J37"/>
      <c r="K37"/>
    </row>
    <row r="38" spans="1:11" x14ac:dyDescent="0.35">
      <c r="A38" s="1" t="s">
        <v>25</v>
      </c>
      <c r="B38" s="1" t="s">
        <v>28</v>
      </c>
      <c r="C38" s="2">
        <v>45351</v>
      </c>
      <c r="D38" s="3">
        <v>9.25</v>
      </c>
      <c r="E38" s="3">
        <v>25</v>
      </c>
      <c r="F38" s="3">
        <f t="shared" si="2"/>
        <v>15.75</v>
      </c>
      <c r="G38" s="1">
        <v>162</v>
      </c>
      <c r="H38" s="3">
        <f t="shared" si="3"/>
        <v>4050</v>
      </c>
      <c r="J38"/>
      <c r="K38"/>
    </row>
    <row r="39" spans="1:11" x14ac:dyDescent="0.35">
      <c r="A39" s="1" t="s">
        <v>25</v>
      </c>
      <c r="B39" s="1" t="s">
        <v>29</v>
      </c>
      <c r="C39" s="2">
        <v>45351</v>
      </c>
      <c r="D39" s="3">
        <v>9.25</v>
      </c>
      <c r="E39" s="3">
        <v>20</v>
      </c>
      <c r="F39" s="3">
        <f t="shared" si="2"/>
        <v>10.75</v>
      </c>
      <c r="G39" s="1">
        <v>289</v>
      </c>
      <c r="H39" s="3">
        <f t="shared" si="3"/>
        <v>5780</v>
      </c>
      <c r="J39"/>
      <c r="K39"/>
    </row>
    <row r="40" spans="1:11" x14ac:dyDescent="0.35">
      <c r="A40" s="1" t="s">
        <v>9</v>
      </c>
      <c r="B40" s="1" t="s">
        <v>10</v>
      </c>
      <c r="C40" s="2">
        <v>45382</v>
      </c>
      <c r="D40" s="3">
        <v>5.25</v>
      </c>
      <c r="E40" s="3">
        <v>20</v>
      </c>
      <c r="F40" s="3">
        <f>E40-D40</f>
        <v>14.75</v>
      </c>
      <c r="G40" s="1">
        <v>67</v>
      </c>
      <c r="H40" s="3">
        <f>E40*G40</f>
        <v>1340</v>
      </c>
      <c r="J40"/>
      <c r="K40"/>
    </row>
    <row r="41" spans="1:11" x14ac:dyDescent="0.35">
      <c r="A41" s="1" t="s">
        <v>9</v>
      </c>
      <c r="B41" s="1" t="s">
        <v>11</v>
      </c>
      <c r="C41" s="2">
        <v>45382</v>
      </c>
      <c r="D41" s="3">
        <v>25.25</v>
      </c>
      <c r="E41" s="3">
        <v>70</v>
      </c>
      <c r="F41" s="3">
        <f t="shared" ref="F41:F57" si="4">E41-D41</f>
        <v>44.75</v>
      </c>
      <c r="G41" s="1">
        <v>245</v>
      </c>
      <c r="H41" s="3">
        <f t="shared" ref="H41:H57" si="5">E41*G41</f>
        <v>17150</v>
      </c>
      <c r="J41"/>
      <c r="K41"/>
    </row>
    <row r="42" spans="1:11" x14ac:dyDescent="0.35">
      <c r="A42" s="1" t="s">
        <v>9</v>
      </c>
      <c r="B42" s="1" t="s">
        <v>12</v>
      </c>
      <c r="C42" s="2">
        <v>45382</v>
      </c>
      <c r="D42" s="4">
        <v>7.25</v>
      </c>
      <c r="E42" s="4">
        <v>30</v>
      </c>
      <c r="F42" s="4">
        <f t="shared" si="4"/>
        <v>22.75</v>
      </c>
      <c r="G42" s="1">
        <v>176</v>
      </c>
      <c r="H42" s="4">
        <f t="shared" si="5"/>
        <v>5280</v>
      </c>
    </row>
    <row r="43" spans="1:11" x14ac:dyDescent="0.35">
      <c r="A43" s="1" t="s">
        <v>9</v>
      </c>
      <c r="B43" s="1" t="s">
        <v>13</v>
      </c>
      <c r="C43" s="2">
        <v>45382</v>
      </c>
      <c r="D43" s="4">
        <v>7.25</v>
      </c>
      <c r="E43" s="4">
        <v>30</v>
      </c>
      <c r="F43" s="4">
        <f t="shared" si="4"/>
        <v>22.75</v>
      </c>
      <c r="G43" s="1">
        <v>181</v>
      </c>
      <c r="H43" s="4">
        <f t="shared" si="5"/>
        <v>5430</v>
      </c>
    </row>
    <row r="44" spans="1:11" x14ac:dyDescent="0.35">
      <c r="A44" s="1" t="s">
        <v>9</v>
      </c>
      <c r="B44" s="1" t="s">
        <v>14</v>
      </c>
      <c r="C44" s="2">
        <v>45382</v>
      </c>
      <c r="D44" s="4">
        <v>5</v>
      </c>
      <c r="E44" s="4">
        <v>25</v>
      </c>
      <c r="F44" s="4">
        <f t="shared" si="4"/>
        <v>20</v>
      </c>
      <c r="G44" s="1">
        <v>122</v>
      </c>
      <c r="H44" s="4">
        <f t="shared" si="5"/>
        <v>3050</v>
      </c>
    </row>
    <row r="45" spans="1:11" x14ac:dyDescent="0.35">
      <c r="A45" s="1" t="s">
        <v>9</v>
      </c>
      <c r="B45" s="1" t="s">
        <v>15</v>
      </c>
      <c r="C45" s="2">
        <v>45382</v>
      </c>
      <c r="D45" s="4">
        <v>6.25</v>
      </c>
      <c r="E45" s="4">
        <v>35</v>
      </c>
      <c r="F45" s="4">
        <f t="shared" si="4"/>
        <v>28.75</v>
      </c>
      <c r="G45" s="1">
        <v>275</v>
      </c>
      <c r="H45" s="4">
        <f t="shared" si="5"/>
        <v>9625</v>
      </c>
    </row>
    <row r="46" spans="1:11" x14ac:dyDescent="0.35">
      <c r="A46" s="1" t="s">
        <v>9</v>
      </c>
      <c r="B46" s="1" t="s">
        <v>16</v>
      </c>
      <c r="C46" s="2">
        <v>45382</v>
      </c>
      <c r="D46" s="4">
        <v>4</v>
      </c>
      <c r="E46" s="4">
        <v>25</v>
      </c>
      <c r="F46" s="4">
        <f t="shared" si="4"/>
        <v>21</v>
      </c>
      <c r="G46" s="1">
        <v>155</v>
      </c>
      <c r="H46" s="4">
        <f t="shared" si="5"/>
        <v>3875</v>
      </c>
    </row>
    <row r="47" spans="1:11" x14ac:dyDescent="0.35">
      <c r="A47" s="1" t="s">
        <v>17</v>
      </c>
      <c r="B47" s="1" t="s">
        <v>18</v>
      </c>
      <c r="C47" s="2">
        <v>45382</v>
      </c>
      <c r="D47" s="3">
        <v>5</v>
      </c>
      <c r="E47" s="3">
        <v>20</v>
      </c>
      <c r="F47" s="3">
        <f t="shared" si="4"/>
        <v>15</v>
      </c>
      <c r="G47" s="1">
        <v>418</v>
      </c>
      <c r="H47" s="3">
        <f t="shared" si="5"/>
        <v>8360</v>
      </c>
    </row>
    <row r="48" spans="1:11" x14ac:dyDescent="0.35">
      <c r="A48" s="1" t="s">
        <v>17</v>
      </c>
      <c r="B48" s="1" t="s">
        <v>19</v>
      </c>
      <c r="C48" s="2">
        <v>45382</v>
      </c>
      <c r="D48" s="3">
        <v>7.5</v>
      </c>
      <c r="E48" s="3">
        <v>25</v>
      </c>
      <c r="F48" s="3">
        <f t="shared" si="4"/>
        <v>17.5</v>
      </c>
      <c r="G48" s="1">
        <v>50</v>
      </c>
      <c r="H48" s="3">
        <f t="shared" si="5"/>
        <v>1250</v>
      </c>
    </row>
    <row r="49" spans="1:8" x14ac:dyDescent="0.35">
      <c r="A49" s="1" t="s">
        <v>17</v>
      </c>
      <c r="B49" s="1" t="s">
        <v>20</v>
      </c>
      <c r="C49" s="2">
        <v>45382</v>
      </c>
      <c r="D49" s="3">
        <v>3.25</v>
      </c>
      <c r="E49" s="3">
        <v>15</v>
      </c>
      <c r="F49" s="3">
        <f t="shared" si="4"/>
        <v>11.75</v>
      </c>
      <c r="G49" s="1">
        <v>111</v>
      </c>
      <c r="H49" s="3">
        <f t="shared" si="5"/>
        <v>1665</v>
      </c>
    </row>
    <row r="50" spans="1:8" x14ac:dyDescent="0.35">
      <c r="A50" s="1" t="s">
        <v>17</v>
      </c>
      <c r="B50" s="1" t="s">
        <v>21</v>
      </c>
      <c r="C50" s="2">
        <v>45382</v>
      </c>
      <c r="D50" s="3">
        <v>6.25</v>
      </c>
      <c r="E50" s="3">
        <v>30</v>
      </c>
      <c r="F50" s="3">
        <f t="shared" si="4"/>
        <v>23.75</v>
      </c>
      <c r="G50" s="1">
        <v>135</v>
      </c>
      <c r="H50" s="3">
        <f t="shared" si="5"/>
        <v>4050</v>
      </c>
    </row>
    <row r="51" spans="1:8" x14ac:dyDescent="0.35">
      <c r="A51" s="1" t="s">
        <v>17</v>
      </c>
      <c r="B51" s="1" t="s">
        <v>22</v>
      </c>
      <c r="C51" s="2">
        <v>45382</v>
      </c>
      <c r="D51" s="3">
        <v>4.55</v>
      </c>
      <c r="E51" s="3">
        <v>20</v>
      </c>
      <c r="F51" s="3">
        <f t="shared" si="4"/>
        <v>15.45</v>
      </c>
      <c r="G51" s="1">
        <v>92</v>
      </c>
      <c r="H51" s="3">
        <f t="shared" si="5"/>
        <v>1840</v>
      </c>
    </row>
    <row r="52" spans="1:8" x14ac:dyDescent="0.35">
      <c r="A52" s="1" t="s">
        <v>17</v>
      </c>
      <c r="B52" s="1" t="s">
        <v>23</v>
      </c>
      <c r="C52" s="2">
        <v>45382</v>
      </c>
      <c r="D52" s="3">
        <v>25</v>
      </c>
      <c r="E52" s="3">
        <v>40</v>
      </c>
      <c r="F52" s="3">
        <f t="shared" si="4"/>
        <v>15</v>
      </c>
      <c r="G52" s="1">
        <v>214</v>
      </c>
      <c r="H52" s="3">
        <f t="shared" si="5"/>
        <v>8560</v>
      </c>
    </row>
    <row r="53" spans="1:8" x14ac:dyDescent="0.35">
      <c r="A53" s="1" t="s">
        <v>17</v>
      </c>
      <c r="B53" s="1" t="s">
        <v>24</v>
      </c>
      <c r="C53" s="2">
        <v>45382</v>
      </c>
      <c r="D53" s="3">
        <v>1.25</v>
      </c>
      <c r="E53" s="3">
        <v>10</v>
      </c>
      <c r="F53" s="3">
        <f t="shared" si="4"/>
        <v>8.75</v>
      </c>
      <c r="G53" s="1">
        <v>141</v>
      </c>
      <c r="H53" s="3">
        <f t="shared" si="5"/>
        <v>1410</v>
      </c>
    </row>
    <row r="54" spans="1:8" x14ac:dyDescent="0.35">
      <c r="A54" s="1" t="s">
        <v>25</v>
      </c>
      <c r="B54" s="1" t="s">
        <v>26</v>
      </c>
      <c r="C54" s="2">
        <v>45382</v>
      </c>
      <c r="D54" s="3">
        <v>7.25</v>
      </c>
      <c r="E54" s="3">
        <v>35</v>
      </c>
      <c r="F54" s="3">
        <f t="shared" si="4"/>
        <v>27.75</v>
      </c>
      <c r="G54" s="1">
        <v>162</v>
      </c>
      <c r="H54" s="3">
        <f t="shared" si="5"/>
        <v>5670</v>
      </c>
    </row>
    <row r="55" spans="1:8" x14ac:dyDescent="0.35">
      <c r="A55" s="1" t="s">
        <v>25</v>
      </c>
      <c r="B55" s="1" t="s">
        <v>27</v>
      </c>
      <c r="C55" s="2">
        <v>45382</v>
      </c>
      <c r="D55" s="3">
        <v>5.25</v>
      </c>
      <c r="E55" s="3">
        <v>25</v>
      </c>
      <c r="F55" s="3">
        <f t="shared" si="4"/>
        <v>19.75</v>
      </c>
      <c r="G55" s="1">
        <v>234</v>
      </c>
      <c r="H55" s="3">
        <f t="shared" si="5"/>
        <v>5850</v>
      </c>
    </row>
    <row r="56" spans="1:8" x14ac:dyDescent="0.35">
      <c r="A56" s="1" t="s">
        <v>25</v>
      </c>
      <c r="B56" s="1" t="s">
        <v>28</v>
      </c>
      <c r="C56" s="2">
        <v>45382</v>
      </c>
      <c r="D56" s="3">
        <v>9.25</v>
      </c>
      <c r="E56" s="3">
        <v>25</v>
      </c>
      <c r="F56" s="3">
        <f t="shared" si="4"/>
        <v>15.75</v>
      </c>
      <c r="G56" s="1">
        <v>185</v>
      </c>
      <c r="H56" s="3">
        <f t="shared" si="5"/>
        <v>4625</v>
      </c>
    </row>
    <row r="57" spans="1:8" x14ac:dyDescent="0.35">
      <c r="A57" s="1" t="s">
        <v>25</v>
      </c>
      <c r="B57" s="1" t="s">
        <v>29</v>
      </c>
      <c r="C57" s="2">
        <v>45382</v>
      </c>
      <c r="D57" s="3">
        <v>9.25</v>
      </c>
      <c r="E57" s="3">
        <v>20</v>
      </c>
      <c r="F57" s="3">
        <f t="shared" si="4"/>
        <v>10.75</v>
      </c>
      <c r="G57" s="1">
        <v>327</v>
      </c>
      <c r="H57" s="3">
        <f t="shared" si="5"/>
        <v>6540</v>
      </c>
    </row>
  </sheetData>
  <pageMargins left="0.7" right="0.7" top="0.75" bottom="0.75" header="0.3" footer="0.3"/>
  <pageSetup scale="5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C18A3-A724-4D38-834E-21A87C7D70BA}">
  <sheetPr>
    <pageSetUpPr fitToPage="1"/>
  </sheetPr>
  <dimension ref="A1:L57"/>
  <sheetViews>
    <sheetView zoomScaleNormal="100" workbookViewId="0"/>
  </sheetViews>
  <sheetFormatPr defaultColWidth="8.81640625" defaultRowHeight="14.5" x14ac:dyDescent="0.35"/>
  <cols>
    <col min="1" max="1" width="9.7265625" style="1" bestFit="1" customWidth="1"/>
    <col min="2" max="2" width="23.7265625" style="1" customWidth="1"/>
    <col min="3" max="3" width="15.453125" style="1" customWidth="1"/>
    <col min="4" max="7" width="8.81640625" style="1"/>
    <col min="8" max="8" width="12.54296875" style="1" bestFit="1" customWidth="1"/>
    <col min="9" max="9" width="8.81640625" style="1"/>
    <col min="10" max="10" width="24" style="1" bestFit="1" customWidth="1"/>
    <col min="11" max="11" width="21.1796875" style="1" bestFit="1" customWidth="1"/>
    <col min="12" max="16384" width="8.81640625" style="1"/>
  </cols>
  <sheetData>
    <row r="1" spans="1:12" x14ac:dyDescent="0.35">
      <c r="E1" s="22"/>
      <c r="F1" s="22"/>
      <c r="G1" s="23" t="s">
        <v>0</v>
      </c>
      <c r="H1" s="24"/>
    </row>
    <row r="3" spans="1:12" ht="29" x14ac:dyDescent="0.35">
      <c r="A3" s="25" t="s">
        <v>1</v>
      </c>
      <c r="B3" s="25" t="s">
        <v>2</v>
      </c>
      <c r="C3" s="25" t="s">
        <v>3</v>
      </c>
      <c r="D3" s="25" t="s">
        <v>4</v>
      </c>
      <c r="E3" s="25" t="s">
        <v>5</v>
      </c>
      <c r="F3" s="25" t="s">
        <v>6</v>
      </c>
      <c r="G3" s="25" t="s">
        <v>7</v>
      </c>
      <c r="H3" s="25" t="s">
        <v>8</v>
      </c>
    </row>
    <row r="4" spans="1:12" x14ac:dyDescent="0.35">
      <c r="A4" s="1" t="s">
        <v>9</v>
      </c>
      <c r="B4" s="1" t="s">
        <v>10</v>
      </c>
      <c r="C4" s="2">
        <v>45322</v>
      </c>
      <c r="D4" s="3">
        <v>5.25</v>
      </c>
      <c r="E4" s="3">
        <v>20</v>
      </c>
      <c r="F4" s="3">
        <f>E4-D4</f>
        <v>14.75</v>
      </c>
      <c r="G4" s="1">
        <v>31</v>
      </c>
      <c r="H4" s="3">
        <f>E4*G4</f>
        <v>620</v>
      </c>
      <c r="J4" s="35" t="s">
        <v>67</v>
      </c>
      <c r="K4" t="s">
        <v>66</v>
      </c>
      <c r="L4"/>
    </row>
    <row r="5" spans="1:12" x14ac:dyDescent="0.35">
      <c r="A5" s="1" t="s">
        <v>9</v>
      </c>
      <c r="B5" s="1" t="s">
        <v>11</v>
      </c>
      <c r="C5" s="2">
        <v>45322</v>
      </c>
      <c r="D5" s="3">
        <v>25.25</v>
      </c>
      <c r="E5" s="3">
        <v>40</v>
      </c>
      <c r="F5" s="3">
        <f t="shared" ref="F5:F21" si="0">E5-D5</f>
        <v>14.75</v>
      </c>
      <c r="G5" s="1">
        <v>200</v>
      </c>
      <c r="H5" s="3">
        <f t="shared" ref="H5:H21" si="1">E5*G5</f>
        <v>8000</v>
      </c>
      <c r="J5" s="36" t="s">
        <v>9</v>
      </c>
      <c r="K5">
        <v>141170</v>
      </c>
      <c r="L5"/>
    </row>
    <row r="6" spans="1:12" x14ac:dyDescent="0.35">
      <c r="A6" s="1" t="s">
        <v>9</v>
      </c>
      <c r="B6" s="1" t="s">
        <v>12</v>
      </c>
      <c r="C6" s="2">
        <v>45322</v>
      </c>
      <c r="D6" s="4">
        <v>7.25</v>
      </c>
      <c r="E6" s="4">
        <v>30</v>
      </c>
      <c r="F6" s="4">
        <f t="shared" si="0"/>
        <v>22.75</v>
      </c>
      <c r="G6" s="1">
        <v>247</v>
      </c>
      <c r="H6" s="4">
        <f t="shared" si="1"/>
        <v>7410</v>
      </c>
      <c r="J6" s="37" t="s">
        <v>10</v>
      </c>
      <c r="K6">
        <v>2920</v>
      </c>
      <c r="L6"/>
    </row>
    <row r="7" spans="1:12" x14ac:dyDescent="0.35">
      <c r="A7" s="1" t="s">
        <v>9</v>
      </c>
      <c r="B7" s="1" t="s">
        <v>13</v>
      </c>
      <c r="C7" s="2">
        <v>45322</v>
      </c>
      <c r="D7" s="4">
        <v>7.25</v>
      </c>
      <c r="E7" s="4">
        <v>30</v>
      </c>
      <c r="F7" s="4">
        <f t="shared" si="0"/>
        <v>22.75</v>
      </c>
      <c r="G7" s="1">
        <v>231</v>
      </c>
      <c r="H7" s="4">
        <f t="shared" si="1"/>
        <v>6930</v>
      </c>
      <c r="J7" s="37" t="s">
        <v>11</v>
      </c>
      <c r="K7">
        <v>45730</v>
      </c>
      <c r="L7"/>
    </row>
    <row r="8" spans="1:12" x14ac:dyDescent="0.35">
      <c r="A8" s="1" t="s">
        <v>9</v>
      </c>
      <c r="B8" s="1" t="s">
        <v>14</v>
      </c>
      <c r="C8" s="2">
        <v>45322</v>
      </c>
      <c r="D8" s="4">
        <v>5</v>
      </c>
      <c r="E8" s="4">
        <v>25</v>
      </c>
      <c r="F8" s="4">
        <f t="shared" si="0"/>
        <v>20</v>
      </c>
      <c r="G8" s="1">
        <v>325</v>
      </c>
      <c r="H8" s="4">
        <f t="shared" si="1"/>
        <v>8125</v>
      </c>
      <c r="J8" s="37" t="s">
        <v>13</v>
      </c>
      <c r="K8">
        <v>17160</v>
      </c>
      <c r="L8"/>
    </row>
    <row r="9" spans="1:12" x14ac:dyDescent="0.35">
      <c r="A9" s="1" t="s">
        <v>9</v>
      </c>
      <c r="B9" s="1" t="s">
        <v>15</v>
      </c>
      <c r="C9" s="2">
        <v>45322</v>
      </c>
      <c r="D9" s="4">
        <v>6.25</v>
      </c>
      <c r="E9" s="4">
        <v>35</v>
      </c>
      <c r="F9" s="4">
        <f t="shared" si="0"/>
        <v>28.75</v>
      </c>
      <c r="G9" s="1">
        <v>315</v>
      </c>
      <c r="H9" s="4">
        <f t="shared" si="1"/>
        <v>11025</v>
      </c>
      <c r="J9" s="37" t="s">
        <v>15</v>
      </c>
      <c r="K9">
        <v>29890</v>
      </c>
      <c r="L9"/>
    </row>
    <row r="10" spans="1:12" x14ac:dyDescent="0.35">
      <c r="A10" s="1" t="s">
        <v>9</v>
      </c>
      <c r="B10" s="1" t="s">
        <v>16</v>
      </c>
      <c r="C10" s="2">
        <v>45322</v>
      </c>
      <c r="D10" s="4">
        <v>4</v>
      </c>
      <c r="E10" s="4">
        <v>25</v>
      </c>
      <c r="F10" s="4">
        <f t="shared" si="0"/>
        <v>21</v>
      </c>
      <c r="G10" s="1">
        <v>244</v>
      </c>
      <c r="H10" s="4">
        <f t="shared" si="1"/>
        <v>6100</v>
      </c>
      <c r="J10" s="37" t="s">
        <v>14</v>
      </c>
      <c r="K10">
        <v>13900</v>
      </c>
      <c r="L10"/>
    </row>
    <row r="11" spans="1:12" x14ac:dyDescent="0.35">
      <c r="A11" s="1" t="s">
        <v>17</v>
      </c>
      <c r="B11" s="1" t="s">
        <v>18</v>
      </c>
      <c r="C11" s="2">
        <v>45322</v>
      </c>
      <c r="D11" s="3">
        <v>5</v>
      </c>
      <c r="E11" s="3">
        <v>20</v>
      </c>
      <c r="F11" s="3">
        <f t="shared" si="0"/>
        <v>15</v>
      </c>
      <c r="G11" s="1">
        <v>541</v>
      </c>
      <c r="H11" s="3">
        <f t="shared" si="1"/>
        <v>10820</v>
      </c>
      <c r="J11" s="37" t="s">
        <v>12</v>
      </c>
      <c r="K11">
        <v>18270</v>
      </c>
      <c r="L11"/>
    </row>
    <row r="12" spans="1:12" x14ac:dyDescent="0.35">
      <c r="A12" s="1" t="s">
        <v>17</v>
      </c>
      <c r="B12" s="1" t="s">
        <v>19</v>
      </c>
      <c r="C12" s="2">
        <v>45322</v>
      </c>
      <c r="D12" s="3">
        <v>7.5</v>
      </c>
      <c r="E12" s="3">
        <v>25</v>
      </c>
      <c r="F12" s="3">
        <f t="shared" si="0"/>
        <v>17.5</v>
      </c>
      <c r="G12" s="1">
        <v>84</v>
      </c>
      <c r="H12" s="3">
        <f t="shared" si="1"/>
        <v>2100</v>
      </c>
      <c r="J12" s="37" t="s">
        <v>16</v>
      </c>
      <c r="K12">
        <v>13300</v>
      </c>
      <c r="L12"/>
    </row>
    <row r="13" spans="1:12" x14ac:dyDescent="0.35">
      <c r="A13" s="1" t="s">
        <v>17</v>
      </c>
      <c r="B13" s="1" t="s">
        <v>20</v>
      </c>
      <c r="C13" s="2">
        <v>45322</v>
      </c>
      <c r="D13" s="3">
        <v>3.25</v>
      </c>
      <c r="E13" s="3">
        <v>15</v>
      </c>
      <c r="F13" s="3">
        <f t="shared" si="0"/>
        <v>11.75</v>
      </c>
      <c r="G13" s="1">
        <v>99</v>
      </c>
      <c r="H13" s="3">
        <f t="shared" si="1"/>
        <v>1485</v>
      </c>
      <c r="J13" s="36" t="s">
        <v>40</v>
      </c>
      <c r="K13">
        <v>141170</v>
      </c>
      <c r="L13"/>
    </row>
    <row r="14" spans="1:12" x14ac:dyDescent="0.35">
      <c r="A14" s="1" t="s">
        <v>17</v>
      </c>
      <c r="B14" s="1" t="s">
        <v>21</v>
      </c>
      <c r="C14" s="2">
        <v>45322</v>
      </c>
      <c r="D14" s="3">
        <v>6.25</v>
      </c>
      <c r="E14" s="3">
        <v>30</v>
      </c>
      <c r="F14" s="3">
        <f t="shared" si="0"/>
        <v>23.75</v>
      </c>
      <c r="G14" s="1">
        <v>132</v>
      </c>
      <c r="H14" s="3">
        <f t="shared" si="1"/>
        <v>3960</v>
      </c>
      <c r="J14"/>
      <c r="K14"/>
      <c r="L14"/>
    </row>
    <row r="15" spans="1:12" x14ac:dyDescent="0.35">
      <c r="A15" s="1" t="s">
        <v>17</v>
      </c>
      <c r="B15" s="1" t="s">
        <v>22</v>
      </c>
      <c r="C15" s="2">
        <v>45322</v>
      </c>
      <c r="D15" s="3">
        <v>4.55</v>
      </c>
      <c r="E15" s="3">
        <v>20</v>
      </c>
      <c r="F15" s="3">
        <f t="shared" si="0"/>
        <v>15.45</v>
      </c>
      <c r="G15" s="1">
        <v>74</v>
      </c>
      <c r="H15" s="3">
        <f t="shared" si="1"/>
        <v>1480</v>
      </c>
      <c r="J15"/>
      <c r="K15"/>
      <c r="L15"/>
    </row>
    <row r="16" spans="1:12" x14ac:dyDescent="0.35">
      <c r="A16" s="1" t="s">
        <v>17</v>
      </c>
      <c r="B16" s="1" t="s">
        <v>23</v>
      </c>
      <c r="C16" s="2">
        <v>45322</v>
      </c>
      <c r="D16" s="3">
        <v>25</v>
      </c>
      <c r="E16" s="3">
        <v>40</v>
      </c>
      <c r="F16" s="3">
        <f t="shared" si="0"/>
        <v>15</v>
      </c>
      <c r="G16" s="1">
        <v>182</v>
      </c>
      <c r="H16" s="3">
        <f t="shared" si="1"/>
        <v>7280</v>
      </c>
      <c r="J16"/>
      <c r="K16"/>
      <c r="L16"/>
    </row>
    <row r="17" spans="1:12" x14ac:dyDescent="0.35">
      <c r="A17" s="1" t="s">
        <v>17</v>
      </c>
      <c r="B17" s="1" t="s">
        <v>24</v>
      </c>
      <c r="C17" s="2">
        <v>45322</v>
      </c>
      <c r="D17" s="3">
        <v>1.25</v>
      </c>
      <c r="E17" s="3">
        <v>10</v>
      </c>
      <c r="F17" s="3">
        <f t="shared" si="0"/>
        <v>8.75</v>
      </c>
      <c r="G17" s="1">
        <v>201</v>
      </c>
      <c r="H17" s="3">
        <f t="shared" si="1"/>
        <v>2010</v>
      </c>
      <c r="J17"/>
      <c r="K17"/>
      <c r="L17"/>
    </row>
    <row r="18" spans="1:12" x14ac:dyDescent="0.35">
      <c r="A18" s="1" t="s">
        <v>25</v>
      </c>
      <c r="B18" s="1" t="s">
        <v>26</v>
      </c>
      <c r="C18" s="2">
        <v>45322</v>
      </c>
      <c r="D18" s="3">
        <v>7.25</v>
      </c>
      <c r="E18" s="3">
        <v>35</v>
      </c>
      <c r="F18" s="3">
        <f t="shared" si="0"/>
        <v>27.75</v>
      </c>
      <c r="G18" s="1">
        <v>93</v>
      </c>
      <c r="H18" s="3">
        <f t="shared" si="1"/>
        <v>3255</v>
      </c>
      <c r="J18"/>
      <c r="K18"/>
      <c r="L18"/>
    </row>
    <row r="19" spans="1:12" x14ac:dyDescent="0.35">
      <c r="A19" s="1" t="s">
        <v>25</v>
      </c>
      <c r="B19" s="1" t="s">
        <v>27</v>
      </c>
      <c r="C19" s="2">
        <v>45322</v>
      </c>
      <c r="D19" s="3">
        <v>5.25</v>
      </c>
      <c r="E19" s="3">
        <v>25</v>
      </c>
      <c r="F19" s="3">
        <f t="shared" si="0"/>
        <v>19.75</v>
      </c>
      <c r="G19" s="1">
        <v>174</v>
      </c>
      <c r="H19" s="3">
        <f t="shared" si="1"/>
        <v>4350</v>
      </c>
      <c r="J19"/>
      <c r="K19"/>
      <c r="L19"/>
    </row>
    <row r="20" spans="1:12" x14ac:dyDescent="0.35">
      <c r="A20" s="1" t="s">
        <v>25</v>
      </c>
      <c r="B20" s="1" t="s">
        <v>28</v>
      </c>
      <c r="C20" s="2">
        <v>45322</v>
      </c>
      <c r="D20" s="3">
        <v>9.25</v>
      </c>
      <c r="E20" s="3">
        <v>25</v>
      </c>
      <c r="F20" s="3">
        <f t="shared" si="0"/>
        <v>15.75</v>
      </c>
      <c r="G20" s="1">
        <v>191</v>
      </c>
      <c r="H20" s="3">
        <f t="shared" si="1"/>
        <v>4775</v>
      </c>
      <c r="J20"/>
      <c r="K20"/>
      <c r="L20"/>
    </row>
    <row r="21" spans="1:12" x14ac:dyDescent="0.35">
      <c r="A21" s="1" t="s">
        <v>25</v>
      </c>
      <c r="B21" s="1" t="s">
        <v>29</v>
      </c>
      <c r="C21" s="2">
        <v>45322</v>
      </c>
      <c r="D21" s="3">
        <v>9.25</v>
      </c>
      <c r="E21" s="3">
        <v>20</v>
      </c>
      <c r="F21" s="3">
        <f t="shared" si="0"/>
        <v>10.75</v>
      </c>
      <c r="G21" s="1">
        <v>307</v>
      </c>
      <c r="H21" s="3">
        <f t="shared" si="1"/>
        <v>6140</v>
      </c>
      <c r="J21"/>
      <c r="K21"/>
      <c r="L21"/>
    </row>
    <row r="22" spans="1:12" x14ac:dyDescent="0.35">
      <c r="A22" s="1" t="s">
        <v>9</v>
      </c>
      <c r="B22" s="1" t="s">
        <v>10</v>
      </c>
      <c r="C22" s="2">
        <v>45351</v>
      </c>
      <c r="D22" s="3">
        <v>5.25</v>
      </c>
      <c r="E22" s="3">
        <v>20</v>
      </c>
      <c r="F22" s="3">
        <f>E22-D22</f>
        <v>14.75</v>
      </c>
      <c r="G22" s="1">
        <v>48</v>
      </c>
      <c r="H22" s="3">
        <f>E22*G22</f>
        <v>960</v>
      </c>
      <c r="J22"/>
      <c r="K22"/>
    </row>
    <row r="23" spans="1:12" x14ac:dyDescent="0.35">
      <c r="A23" s="1" t="s">
        <v>9</v>
      </c>
      <c r="B23" s="1" t="s">
        <v>11</v>
      </c>
      <c r="C23" s="2">
        <v>45351</v>
      </c>
      <c r="D23" s="3">
        <v>25.25</v>
      </c>
      <c r="E23" s="3">
        <v>70</v>
      </c>
      <c r="F23" s="3">
        <f t="shared" ref="F23:F39" si="2">E23-D23</f>
        <v>44.75</v>
      </c>
      <c r="G23" s="1">
        <v>294</v>
      </c>
      <c r="H23" s="3">
        <f t="shared" ref="H23:H39" si="3">E23*G23</f>
        <v>20580</v>
      </c>
      <c r="J23"/>
      <c r="K23"/>
    </row>
    <row r="24" spans="1:12" x14ac:dyDescent="0.35">
      <c r="A24" s="1" t="s">
        <v>9</v>
      </c>
      <c r="B24" s="1" t="s">
        <v>12</v>
      </c>
      <c r="C24" s="2">
        <v>45351</v>
      </c>
      <c r="D24" s="4">
        <v>7.25</v>
      </c>
      <c r="E24" s="4">
        <v>30</v>
      </c>
      <c r="F24" s="4">
        <f t="shared" si="2"/>
        <v>22.75</v>
      </c>
      <c r="G24" s="1">
        <v>186</v>
      </c>
      <c r="H24" s="4">
        <f t="shared" si="3"/>
        <v>5580</v>
      </c>
      <c r="J24"/>
      <c r="K24"/>
    </row>
    <row r="25" spans="1:12" x14ac:dyDescent="0.35">
      <c r="A25" s="1" t="s">
        <v>9</v>
      </c>
      <c r="B25" s="1" t="s">
        <v>13</v>
      </c>
      <c r="C25" s="2">
        <v>45351</v>
      </c>
      <c r="D25" s="4">
        <v>7.25</v>
      </c>
      <c r="E25" s="4">
        <v>30</v>
      </c>
      <c r="F25" s="4">
        <f t="shared" si="2"/>
        <v>22.75</v>
      </c>
      <c r="G25" s="1">
        <v>160</v>
      </c>
      <c r="H25" s="4">
        <f t="shared" si="3"/>
        <v>4800</v>
      </c>
      <c r="J25"/>
      <c r="K25"/>
    </row>
    <row r="26" spans="1:12" x14ac:dyDescent="0.35">
      <c r="A26" s="1" t="s">
        <v>9</v>
      </c>
      <c r="B26" s="1" t="s">
        <v>14</v>
      </c>
      <c r="C26" s="2">
        <v>45351</v>
      </c>
      <c r="D26" s="4">
        <v>5</v>
      </c>
      <c r="E26" s="4">
        <v>25</v>
      </c>
      <c r="F26" s="4">
        <f t="shared" si="2"/>
        <v>20</v>
      </c>
      <c r="G26" s="1">
        <v>109</v>
      </c>
      <c r="H26" s="4">
        <f t="shared" si="3"/>
        <v>2725</v>
      </c>
      <c r="J26"/>
      <c r="K26"/>
    </row>
    <row r="27" spans="1:12" x14ac:dyDescent="0.35">
      <c r="A27" s="1" t="s">
        <v>9</v>
      </c>
      <c r="B27" s="1" t="s">
        <v>15</v>
      </c>
      <c r="C27" s="2">
        <v>45351</v>
      </c>
      <c r="D27" s="4">
        <v>6.25</v>
      </c>
      <c r="E27" s="4">
        <v>35</v>
      </c>
      <c r="F27" s="4">
        <f t="shared" si="2"/>
        <v>28.75</v>
      </c>
      <c r="G27" s="1">
        <v>264</v>
      </c>
      <c r="H27" s="4">
        <f t="shared" si="3"/>
        <v>9240</v>
      </c>
      <c r="J27"/>
      <c r="K27"/>
    </row>
    <row r="28" spans="1:12" x14ac:dyDescent="0.35">
      <c r="A28" s="1" t="s">
        <v>9</v>
      </c>
      <c r="B28" s="1" t="s">
        <v>16</v>
      </c>
      <c r="C28" s="2">
        <v>45351</v>
      </c>
      <c r="D28" s="4">
        <v>4</v>
      </c>
      <c r="E28" s="4">
        <v>25</v>
      </c>
      <c r="F28" s="4">
        <f t="shared" si="2"/>
        <v>21</v>
      </c>
      <c r="G28" s="1">
        <v>133</v>
      </c>
      <c r="H28" s="4">
        <f t="shared" si="3"/>
        <v>3325</v>
      </c>
      <c r="J28"/>
      <c r="K28"/>
    </row>
    <row r="29" spans="1:12" x14ac:dyDescent="0.35">
      <c r="A29" s="1" t="s">
        <v>17</v>
      </c>
      <c r="B29" s="1" t="s">
        <v>18</v>
      </c>
      <c r="C29" s="2">
        <v>45351</v>
      </c>
      <c r="D29" s="3">
        <v>5</v>
      </c>
      <c r="E29" s="3">
        <v>20</v>
      </c>
      <c r="F29" s="3">
        <f t="shared" si="2"/>
        <v>15</v>
      </c>
      <c r="G29" s="1">
        <v>458</v>
      </c>
      <c r="H29" s="3">
        <f t="shared" si="3"/>
        <v>9160</v>
      </c>
      <c r="J29"/>
      <c r="K29"/>
    </row>
    <row r="30" spans="1:12" x14ac:dyDescent="0.35">
      <c r="A30" s="1" t="s">
        <v>17</v>
      </c>
      <c r="B30" s="1" t="s">
        <v>19</v>
      </c>
      <c r="C30" s="2">
        <v>45351</v>
      </c>
      <c r="D30" s="3">
        <v>7.5</v>
      </c>
      <c r="E30" s="3">
        <v>25</v>
      </c>
      <c r="F30" s="3">
        <f t="shared" si="2"/>
        <v>17.5</v>
      </c>
      <c r="G30" s="1">
        <v>63</v>
      </c>
      <c r="H30" s="3">
        <f t="shared" si="3"/>
        <v>1575</v>
      </c>
      <c r="J30"/>
      <c r="K30"/>
    </row>
    <row r="31" spans="1:12" x14ac:dyDescent="0.35">
      <c r="A31" s="1" t="s">
        <v>17</v>
      </c>
      <c r="B31" s="1" t="s">
        <v>20</v>
      </c>
      <c r="C31" s="2">
        <v>45351</v>
      </c>
      <c r="D31" s="3">
        <v>3.25</v>
      </c>
      <c r="E31" s="3">
        <v>15</v>
      </c>
      <c r="F31" s="3">
        <f t="shared" si="2"/>
        <v>11.75</v>
      </c>
      <c r="G31" s="1">
        <v>101</v>
      </c>
      <c r="H31" s="3">
        <f t="shared" si="3"/>
        <v>1515</v>
      </c>
      <c r="J31"/>
      <c r="K31"/>
    </row>
    <row r="32" spans="1:12" x14ac:dyDescent="0.35">
      <c r="A32" s="1" t="s">
        <v>17</v>
      </c>
      <c r="B32" s="1" t="s">
        <v>21</v>
      </c>
      <c r="C32" s="2">
        <v>45351</v>
      </c>
      <c r="D32" s="3">
        <v>6.25</v>
      </c>
      <c r="E32" s="3">
        <v>30</v>
      </c>
      <c r="F32" s="3">
        <f t="shared" si="2"/>
        <v>23.75</v>
      </c>
      <c r="G32" s="1">
        <v>128</v>
      </c>
      <c r="H32" s="3">
        <f t="shared" si="3"/>
        <v>3840</v>
      </c>
      <c r="J32"/>
      <c r="K32"/>
    </row>
    <row r="33" spans="1:11" x14ac:dyDescent="0.35">
      <c r="A33" s="1" t="s">
        <v>17</v>
      </c>
      <c r="B33" s="1" t="s">
        <v>22</v>
      </c>
      <c r="C33" s="2">
        <v>45351</v>
      </c>
      <c r="D33" s="3">
        <v>4.55</v>
      </c>
      <c r="E33" s="3">
        <v>20</v>
      </c>
      <c r="F33" s="3">
        <f t="shared" si="2"/>
        <v>15.45</v>
      </c>
      <c r="G33" s="1">
        <v>86</v>
      </c>
      <c r="H33" s="3">
        <f t="shared" si="3"/>
        <v>1720</v>
      </c>
      <c r="J33"/>
      <c r="K33"/>
    </row>
    <row r="34" spans="1:11" x14ac:dyDescent="0.35">
      <c r="A34" s="1" t="s">
        <v>17</v>
      </c>
      <c r="B34" s="1" t="s">
        <v>23</v>
      </c>
      <c r="C34" s="2">
        <v>45351</v>
      </c>
      <c r="D34" s="3">
        <v>25</v>
      </c>
      <c r="E34" s="3">
        <v>40</v>
      </c>
      <c r="F34" s="3">
        <f t="shared" si="2"/>
        <v>15</v>
      </c>
      <c r="G34" s="1">
        <v>175</v>
      </c>
      <c r="H34" s="3">
        <f t="shared" si="3"/>
        <v>7000</v>
      </c>
      <c r="J34"/>
      <c r="K34"/>
    </row>
    <row r="35" spans="1:11" x14ac:dyDescent="0.35">
      <c r="A35" s="1" t="s">
        <v>17</v>
      </c>
      <c r="B35" s="1" t="s">
        <v>24</v>
      </c>
      <c r="C35" s="2">
        <v>45351</v>
      </c>
      <c r="D35" s="3">
        <v>1.25</v>
      </c>
      <c r="E35" s="3">
        <v>10</v>
      </c>
      <c r="F35" s="3">
        <f t="shared" si="2"/>
        <v>8.75</v>
      </c>
      <c r="G35" s="1">
        <v>115</v>
      </c>
      <c r="H35" s="3">
        <f t="shared" si="3"/>
        <v>1150</v>
      </c>
      <c r="J35"/>
      <c r="K35"/>
    </row>
    <row r="36" spans="1:11" x14ac:dyDescent="0.35">
      <c r="A36" s="1" t="s">
        <v>25</v>
      </c>
      <c r="B36" s="1" t="s">
        <v>26</v>
      </c>
      <c r="C36" s="2">
        <v>45351</v>
      </c>
      <c r="D36" s="3">
        <v>7.25</v>
      </c>
      <c r="E36" s="3">
        <v>35</v>
      </c>
      <c r="F36" s="3">
        <f t="shared" si="2"/>
        <v>27.75</v>
      </c>
      <c r="G36" s="1">
        <v>102</v>
      </c>
      <c r="H36" s="3">
        <f t="shared" si="3"/>
        <v>3570</v>
      </c>
      <c r="J36"/>
      <c r="K36"/>
    </row>
    <row r="37" spans="1:11" x14ac:dyDescent="0.35">
      <c r="A37" s="1" t="s">
        <v>25</v>
      </c>
      <c r="B37" s="1" t="s">
        <v>27</v>
      </c>
      <c r="C37" s="2">
        <v>45351</v>
      </c>
      <c r="D37" s="3">
        <v>5.25</v>
      </c>
      <c r="E37" s="3">
        <v>25</v>
      </c>
      <c r="F37" s="3">
        <f t="shared" si="2"/>
        <v>19.75</v>
      </c>
      <c r="G37" s="1">
        <v>204</v>
      </c>
      <c r="H37" s="3">
        <f t="shared" si="3"/>
        <v>5100</v>
      </c>
      <c r="J37"/>
      <c r="K37"/>
    </row>
    <row r="38" spans="1:11" x14ac:dyDescent="0.35">
      <c r="A38" s="1" t="s">
        <v>25</v>
      </c>
      <c r="B38" s="1" t="s">
        <v>28</v>
      </c>
      <c r="C38" s="2">
        <v>45351</v>
      </c>
      <c r="D38" s="3">
        <v>9.25</v>
      </c>
      <c r="E38" s="3">
        <v>25</v>
      </c>
      <c r="F38" s="3">
        <f t="shared" si="2"/>
        <v>15.75</v>
      </c>
      <c r="G38" s="1">
        <v>162</v>
      </c>
      <c r="H38" s="3">
        <f t="shared" si="3"/>
        <v>4050</v>
      </c>
      <c r="J38"/>
      <c r="K38"/>
    </row>
    <row r="39" spans="1:11" x14ac:dyDescent="0.35">
      <c r="A39" s="1" t="s">
        <v>25</v>
      </c>
      <c r="B39" s="1" t="s">
        <v>29</v>
      </c>
      <c r="C39" s="2">
        <v>45351</v>
      </c>
      <c r="D39" s="3">
        <v>9.25</v>
      </c>
      <c r="E39" s="3">
        <v>20</v>
      </c>
      <c r="F39" s="3">
        <f t="shared" si="2"/>
        <v>10.75</v>
      </c>
      <c r="G39" s="1">
        <v>289</v>
      </c>
      <c r="H39" s="3">
        <f t="shared" si="3"/>
        <v>5780</v>
      </c>
      <c r="J39"/>
      <c r="K39"/>
    </row>
    <row r="40" spans="1:11" x14ac:dyDescent="0.35">
      <c r="A40" s="1" t="s">
        <v>9</v>
      </c>
      <c r="B40" s="1" t="s">
        <v>10</v>
      </c>
      <c r="C40" s="2">
        <v>45382</v>
      </c>
      <c r="D40" s="3">
        <v>5.25</v>
      </c>
      <c r="E40" s="3">
        <v>20</v>
      </c>
      <c r="F40" s="3">
        <f>E40-D40</f>
        <v>14.75</v>
      </c>
      <c r="G40" s="1">
        <v>67</v>
      </c>
      <c r="H40" s="3">
        <f>E40*G40</f>
        <v>1340</v>
      </c>
      <c r="J40"/>
      <c r="K40"/>
    </row>
    <row r="41" spans="1:11" x14ac:dyDescent="0.35">
      <c r="A41" s="1" t="s">
        <v>9</v>
      </c>
      <c r="B41" s="1" t="s">
        <v>11</v>
      </c>
      <c r="C41" s="2">
        <v>45382</v>
      </c>
      <c r="D41" s="3">
        <v>25.25</v>
      </c>
      <c r="E41" s="3">
        <v>70</v>
      </c>
      <c r="F41" s="3">
        <f t="shared" ref="F41:F57" si="4">E41-D41</f>
        <v>44.75</v>
      </c>
      <c r="G41" s="1">
        <v>245</v>
      </c>
      <c r="H41" s="3">
        <f t="shared" ref="H41:H57" si="5">E41*G41</f>
        <v>17150</v>
      </c>
      <c r="J41"/>
      <c r="K41"/>
    </row>
    <row r="42" spans="1:11" x14ac:dyDescent="0.35">
      <c r="A42" s="1" t="s">
        <v>9</v>
      </c>
      <c r="B42" s="1" t="s">
        <v>12</v>
      </c>
      <c r="C42" s="2">
        <v>45382</v>
      </c>
      <c r="D42" s="4">
        <v>7.25</v>
      </c>
      <c r="E42" s="4">
        <v>30</v>
      </c>
      <c r="F42" s="4">
        <f t="shared" si="4"/>
        <v>22.75</v>
      </c>
      <c r="G42" s="1">
        <v>176</v>
      </c>
      <c r="H42" s="4">
        <f t="shared" si="5"/>
        <v>5280</v>
      </c>
    </row>
    <row r="43" spans="1:11" x14ac:dyDescent="0.35">
      <c r="A43" s="1" t="s">
        <v>9</v>
      </c>
      <c r="B43" s="1" t="s">
        <v>13</v>
      </c>
      <c r="C43" s="2">
        <v>45382</v>
      </c>
      <c r="D43" s="4">
        <v>7.25</v>
      </c>
      <c r="E43" s="4">
        <v>30</v>
      </c>
      <c r="F43" s="4">
        <f t="shared" si="4"/>
        <v>22.75</v>
      </c>
      <c r="G43" s="1">
        <v>181</v>
      </c>
      <c r="H43" s="4">
        <f t="shared" si="5"/>
        <v>5430</v>
      </c>
    </row>
    <row r="44" spans="1:11" x14ac:dyDescent="0.35">
      <c r="A44" s="1" t="s">
        <v>9</v>
      </c>
      <c r="B44" s="1" t="s">
        <v>14</v>
      </c>
      <c r="C44" s="2">
        <v>45382</v>
      </c>
      <c r="D44" s="4">
        <v>5</v>
      </c>
      <c r="E44" s="4">
        <v>25</v>
      </c>
      <c r="F44" s="4">
        <f t="shared" si="4"/>
        <v>20</v>
      </c>
      <c r="G44" s="1">
        <v>122</v>
      </c>
      <c r="H44" s="4">
        <f t="shared" si="5"/>
        <v>3050</v>
      </c>
    </row>
    <row r="45" spans="1:11" x14ac:dyDescent="0.35">
      <c r="A45" s="1" t="s">
        <v>9</v>
      </c>
      <c r="B45" s="1" t="s">
        <v>15</v>
      </c>
      <c r="C45" s="2">
        <v>45382</v>
      </c>
      <c r="D45" s="4">
        <v>6.25</v>
      </c>
      <c r="E45" s="4">
        <v>35</v>
      </c>
      <c r="F45" s="4">
        <f t="shared" si="4"/>
        <v>28.75</v>
      </c>
      <c r="G45" s="1">
        <v>275</v>
      </c>
      <c r="H45" s="4">
        <f t="shared" si="5"/>
        <v>9625</v>
      </c>
    </row>
    <row r="46" spans="1:11" x14ac:dyDescent="0.35">
      <c r="A46" s="1" t="s">
        <v>9</v>
      </c>
      <c r="B46" s="1" t="s">
        <v>16</v>
      </c>
      <c r="C46" s="2">
        <v>45382</v>
      </c>
      <c r="D46" s="4">
        <v>4</v>
      </c>
      <c r="E46" s="4">
        <v>25</v>
      </c>
      <c r="F46" s="4">
        <f t="shared" si="4"/>
        <v>21</v>
      </c>
      <c r="G46" s="1">
        <v>155</v>
      </c>
      <c r="H46" s="4">
        <f t="shared" si="5"/>
        <v>3875</v>
      </c>
    </row>
    <row r="47" spans="1:11" x14ac:dyDescent="0.35">
      <c r="A47" s="1" t="s">
        <v>17</v>
      </c>
      <c r="B47" s="1" t="s">
        <v>18</v>
      </c>
      <c r="C47" s="2">
        <v>45382</v>
      </c>
      <c r="D47" s="3">
        <v>5</v>
      </c>
      <c r="E47" s="3">
        <v>20</v>
      </c>
      <c r="F47" s="3">
        <f t="shared" si="4"/>
        <v>15</v>
      </c>
      <c r="G47" s="1">
        <v>418</v>
      </c>
      <c r="H47" s="3">
        <f t="shared" si="5"/>
        <v>8360</v>
      </c>
    </row>
    <row r="48" spans="1:11" x14ac:dyDescent="0.35">
      <c r="A48" s="1" t="s">
        <v>17</v>
      </c>
      <c r="B48" s="1" t="s">
        <v>19</v>
      </c>
      <c r="C48" s="2">
        <v>45382</v>
      </c>
      <c r="D48" s="3">
        <v>7.5</v>
      </c>
      <c r="E48" s="3">
        <v>25</v>
      </c>
      <c r="F48" s="3">
        <f t="shared" si="4"/>
        <v>17.5</v>
      </c>
      <c r="G48" s="1">
        <v>50</v>
      </c>
      <c r="H48" s="3">
        <f t="shared" si="5"/>
        <v>1250</v>
      </c>
    </row>
    <row r="49" spans="1:8" x14ac:dyDescent="0.35">
      <c r="A49" s="1" t="s">
        <v>17</v>
      </c>
      <c r="B49" s="1" t="s">
        <v>20</v>
      </c>
      <c r="C49" s="2">
        <v>45382</v>
      </c>
      <c r="D49" s="3">
        <v>3.25</v>
      </c>
      <c r="E49" s="3">
        <v>15</v>
      </c>
      <c r="F49" s="3">
        <f t="shared" si="4"/>
        <v>11.75</v>
      </c>
      <c r="G49" s="1">
        <v>111</v>
      </c>
      <c r="H49" s="3">
        <f t="shared" si="5"/>
        <v>1665</v>
      </c>
    </row>
    <row r="50" spans="1:8" x14ac:dyDescent="0.35">
      <c r="A50" s="1" t="s">
        <v>17</v>
      </c>
      <c r="B50" s="1" t="s">
        <v>21</v>
      </c>
      <c r="C50" s="2">
        <v>45382</v>
      </c>
      <c r="D50" s="3">
        <v>6.25</v>
      </c>
      <c r="E50" s="3">
        <v>30</v>
      </c>
      <c r="F50" s="3">
        <f t="shared" si="4"/>
        <v>23.75</v>
      </c>
      <c r="G50" s="1">
        <v>135</v>
      </c>
      <c r="H50" s="3">
        <f t="shared" si="5"/>
        <v>4050</v>
      </c>
    </row>
    <row r="51" spans="1:8" x14ac:dyDescent="0.35">
      <c r="A51" s="1" t="s">
        <v>17</v>
      </c>
      <c r="B51" s="1" t="s">
        <v>22</v>
      </c>
      <c r="C51" s="2">
        <v>45382</v>
      </c>
      <c r="D51" s="3">
        <v>4.55</v>
      </c>
      <c r="E51" s="3">
        <v>20</v>
      </c>
      <c r="F51" s="3">
        <f t="shared" si="4"/>
        <v>15.45</v>
      </c>
      <c r="G51" s="1">
        <v>92</v>
      </c>
      <c r="H51" s="3">
        <f t="shared" si="5"/>
        <v>1840</v>
      </c>
    </row>
    <row r="52" spans="1:8" x14ac:dyDescent="0.35">
      <c r="A52" s="1" t="s">
        <v>17</v>
      </c>
      <c r="B52" s="1" t="s">
        <v>23</v>
      </c>
      <c r="C52" s="2">
        <v>45382</v>
      </c>
      <c r="D52" s="3">
        <v>25</v>
      </c>
      <c r="E52" s="3">
        <v>40</v>
      </c>
      <c r="F52" s="3">
        <f t="shared" si="4"/>
        <v>15</v>
      </c>
      <c r="G52" s="1">
        <v>214</v>
      </c>
      <c r="H52" s="3">
        <f t="shared" si="5"/>
        <v>8560</v>
      </c>
    </row>
    <row r="53" spans="1:8" x14ac:dyDescent="0.35">
      <c r="A53" s="1" t="s">
        <v>17</v>
      </c>
      <c r="B53" s="1" t="s">
        <v>24</v>
      </c>
      <c r="C53" s="2">
        <v>45382</v>
      </c>
      <c r="D53" s="3">
        <v>1.25</v>
      </c>
      <c r="E53" s="3">
        <v>10</v>
      </c>
      <c r="F53" s="3">
        <f t="shared" si="4"/>
        <v>8.75</v>
      </c>
      <c r="G53" s="1">
        <v>141</v>
      </c>
      <c r="H53" s="3">
        <f t="shared" si="5"/>
        <v>1410</v>
      </c>
    </row>
    <row r="54" spans="1:8" x14ac:dyDescent="0.35">
      <c r="A54" s="1" t="s">
        <v>25</v>
      </c>
      <c r="B54" s="1" t="s">
        <v>26</v>
      </c>
      <c r="C54" s="2">
        <v>45382</v>
      </c>
      <c r="D54" s="3">
        <v>7.25</v>
      </c>
      <c r="E54" s="3">
        <v>35</v>
      </c>
      <c r="F54" s="3">
        <f t="shared" si="4"/>
        <v>27.75</v>
      </c>
      <c r="G54" s="1">
        <v>162</v>
      </c>
      <c r="H54" s="3">
        <f t="shared" si="5"/>
        <v>5670</v>
      </c>
    </row>
    <row r="55" spans="1:8" x14ac:dyDescent="0.35">
      <c r="A55" s="1" t="s">
        <v>25</v>
      </c>
      <c r="B55" s="1" t="s">
        <v>27</v>
      </c>
      <c r="C55" s="2">
        <v>45382</v>
      </c>
      <c r="D55" s="3">
        <v>5.25</v>
      </c>
      <c r="E55" s="3">
        <v>25</v>
      </c>
      <c r="F55" s="3">
        <f t="shared" si="4"/>
        <v>19.75</v>
      </c>
      <c r="G55" s="1">
        <v>234</v>
      </c>
      <c r="H55" s="3">
        <f t="shared" si="5"/>
        <v>5850</v>
      </c>
    </row>
    <row r="56" spans="1:8" x14ac:dyDescent="0.35">
      <c r="A56" s="1" t="s">
        <v>25</v>
      </c>
      <c r="B56" s="1" t="s">
        <v>28</v>
      </c>
      <c r="C56" s="2">
        <v>45382</v>
      </c>
      <c r="D56" s="3">
        <v>9.25</v>
      </c>
      <c r="E56" s="3">
        <v>25</v>
      </c>
      <c r="F56" s="3">
        <f t="shared" si="4"/>
        <v>15.75</v>
      </c>
      <c r="G56" s="1">
        <v>185</v>
      </c>
      <c r="H56" s="3">
        <f t="shared" si="5"/>
        <v>4625</v>
      </c>
    </row>
    <row r="57" spans="1:8" x14ac:dyDescent="0.35">
      <c r="A57" s="1" t="s">
        <v>25</v>
      </c>
      <c r="B57" s="1" t="s">
        <v>29</v>
      </c>
      <c r="C57" s="2">
        <v>45382</v>
      </c>
      <c r="D57" s="3">
        <v>9.25</v>
      </c>
      <c r="E57" s="3">
        <v>20</v>
      </c>
      <c r="F57" s="3">
        <f t="shared" si="4"/>
        <v>10.75</v>
      </c>
      <c r="G57" s="1">
        <v>327</v>
      </c>
      <c r="H57" s="3">
        <f t="shared" si="5"/>
        <v>6540</v>
      </c>
    </row>
  </sheetData>
  <pageMargins left="0.7" right="0.7" top="0.75" bottom="0.75" header="0.3" footer="0.3"/>
  <pageSetup scale="57"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A0BC7-AB57-4BB3-9141-60E6B856BA58}">
  <sheetPr>
    <pageSetUpPr fitToPage="1"/>
  </sheetPr>
  <dimension ref="A1:M57"/>
  <sheetViews>
    <sheetView topLeftCell="A3" workbookViewId="0">
      <selection activeCell="E3" sqref="E3"/>
    </sheetView>
  </sheetViews>
  <sheetFormatPr defaultColWidth="8.81640625" defaultRowHeight="14.5" x14ac:dyDescent="0.35"/>
  <cols>
    <col min="1" max="1" width="9.7265625" style="1" bestFit="1" customWidth="1"/>
    <col min="2" max="2" width="23.7265625" style="1" customWidth="1"/>
    <col min="3" max="3" width="15.453125" style="1" customWidth="1"/>
    <col min="4" max="7" width="8.81640625" style="1"/>
    <col min="8" max="8" width="12.54296875" style="1" bestFit="1" customWidth="1"/>
    <col min="9" max="9" width="8.81640625" style="1"/>
    <col min="10" max="10" width="25.7265625" style="1" bestFit="1" customWidth="1"/>
    <col min="11" max="13" width="22.54296875" style="1" bestFit="1" customWidth="1"/>
    <col min="14" max="16384" width="8.81640625" style="1"/>
  </cols>
  <sheetData>
    <row r="1" spans="1:13" x14ac:dyDescent="0.35">
      <c r="E1" s="22"/>
      <c r="F1" s="22"/>
      <c r="G1" s="23" t="s">
        <v>0</v>
      </c>
      <c r="H1" s="24"/>
    </row>
    <row r="3" spans="1:13" ht="29" x14ac:dyDescent="0.35">
      <c r="A3" s="25" t="s">
        <v>1</v>
      </c>
      <c r="B3" s="25" t="s">
        <v>2</v>
      </c>
      <c r="C3" s="25" t="s">
        <v>3</v>
      </c>
      <c r="D3" s="25" t="s">
        <v>4</v>
      </c>
      <c r="E3" s="25" t="s">
        <v>5</v>
      </c>
      <c r="F3" s="25" t="s">
        <v>6</v>
      </c>
      <c r="G3" s="25" t="s">
        <v>7</v>
      </c>
      <c r="H3" s="25" t="s">
        <v>8</v>
      </c>
    </row>
    <row r="4" spans="1:13" x14ac:dyDescent="0.35">
      <c r="A4" s="1" t="s">
        <v>9</v>
      </c>
      <c r="B4" s="1" t="s">
        <v>10</v>
      </c>
      <c r="C4" s="2">
        <v>45322</v>
      </c>
      <c r="D4" s="3">
        <v>5.25</v>
      </c>
      <c r="E4" s="3">
        <v>20</v>
      </c>
      <c r="F4" s="3">
        <f>E4-D4</f>
        <v>14.75</v>
      </c>
      <c r="G4" s="1">
        <v>31</v>
      </c>
      <c r="H4" s="3">
        <f>E4*G4</f>
        <v>620</v>
      </c>
      <c r="J4" s="35" t="s">
        <v>67</v>
      </c>
      <c r="K4" t="s">
        <v>68</v>
      </c>
      <c r="L4"/>
      <c r="M4"/>
    </row>
    <row r="5" spans="1:13" x14ac:dyDescent="0.35">
      <c r="A5" s="1" t="s">
        <v>9</v>
      </c>
      <c r="B5" s="1" t="s">
        <v>11</v>
      </c>
      <c r="C5" s="2">
        <v>45322</v>
      </c>
      <c r="D5" s="3">
        <v>25.25</v>
      </c>
      <c r="E5" s="3">
        <v>40</v>
      </c>
      <c r="F5" s="3">
        <f t="shared" ref="F5:F21" si="0">E5-D5</f>
        <v>14.75</v>
      </c>
      <c r="G5" s="1">
        <v>200</v>
      </c>
      <c r="H5" s="3">
        <f t="shared" ref="H5:H21" si="1">E5*G5</f>
        <v>8000</v>
      </c>
      <c r="J5" s="36" t="s">
        <v>9</v>
      </c>
      <c r="K5" s="38">
        <v>776.25</v>
      </c>
      <c r="L5"/>
      <c r="M5"/>
    </row>
    <row r="6" spans="1:13" x14ac:dyDescent="0.35">
      <c r="A6" s="1" t="s">
        <v>9</v>
      </c>
      <c r="B6" s="1" t="s">
        <v>12</v>
      </c>
      <c r="C6" s="2">
        <v>45322</v>
      </c>
      <c r="D6" s="4">
        <v>7.25</v>
      </c>
      <c r="E6" s="4">
        <v>30</v>
      </c>
      <c r="F6" s="4">
        <f t="shared" si="0"/>
        <v>22.75</v>
      </c>
      <c r="G6" s="1">
        <v>247</v>
      </c>
      <c r="H6" s="4">
        <f t="shared" si="1"/>
        <v>7410</v>
      </c>
      <c r="J6" s="37" t="s">
        <v>10</v>
      </c>
      <c r="K6" s="38">
        <v>69</v>
      </c>
      <c r="L6"/>
      <c r="M6"/>
    </row>
    <row r="7" spans="1:13" x14ac:dyDescent="0.35">
      <c r="A7" s="1" t="s">
        <v>9</v>
      </c>
      <c r="B7" s="1" t="s">
        <v>13</v>
      </c>
      <c r="C7" s="2">
        <v>45322</v>
      </c>
      <c r="D7" s="4">
        <v>7.25</v>
      </c>
      <c r="E7" s="4">
        <v>30</v>
      </c>
      <c r="F7" s="4">
        <f t="shared" si="0"/>
        <v>22.75</v>
      </c>
      <c r="G7" s="1">
        <v>231</v>
      </c>
      <c r="H7" s="4">
        <f t="shared" si="1"/>
        <v>6930</v>
      </c>
      <c r="J7" s="37" t="s">
        <v>11</v>
      </c>
      <c r="K7" s="38">
        <v>207</v>
      </c>
      <c r="L7"/>
      <c r="M7"/>
    </row>
    <row r="8" spans="1:13" x14ac:dyDescent="0.35">
      <c r="A8" s="1" t="s">
        <v>9</v>
      </c>
      <c r="B8" s="1" t="s">
        <v>14</v>
      </c>
      <c r="C8" s="2">
        <v>45322</v>
      </c>
      <c r="D8" s="4">
        <v>5</v>
      </c>
      <c r="E8" s="4">
        <v>25</v>
      </c>
      <c r="F8" s="4">
        <f t="shared" si="0"/>
        <v>20</v>
      </c>
      <c r="G8" s="1">
        <v>325</v>
      </c>
      <c r="H8" s="4">
        <f t="shared" si="1"/>
        <v>8125</v>
      </c>
      <c r="J8" s="37" t="s">
        <v>13</v>
      </c>
      <c r="K8" s="38">
        <v>103.5</v>
      </c>
      <c r="L8"/>
      <c r="M8"/>
    </row>
    <row r="9" spans="1:13" x14ac:dyDescent="0.35">
      <c r="A9" s="1" t="s">
        <v>9</v>
      </c>
      <c r="B9" s="1" t="s">
        <v>15</v>
      </c>
      <c r="C9" s="2">
        <v>45322</v>
      </c>
      <c r="D9" s="4">
        <v>6.25</v>
      </c>
      <c r="E9" s="4">
        <v>35</v>
      </c>
      <c r="F9" s="4">
        <f t="shared" si="0"/>
        <v>28.75</v>
      </c>
      <c r="G9" s="1">
        <v>315</v>
      </c>
      <c r="H9" s="4">
        <f t="shared" si="1"/>
        <v>11025</v>
      </c>
      <c r="J9" s="37" t="s">
        <v>15</v>
      </c>
      <c r="K9" s="38">
        <v>120.75</v>
      </c>
      <c r="L9"/>
      <c r="M9"/>
    </row>
    <row r="10" spans="1:13" x14ac:dyDescent="0.35">
      <c r="A10" s="1" t="s">
        <v>9</v>
      </c>
      <c r="B10" s="1" t="s">
        <v>16</v>
      </c>
      <c r="C10" s="2">
        <v>45322</v>
      </c>
      <c r="D10" s="4">
        <v>4</v>
      </c>
      <c r="E10" s="4">
        <v>25</v>
      </c>
      <c r="F10" s="4">
        <f t="shared" si="0"/>
        <v>21</v>
      </c>
      <c r="G10" s="1">
        <v>244</v>
      </c>
      <c r="H10" s="4">
        <f t="shared" si="1"/>
        <v>6100</v>
      </c>
      <c r="J10" s="37" t="s">
        <v>14</v>
      </c>
      <c r="K10" s="38">
        <v>86.25</v>
      </c>
      <c r="L10"/>
      <c r="M10"/>
    </row>
    <row r="11" spans="1:13" x14ac:dyDescent="0.35">
      <c r="A11" s="1" t="s">
        <v>17</v>
      </c>
      <c r="B11" s="1" t="s">
        <v>18</v>
      </c>
      <c r="C11" s="2">
        <v>45322</v>
      </c>
      <c r="D11" s="3">
        <v>5</v>
      </c>
      <c r="E11" s="3">
        <v>20</v>
      </c>
      <c r="F11" s="3">
        <f t="shared" si="0"/>
        <v>15</v>
      </c>
      <c r="G11" s="1">
        <v>541</v>
      </c>
      <c r="H11" s="3">
        <f t="shared" si="1"/>
        <v>10820</v>
      </c>
      <c r="J11" s="37" t="s">
        <v>12</v>
      </c>
      <c r="K11" s="38">
        <v>103.5</v>
      </c>
      <c r="L11"/>
      <c r="M11"/>
    </row>
    <row r="12" spans="1:13" x14ac:dyDescent="0.35">
      <c r="A12" s="1" t="s">
        <v>17</v>
      </c>
      <c r="B12" s="1" t="s">
        <v>19</v>
      </c>
      <c r="C12" s="2">
        <v>45322</v>
      </c>
      <c r="D12" s="3">
        <v>7.5</v>
      </c>
      <c r="E12" s="3">
        <v>25</v>
      </c>
      <c r="F12" s="3">
        <f t="shared" si="0"/>
        <v>17.5</v>
      </c>
      <c r="G12" s="1">
        <v>84</v>
      </c>
      <c r="H12" s="3">
        <f t="shared" si="1"/>
        <v>2100</v>
      </c>
      <c r="J12" s="37" t="s">
        <v>16</v>
      </c>
      <c r="K12" s="38">
        <v>86.25</v>
      </c>
      <c r="L12"/>
      <c r="M12"/>
    </row>
    <row r="13" spans="1:13" x14ac:dyDescent="0.35">
      <c r="A13" s="1" t="s">
        <v>17</v>
      </c>
      <c r="B13" s="1" t="s">
        <v>20</v>
      </c>
      <c r="C13" s="2">
        <v>45322</v>
      </c>
      <c r="D13" s="3">
        <v>3.25</v>
      </c>
      <c r="E13" s="3">
        <v>15</v>
      </c>
      <c r="F13" s="3">
        <f t="shared" si="0"/>
        <v>11.75</v>
      </c>
      <c r="G13" s="1">
        <v>99</v>
      </c>
      <c r="H13" s="3">
        <f t="shared" si="1"/>
        <v>1485</v>
      </c>
      <c r="J13" s="36" t="s">
        <v>25</v>
      </c>
      <c r="K13" s="38">
        <v>362.25</v>
      </c>
      <c r="L13"/>
      <c r="M13"/>
    </row>
    <row r="14" spans="1:13" x14ac:dyDescent="0.35">
      <c r="A14" s="1" t="s">
        <v>17</v>
      </c>
      <c r="B14" s="1" t="s">
        <v>21</v>
      </c>
      <c r="C14" s="2">
        <v>45322</v>
      </c>
      <c r="D14" s="3">
        <v>6.25</v>
      </c>
      <c r="E14" s="3">
        <v>30</v>
      </c>
      <c r="F14" s="3">
        <f t="shared" si="0"/>
        <v>23.75</v>
      </c>
      <c r="G14" s="1">
        <v>132</v>
      </c>
      <c r="H14" s="3">
        <f t="shared" si="1"/>
        <v>3960</v>
      </c>
      <c r="J14" s="37" t="s">
        <v>26</v>
      </c>
      <c r="K14" s="38">
        <v>120.75</v>
      </c>
      <c r="L14"/>
      <c r="M14"/>
    </row>
    <row r="15" spans="1:13" x14ac:dyDescent="0.35">
      <c r="A15" s="1" t="s">
        <v>17</v>
      </c>
      <c r="B15" s="1" t="s">
        <v>22</v>
      </c>
      <c r="C15" s="2">
        <v>45322</v>
      </c>
      <c r="D15" s="3">
        <v>4.55</v>
      </c>
      <c r="E15" s="3">
        <v>20</v>
      </c>
      <c r="F15" s="3">
        <f t="shared" si="0"/>
        <v>15.45</v>
      </c>
      <c r="G15" s="1">
        <v>74</v>
      </c>
      <c r="H15" s="3">
        <f t="shared" si="1"/>
        <v>1480</v>
      </c>
      <c r="J15" s="37" t="s">
        <v>27</v>
      </c>
      <c r="K15" s="38">
        <v>86.25</v>
      </c>
      <c r="L15"/>
      <c r="M15"/>
    </row>
    <row r="16" spans="1:13" x14ac:dyDescent="0.35">
      <c r="A16" s="1" t="s">
        <v>17</v>
      </c>
      <c r="B16" s="1" t="s">
        <v>23</v>
      </c>
      <c r="C16" s="2">
        <v>45322</v>
      </c>
      <c r="D16" s="3">
        <v>25</v>
      </c>
      <c r="E16" s="3">
        <v>40</v>
      </c>
      <c r="F16" s="3">
        <f t="shared" si="0"/>
        <v>15</v>
      </c>
      <c r="G16" s="1">
        <v>182</v>
      </c>
      <c r="H16" s="3">
        <f t="shared" si="1"/>
        <v>7280</v>
      </c>
      <c r="J16" s="37" t="s">
        <v>28</v>
      </c>
      <c r="K16" s="38">
        <v>86.25</v>
      </c>
      <c r="L16"/>
      <c r="M16"/>
    </row>
    <row r="17" spans="1:13" x14ac:dyDescent="0.35">
      <c r="A17" s="1" t="s">
        <v>17</v>
      </c>
      <c r="B17" s="1" t="s">
        <v>24</v>
      </c>
      <c r="C17" s="2">
        <v>45322</v>
      </c>
      <c r="D17" s="3">
        <v>1.25</v>
      </c>
      <c r="E17" s="3">
        <v>10</v>
      </c>
      <c r="F17" s="3">
        <f t="shared" si="0"/>
        <v>8.75</v>
      </c>
      <c r="G17" s="1">
        <v>201</v>
      </c>
      <c r="H17" s="3">
        <f t="shared" si="1"/>
        <v>2010</v>
      </c>
      <c r="J17" s="37" t="s">
        <v>29</v>
      </c>
      <c r="K17" s="38">
        <v>69</v>
      </c>
      <c r="L17"/>
      <c r="M17"/>
    </row>
    <row r="18" spans="1:13" x14ac:dyDescent="0.35">
      <c r="A18" s="1" t="s">
        <v>25</v>
      </c>
      <c r="B18" s="1" t="s">
        <v>26</v>
      </c>
      <c r="C18" s="2">
        <v>45322</v>
      </c>
      <c r="D18" s="3">
        <v>7.25</v>
      </c>
      <c r="E18" s="3">
        <v>35</v>
      </c>
      <c r="F18" s="3">
        <f t="shared" si="0"/>
        <v>27.75</v>
      </c>
      <c r="G18" s="1">
        <v>93</v>
      </c>
      <c r="H18" s="3">
        <f t="shared" si="1"/>
        <v>3255</v>
      </c>
      <c r="J18" s="36" t="s">
        <v>17</v>
      </c>
      <c r="K18" s="38">
        <v>552</v>
      </c>
      <c r="L18"/>
      <c r="M18"/>
    </row>
    <row r="19" spans="1:13" x14ac:dyDescent="0.35">
      <c r="A19" s="1" t="s">
        <v>25</v>
      </c>
      <c r="B19" s="1" t="s">
        <v>27</v>
      </c>
      <c r="C19" s="2">
        <v>45322</v>
      </c>
      <c r="D19" s="3">
        <v>5.25</v>
      </c>
      <c r="E19" s="3">
        <v>25</v>
      </c>
      <c r="F19" s="3">
        <f t="shared" si="0"/>
        <v>19.75</v>
      </c>
      <c r="G19" s="1">
        <v>174</v>
      </c>
      <c r="H19" s="3">
        <f t="shared" si="1"/>
        <v>4350</v>
      </c>
      <c r="J19" s="37" t="s">
        <v>18</v>
      </c>
      <c r="K19" s="38">
        <v>69</v>
      </c>
      <c r="L19"/>
      <c r="M19"/>
    </row>
    <row r="20" spans="1:13" x14ac:dyDescent="0.35">
      <c r="A20" s="1" t="s">
        <v>25</v>
      </c>
      <c r="B20" s="1" t="s">
        <v>28</v>
      </c>
      <c r="C20" s="2">
        <v>45322</v>
      </c>
      <c r="D20" s="3">
        <v>9.25</v>
      </c>
      <c r="E20" s="3">
        <v>25</v>
      </c>
      <c r="F20" s="3">
        <f t="shared" si="0"/>
        <v>15.75</v>
      </c>
      <c r="G20" s="1">
        <v>191</v>
      </c>
      <c r="H20" s="3">
        <f t="shared" si="1"/>
        <v>4775</v>
      </c>
      <c r="J20" s="37" t="s">
        <v>21</v>
      </c>
      <c r="K20" s="38">
        <v>103.5</v>
      </c>
      <c r="L20"/>
      <c r="M20"/>
    </row>
    <row r="21" spans="1:13" x14ac:dyDescent="0.35">
      <c r="A21" s="1" t="s">
        <v>25</v>
      </c>
      <c r="B21" s="1" t="s">
        <v>29</v>
      </c>
      <c r="C21" s="2">
        <v>45322</v>
      </c>
      <c r="D21" s="3">
        <v>9.25</v>
      </c>
      <c r="E21" s="3">
        <v>20</v>
      </c>
      <c r="F21" s="3">
        <f t="shared" si="0"/>
        <v>10.75</v>
      </c>
      <c r="G21" s="1">
        <v>307</v>
      </c>
      <c r="H21" s="3">
        <f t="shared" si="1"/>
        <v>6140</v>
      </c>
      <c r="J21" s="37" t="s">
        <v>20</v>
      </c>
      <c r="K21" s="38">
        <v>51.75</v>
      </c>
      <c r="L21"/>
      <c r="M21"/>
    </row>
    <row r="22" spans="1:13" x14ac:dyDescent="0.35">
      <c r="A22" s="1" t="s">
        <v>9</v>
      </c>
      <c r="B22" s="1" t="s">
        <v>10</v>
      </c>
      <c r="C22" s="2">
        <v>45351</v>
      </c>
      <c r="D22" s="3">
        <v>5.25</v>
      </c>
      <c r="E22" s="3">
        <v>20</v>
      </c>
      <c r="F22" s="3">
        <f>E22-D22</f>
        <v>14.75</v>
      </c>
      <c r="G22" s="1">
        <v>48</v>
      </c>
      <c r="H22" s="3">
        <f>E22*G22</f>
        <v>960</v>
      </c>
      <c r="J22" s="37" t="s">
        <v>24</v>
      </c>
      <c r="K22" s="38">
        <v>34.5</v>
      </c>
      <c r="L22"/>
      <c r="M22"/>
    </row>
    <row r="23" spans="1:13" x14ac:dyDescent="0.35">
      <c r="A23" s="1" t="s">
        <v>9</v>
      </c>
      <c r="B23" s="1" t="s">
        <v>11</v>
      </c>
      <c r="C23" s="2">
        <v>45351</v>
      </c>
      <c r="D23" s="3">
        <v>25.25</v>
      </c>
      <c r="E23" s="3">
        <v>70</v>
      </c>
      <c r="F23" s="3">
        <f t="shared" ref="F23:F39" si="2">E23-D23</f>
        <v>44.75</v>
      </c>
      <c r="G23" s="1">
        <v>294</v>
      </c>
      <c r="H23" s="3">
        <f t="shared" ref="H23:H39" si="3">E23*G23</f>
        <v>20580</v>
      </c>
      <c r="J23" s="37" t="s">
        <v>22</v>
      </c>
      <c r="K23" s="38">
        <v>69</v>
      </c>
      <c r="L23"/>
      <c r="M23"/>
    </row>
    <row r="24" spans="1:13" x14ac:dyDescent="0.35">
      <c r="A24" s="1" t="s">
        <v>9</v>
      </c>
      <c r="B24" s="1" t="s">
        <v>12</v>
      </c>
      <c r="C24" s="2">
        <v>45351</v>
      </c>
      <c r="D24" s="4">
        <v>7.25</v>
      </c>
      <c r="E24" s="4">
        <v>30</v>
      </c>
      <c r="F24" s="4">
        <f t="shared" si="2"/>
        <v>22.75</v>
      </c>
      <c r="G24" s="1">
        <v>186</v>
      </c>
      <c r="H24" s="4">
        <f t="shared" si="3"/>
        <v>5580</v>
      </c>
      <c r="J24" s="37" t="s">
        <v>19</v>
      </c>
      <c r="K24" s="38">
        <v>86.25</v>
      </c>
      <c r="L24"/>
      <c r="M24"/>
    </row>
    <row r="25" spans="1:13" x14ac:dyDescent="0.35">
      <c r="A25" s="1" t="s">
        <v>9</v>
      </c>
      <c r="B25" s="1" t="s">
        <v>13</v>
      </c>
      <c r="C25" s="2">
        <v>45351</v>
      </c>
      <c r="D25" s="4">
        <v>7.25</v>
      </c>
      <c r="E25" s="4">
        <v>30</v>
      </c>
      <c r="F25" s="4">
        <f t="shared" si="2"/>
        <v>22.75</v>
      </c>
      <c r="G25" s="1">
        <v>160</v>
      </c>
      <c r="H25" s="4">
        <f t="shared" si="3"/>
        <v>4800</v>
      </c>
      <c r="J25" s="37" t="s">
        <v>23</v>
      </c>
      <c r="K25" s="38">
        <v>138</v>
      </c>
      <c r="L25"/>
      <c r="M25"/>
    </row>
    <row r="26" spans="1:13" x14ac:dyDescent="0.35">
      <c r="A26" s="1" t="s">
        <v>9</v>
      </c>
      <c r="B26" s="1" t="s">
        <v>14</v>
      </c>
      <c r="C26" s="2">
        <v>45351</v>
      </c>
      <c r="D26" s="4">
        <v>5</v>
      </c>
      <c r="E26" s="4">
        <v>25</v>
      </c>
      <c r="F26" s="4">
        <f t="shared" si="2"/>
        <v>20</v>
      </c>
      <c r="G26" s="1">
        <v>109</v>
      </c>
      <c r="H26" s="4">
        <f t="shared" si="3"/>
        <v>2725</v>
      </c>
      <c r="J26" s="36" t="s">
        <v>40</v>
      </c>
      <c r="K26" s="38">
        <v>1690.5</v>
      </c>
      <c r="L26"/>
      <c r="M26"/>
    </row>
    <row r="27" spans="1:13" x14ac:dyDescent="0.35">
      <c r="A27" s="1" t="s">
        <v>9</v>
      </c>
      <c r="B27" s="1" t="s">
        <v>15</v>
      </c>
      <c r="C27" s="2">
        <v>45351</v>
      </c>
      <c r="D27" s="4">
        <v>6.25</v>
      </c>
      <c r="E27" s="4">
        <v>35</v>
      </c>
      <c r="F27" s="4">
        <f t="shared" si="2"/>
        <v>28.75</v>
      </c>
      <c r="G27" s="1">
        <v>264</v>
      </c>
      <c r="H27" s="4">
        <f t="shared" si="3"/>
        <v>9240</v>
      </c>
      <c r="J27"/>
      <c r="K27"/>
    </row>
    <row r="28" spans="1:13" x14ac:dyDescent="0.35">
      <c r="A28" s="1" t="s">
        <v>9</v>
      </c>
      <c r="B28" s="1" t="s">
        <v>16</v>
      </c>
      <c r="C28" s="2">
        <v>45351</v>
      </c>
      <c r="D28" s="4">
        <v>4</v>
      </c>
      <c r="E28" s="4">
        <v>25</v>
      </c>
      <c r="F28" s="4">
        <f t="shared" si="2"/>
        <v>21</v>
      </c>
      <c r="G28" s="1">
        <v>133</v>
      </c>
      <c r="H28" s="4">
        <f t="shared" si="3"/>
        <v>3325</v>
      </c>
      <c r="J28"/>
      <c r="K28"/>
    </row>
    <row r="29" spans="1:13" x14ac:dyDescent="0.35">
      <c r="A29" s="1" t="s">
        <v>17</v>
      </c>
      <c r="B29" s="1" t="s">
        <v>18</v>
      </c>
      <c r="C29" s="2">
        <v>45351</v>
      </c>
      <c r="D29" s="3">
        <v>5</v>
      </c>
      <c r="E29" s="3">
        <v>20</v>
      </c>
      <c r="F29" s="3">
        <f t="shared" si="2"/>
        <v>15</v>
      </c>
      <c r="G29" s="1">
        <v>458</v>
      </c>
      <c r="H29" s="3">
        <f t="shared" si="3"/>
        <v>9160</v>
      </c>
      <c r="J29"/>
      <c r="K29"/>
    </row>
    <row r="30" spans="1:13" x14ac:dyDescent="0.35">
      <c r="A30" s="1" t="s">
        <v>17</v>
      </c>
      <c r="B30" s="1" t="s">
        <v>19</v>
      </c>
      <c r="C30" s="2">
        <v>45351</v>
      </c>
      <c r="D30" s="3">
        <v>7.5</v>
      </c>
      <c r="E30" s="3">
        <v>25</v>
      </c>
      <c r="F30" s="3">
        <f t="shared" si="2"/>
        <v>17.5</v>
      </c>
      <c r="G30" s="1">
        <v>63</v>
      </c>
      <c r="H30" s="3">
        <f t="shared" si="3"/>
        <v>1575</v>
      </c>
      <c r="J30"/>
      <c r="K30"/>
    </row>
    <row r="31" spans="1:13" x14ac:dyDescent="0.35">
      <c r="A31" s="1" t="s">
        <v>17</v>
      </c>
      <c r="B31" s="1" t="s">
        <v>20</v>
      </c>
      <c r="C31" s="2">
        <v>45351</v>
      </c>
      <c r="D31" s="3">
        <v>3.25</v>
      </c>
      <c r="E31" s="3">
        <v>15</v>
      </c>
      <c r="F31" s="3">
        <f t="shared" si="2"/>
        <v>11.75</v>
      </c>
      <c r="G31" s="1">
        <v>101</v>
      </c>
      <c r="H31" s="3">
        <f t="shared" si="3"/>
        <v>1515</v>
      </c>
      <c r="J31"/>
      <c r="K31"/>
    </row>
    <row r="32" spans="1:13" x14ac:dyDescent="0.35">
      <c r="A32" s="1" t="s">
        <v>17</v>
      </c>
      <c r="B32" s="1" t="s">
        <v>21</v>
      </c>
      <c r="C32" s="2">
        <v>45351</v>
      </c>
      <c r="D32" s="3">
        <v>6.25</v>
      </c>
      <c r="E32" s="3">
        <v>30</v>
      </c>
      <c r="F32" s="3">
        <f t="shared" si="2"/>
        <v>23.75</v>
      </c>
      <c r="G32" s="1">
        <v>128</v>
      </c>
      <c r="H32" s="3">
        <f t="shared" si="3"/>
        <v>3840</v>
      </c>
      <c r="J32"/>
      <c r="K32"/>
    </row>
    <row r="33" spans="1:11" x14ac:dyDescent="0.35">
      <c r="A33" s="1" t="s">
        <v>17</v>
      </c>
      <c r="B33" s="1" t="s">
        <v>22</v>
      </c>
      <c r="C33" s="2">
        <v>45351</v>
      </c>
      <c r="D33" s="3">
        <v>4.55</v>
      </c>
      <c r="E33" s="3">
        <v>20</v>
      </c>
      <c r="F33" s="3">
        <f t="shared" si="2"/>
        <v>15.45</v>
      </c>
      <c r="G33" s="1">
        <v>86</v>
      </c>
      <c r="H33" s="3">
        <f t="shared" si="3"/>
        <v>1720</v>
      </c>
      <c r="J33"/>
      <c r="K33"/>
    </row>
    <row r="34" spans="1:11" x14ac:dyDescent="0.35">
      <c r="A34" s="1" t="s">
        <v>17</v>
      </c>
      <c r="B34" s="1" t="s">
        <v>23</v>
      </c>
      <c r="C34" s="2">
        <v>45351</v>
      </c>
      <c r="D34" s="3">
        <v>25</v>
      </c>
      <c r="E34" s="3">
        <v>40</v>
      </c>
      <c r="F34" s="3">
        <f t="shared" si="2"/>
        <v>15</v>
      </c>
      <c r="G34" s="1">
        <v>175</v>
      </c>
      <c r="H34" s="3">
        <f t="shared" si="3"/>
        <v>7000</v>
      </c>
      <c r="J34"/>
      <c r="K34"/>
    </row>
    <row r="35" spans="1:11" x14ac:dyDescent="0.35">
      <c r="A35" s="1" t="s">
        <v>17</v>
      </c>
      <c r="B35" s="1" t="s">
        <v>24</v>
      </c>
      <c r="C35" s="2">
        <v>45351</v>
      </c>
      <c r="D35" s="3">
        <v>1.25</v>
      </c>
      <c r="E35" s="3">
        <v>10</v>
      </c>
      <c r="F35" s="3">
        <f t="shared" si="2"/>
        <v>8.75</v>
      </c>
      <c r="G35" s="1">
        <v>115</v>
      </c>
      <c r="H35" s="3">
        <f t="shared" si="3"/>
        <v>1150</v>
      </c>
      <c r="J35"/>
      <c r="K35"/>
    </row>
    <row r="36" spans="1:11" x14ac:dyDescent="0.35">
      <c r="A36" s="1" t="s">
        <v>25</v>
      </c>
      <c r="B36" s="1" t="s">
        <v>26</v>
      </c>
      <c r="C36" s="2">
        <v>45351</v>
      </c>
      <c r="D36" s="3">
        <v>7.25</v>
      </c>
      <c r="E36" s="3">
        <v>35</v>
      </c>
      <c r="F36" s="3">
        <f t="shared" si="2"/>
        <v>27.75</v>
      </c>
      <c r="G36" s="1">
        <v>102</v>
      </c>
      <c r="H36" s="3">
        <f t="shared" si="3"/>
        <v>3570</v>
      </c>
      <c r="J36"/>
      <c r="K36"/>
    </row>
    <row r="37" spans="1:11" x14ac:dyDescent="0.35">
      <c r="A37" s="1" t="s">
        <v>25</v>
      </c>
      <c r="B37" s="1" t="s">
        <v>27</v>
      </c>
      <c r="C37" s="2">
        <v>45351</v>
      </c>
      <c r="D37" s="3">
        <v>5.25</v>
      </c>
      <c r="E37" s="3">
        <v>25</v>
      </c>
      <c r="F37" s="3">
        <f t="shared" si="2"/>
        <v>19.75</v>
      </c>
      <c r="G37" s="1">
        <v>204</v>
      </c>
      <c r="H37" s="3">
        <f t="shared" si="3"/>
        <v>5100</v>
      </c>
      <c r="J37"/>
      <c r="K37"/>
    </row>
    <row r="38" spans="1:11" x14ac:dyDescent="0.35">
      <c r="A38" s="1" t="s">
        <v>25</v>
      </c>
      <c r="B38" s="1" t="s">
        <v>28</v>
      </c>
      <c r="C38" s="2">
        <v>45351</v>
      </c>
      <c r="D38" s="3">
        <v>9.25</v>
      </c>
      <c r="E38" s="3">
        <v>25</v>
      </c>
      <c r="F38" s="3">
        <f t="shared" si="2"/>
        <v>15.75</v>
      </c>
      <c r="G38" s="1">
        <v>162</v>
      </c>
      <c r="H38" s="3">
        <f t="shared" si="3"/>
        <v>4050</v>
      </c>
      <c r="J38"/>
      <c r="K38"/>
    </row>
    <row r="39" spans="1:11" x14ac:dyDescent="0.35">
      <c r="A39" s="1" t="s">
        <v>25</v>
      </c>
      <c r="B39" s="1" t="s">
        <v>29</v>
      </c>
      <c r="C39" s="2">
        <v>45351</v>
      </c>
      <c r="D39" s="3">
        <v>9.25</v>
      </c>
      <c r="E39" s="3">
        <v>20</v>
      </c>
      <c r="F39" s="3">
        <f t="shared" si="2"/>
        <v>10.75</v>
      </c>
      <c r="G39" s="1">
        <v>289</v>
      </c>
      <c r="H39" s="3">
        <f t="shared" si="3"/>
        <v>5780</v>
      </c>
      <c r="J39"/>
      <c r="K39"/>
    </row>
    <row r="40" spans="1:11" x14ac:dyDescent="0.35">
      <c r="A40" s="1" t="s">
        <v>9</v>
      </c>
      <c r="B40" s="1" t="s">
        <v>10</v>
      </c>
      <c r="C40" s="2">
        <v>45382</v>
      </c>
      <c r="D40" s="3">
        <v>5.25</v>
      </c>
      <c r="E40" s="3">
        <v>20</v>
      </c>
      <c r="F40" s="3">
        <f>E40-D40</f>
        <v>14.75</v>
      </c>
      <c r="G40" s="1">
        <v>67</v>
      </c>
      <c r="H40" s="3">
        <f>E40*G40</f>
        <v>1340</v>
      </c>
      <c r="J40"/>
      <c r="K40"/>
    </row>
    <row r="41" spans="1:11" x14ac:dyDescent="0.35">
      <c r="A41" s="1" t="s">
        <v>9</v>
      </c>
      <c r="B41" s="1" t="s">
        <v>11</v>
      </c>
      <c r="C41" s="2">
        <v>45382</v>
      </c>
      <c r="D41" s="3">
        <v>25.25</v>
      </c>
      <c r="E41" s="3">
        <v>70</v>
      </c>
      <c r="F41" s="3">
        <f t="shared" ref="F41:F57" si="4">E41-D41</f>
        <v>44.75</v>
      </c>
      <c r="G41" s="1">
        <v>245</v>
      </c>
      <c r="H41" s="3">
        <f t="shared" ref="H41:H57" si="5">E41*G41</f>
        <v>17150</v>
      </c>
      <c r="J41"/>
      <c r="K41"/>
    </row>
    <row r="42" spans="1:11" x14ac:dyDescent="0.35">
      <c r="A42" s="1" t="s">
        <v>9</v>
      </c>
      <c r="B42" s="1" t="s">
        <v>12</v>
      </c>
      <c r="C42" s="2">
        <v>45382</v>
      </c>
      <c r="D42" s="4">
        <v>7.25</v>
      </c>
      <c r="E42" s="4">
        <v>30</v>
      </c>
      <c r="F42" s="4">
        <f t="shared" si="4"/>
        <v>22.75</v>
      </c>
      <c r="G42" s="1">
        <v>176</v>
      </c>
      <c r="H42" s="4">
        <f t="shared" si="5"/>
        <v>5280</v>
      </c>
    </row>
    <row r="43" spans="1:11" x14ac:dyDescent="0.35">
      <c r="A43" s="1" t="s">
        <v>9</v>
      </c>
      <c r="B43" s="1" t="s">
        <v>13</v>
      </c>
      <c r="C43" s="2">
        <v>45382</v>
      </c>
      <c r="D43" s="4">
        <v>7.25</v>
      </c>
      <c r="E43" s="4">
        <v>30</v>
      </c>
      <c r="F43" s="4">
        <f t="shared" si="4"/>
        <v>22.75</v>
      </c>
      <c r="G43" s="1">
        <v>181</v>
      </c>
      <c r="H43" s="4">
        <f t="shared" si="5"/>
        <v>5430</v>
      </c>
    </row>
    <row r="44" spans="1:11" x14ac:dyDescent="0.35">
      <c r="A44" s="1" t="s">
        <v>9</v>
      </c>
      <c r="B44" s="1" t="s">
        <v>14</v>
      </c>
      <c r="C44" s="2">
        <v>45382</v>
      </c>
      <c r="D44" s="4">
        <v>5</v>
      </c>
      <c r="E44" s="4">
        <v>25</v>
      </c>
      <c r="F44" s="4">
        <f t="shared" si="4"/>
        <v>20</v>
      </c>
      <c r="G44" s="1">
        <v>122</v>
      </c>
      <c r="H44" s="4">
        <f t="shared" si="5"/>
        <v>3050</v>
      </c>
    </row>
    <row r="45" spans="1:11" x14ac:dyDescent="0.35">
      <c r="A45" s="1" t="s">
        <v>9</v>
      </c>
      <c r="B45" s="1" t="s">
        <v>15</v>
      </c>
      <c r="C45" s="2">
        <v>45382</v>
      </c>
      <c r="D45" s="4">
        <v>6.25</v>
      </c>
      <c r="E45" s="4">
        <v>35</v>
      </c>
      <c r="F45" s="4">
        <f t="shared" si="4"/>
        <v>28.75</v>
      </c>
      <c r="G45" s="1">
        <v>275</v>
      </c>
      <c r="H45" s="4">
        <f t="shared" si="5"/>
        <v>9625</v>
      </c>
    </row>
    <row r="46" spans="1:11" x14ac:dyDescent="0.35">
      <c r="A46" s="1" t="s">
        <v>9</v>
      </c>
      <c r="B46" s="1" t="s">
        <v>16</v>
      </c>
      <c r="C46" s="2">
        <v>45382</v>
      </c>
      <c r="D46" s="4">
        <v>4</v>
      </c>
      <c r="E46" s="4">
        <v>25</v>
      </c>
      <c r="F46" s="4">
        <f t="shared" si="4"/>
        <v>21</v>
      </c>
      <c r="G46" s="1">
        <v>155</v>
      </c>
      <c r="H46" s="4">
        <f t="shared" si="5"/>
        <v>3875</v>
      </c>
    </row>
    <row r="47" spans="1:11" x14ac:dyDescent="0.35">
      <c r="A47" s="1" t="s">
        <v>17</v>
      </c>
      <c r="B47" s="1" t="s">
        <v>18</v>
      </c>
      <c r="C47" s="2">
        <v>45382</v>
      </c>
      <c r="D47" s="3">
        <v>5</v>
      </c>
      <c r="E47" s="3">
        <v>20</v>
      </c>
      <c r="F47" s="3">
        <f t="shared" si="4"/>
        <v>15</v>
      </c>
      <c r="G47" s="1">
        <v>418</v>
      </c>
      <c r="H47" s="3">
        <f t="shared" si="5"/>
        <v>8360</v>
      </c>
    </row>
    <row r="48" spans="1:11" x14ac:dyDescent="0.35">
      <c r="A48" s="1" t="s">
        <v>17</v>
      </c>
      <c r="B48" s="1" t="s">
        <v>19</v>
      </c>
      <c r="C48" s="2">
        <v>45382</v>
      </c>
      <c r="D48" s="3">
        <v>7.5</v>
      </c>
      <c r="E48" s="3">
        <v>25</v>
      </c>
      <c r="F48" s="3">
        <f t="shared" si="4"/>
        <v>17.5</v>
      </c>
      <c r="G48" s="1">
        <v>50</v>
      </c>
      <c r="H48" s="3">
        <f t="shared" si="5"/>
        <v>1250</v>
      </c>
    </row>
    <row r="49" spans="1:8" x14ac:dyDescent="0.35">
      <c r="A49" s="1" t="s">
        <v>17</v>
      </c>
      <c r="B49" s="1" t="s">
        <v>20</v>
      </c>
      <c r="C49" s="2">
        <v>45382</v>
      </c>
      <c r="D49" s="3">
        <v>3.25</v>
      </c>
      <c r="E49" s="3">
        <v>15</v>
      </c>
      <c r="F49" s="3">
        <f t="shared" si="4"/>
        <v>11.75</v>
      </c>
      <c r="G49" s="1">
        <v>111</v>
      </c>
      <c r="H49" s="3">
        <f t="shared" si="5"/>
        <v>1665</v>
      </c>
    </row>
    <row r="50" spans="1:8" x14ac:dyDescent="0.35">
      <c r="A50" s="1" t="s">
        <v>17</v>
      </c>
      <c r="B50" s="1" t="s">
        <v>21</v>
      </c>
      <c r="C50" s="2">
        <v>45382</v>
      </c>
      <c r="D50" s="3">
        <v>6.25</v>
      </c>
      <c r="E50" s="3">
        <v>30</v>
      </c>
      <c r="F50" s="3">
        <f t="shared" si="4"/>
        <v>23.75</v>
      </c>
      <c r="G50" s="1">
        <v>135</v>
      </c>
      <c r="H50" s="3">
        <f t="shared" si="5"/>
        <v>4050</v>
      </c>
    </row>
    <row r="51" spans="1:8" x14ac:dyDescent="0.35">
      <c r="A51" s="1" t="s">
        <v>17</v>
      </c>
      <c r="B51" s="1" t="s">
        <v>22</v>
      </c>
      <c r="C51" s="2">
        <v>45382</v>
      </c>
      <c r="D51" s="3">
        <v>4.55</v>
      </c>
      <c r="E51" s="3">
        <v>20</v>
      </c>
      <c r="F51" s="3">
        <f t="shared" si="4"/>
        <v>15.45</v>
      </c>
      <c r="G51" s="1">
        <v>92</v>
      </c>
      <c r="H51" s="3">
        <f t="shared" si="5"/>
        <v>1840</v>
      </c>
    </row>
    <row r="52" spans="1:8" x14ac:dyDescent="0.35">
      <c r="A52" s="1" t="s">
        <v>17</v>
      </c>
      <c r="B52" s="1" t="s">
        <v>23</v>
      </c>
      <c r="C52" s="2">
        <v>45382</v>
      </c>
      <c r="D52" s="3">
        <v>25</v>
      </c>
      <c r="E52" s="3">
        <v>40</v>
      </c>
      <c r="F52" s="3">
        <f t="shared" si="4"/>
        <v>15</v>
      </c>
      <c r="G52" s="1">
        <v>214</v>
      </c>
      <c r="H52" s="3">
        <f t="shared" si="5"/>
        <v>8560</v>
      </c>
    </row>
    <row r="53" spans="1:8" x14ac:dyDescent="0.35">
      <c r="A53" s="1" t="s">
        <v>17</v>
      </c>
      <c r="B53" s="1" t="s">
        <v>24</v>
      </c>
      <c r="C53" s="2">
        <v>45382</v>
      </c>
      <c r="D53" s="3">
        <v>1.25</v>
      </c>
      <c r="E53" s="3">
        <v>10</v>
      </c>
      <c r="F53" s="3">
        <f t="shared" si="4"/>
        <v>8.75</v>
      </c>
      <c r="G53" s="1">
        <v>141</v>
      </c>
      <c r="H53" s="3">
        <f t="shared" si="5"/>
        <v>1410</v>
      </c>
    </row>
    <row r="54" spans="1:8" x14ac:dyDescent="0.35">
      <c r="A54" s="1" t="s">
        <v>25</v>
      </c>
      <c r="B54" s="1" t="s">
        <v>26</v>
      </c>
      <c r="C54" s="2">
        <v>45382</v>
      </c>
      <c r="D54" s="3">
        <v>7.25</v>
      </c>
      <c r="E54" s="3">
        <v>35</v>
      </c>
      <c r="F54" s="3">
        <f t="shared" si="4"/>
        <v>27.75</v>
      </c>
      <c r="G54" s="1">
        <v>162</v>
      </c>
      <c r="H54" s="3">
        <f t="shared" si="5"/>
        <v>5670</v>
      </c>
    </row>
    <row r="55" spans="1:8" x14ac:dyDescent="0.35">
      <c r="A55" s="1" t="s">
        <v>25</v>
      </c>
      <c r="B55" s="1" t="s">
        <v>27</v>
      </c>
      <c r="C55" s="2">
        <v>45382</v>
      </c>
      <c r="D55" s="3">
        <v>5.25</v>
      </c>
      <c r="E55" s="3">
        <v>25</v>
      </c>
      <c r="F55" s="3">
        <f t="shared" si="4"/>
        <v>19.75</v>
      </c>
      <c r="G55" s="1">
        <v>234</v>
      </c>
      <c r="H55" s="3">
        <f t="shared" si="5"/>
        <v>5850</v>
      </c>
    </row>
    <row r="56" spans="1:8" x14ac:dyDescent="0.35">
      <c r="A56" s="1" t="s">
        <v>25</v>
      </c>
      <c r="B56" s="1" t="s">
        <v>28</v>
      </c>
      <c r="C56" s="2">
        <v>45382</v>
      </c>
      <c r="D56" s="3">
        <v>9.25</v>
      </c>
      <c r="E56" s="3">
        <v>25</v>
      </c>
      <c r="F56" s="3">
        <f t="shared" si="4"/>
        <v>15.75</v>
      </c>
      <c r="G56" s="1">
        <v>185</v>
      </c>
      <c r="H56" s="3">
        <f t="shared" si="5"/>
        <v>4625</v>
      </c>
    </row>
    <row r="57" spans="1:8" x14ac:dyDescent="0.35">
      <c r="A57" s="1" t="s">
        <v>25</v>
      </c>
      <c r="B57" s="1" t="s">
        <v>29</v>
      </c>
      <c r="C57" s="2">
        <v>45382</v>
      </c>
      <c r="D57" s="3">
        <v>9.25</v>
      </c>
      <c r="E57" s="3">
        <v>20</v>
      </c>
      <c r="F57" s="3">
        <f t="shared" si="4"/>
        <v>10.75</v>
      </c>
      <c r="G57" s="1">
        <v>327</v>
      </c>
      <c r="H57" s="3">
        <f t="shared" si="5"/>
        <v>6540</v>
      </c>
    </row>
  </sheetData>
  <pageMargins left="0.7" right="0.7" top="0.75" bottom="0.75" header="0.3" footer="0.3"/>
  <pageSetup scale="58"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025C2-4011-479F-8893-5817B22CDA83}">
  <sheetPr>
    <pageSetUpPr fitToPage="1"/>
  </sheetPr>
  <dimension ref="A1:L57"/>
  <sheetViews>
    <sheetView topLeftCell="D1" workbookViewId="0">
      <selection activeCell="O10" sqref="O10"/>
    </sheetView>
  </sheetViews>
  <sheetFormatPr defaultColWidth="8.81640625" defaultRowHeight="14.5" x14ac:dyDescent="0.35"/>
  <cols>
    <col min="1" max="1" width="9.7265625" style="1" bestFit="1" customWidth="1"/>
    <col min="2" max="2" width="23.7265625" style="1" customWidth="1"/>
    <col min="3" max="3" width="15.453125" style="1" customWidth="1"/>
    <col min="4" max="7" width="8.81640625" style="1"/>
    <col min="8" max="8" width="12.54296875" style="1" bestFit="1" customWidth="1"/>
    <col min="9" max="9" width="8.81640625" style="1"/>
    <col min="10" max="10" width="25.7265625" style="1" bestFit="1" customWidth="1"/>
    <col min="11" max="11" width="21.453125" style="1" bestFit="1" customWidth="1"/>
    <col min="12" max="12" width="24.7265625" style="1" bestFit="1" customWidth="1"/>
    <col min="13" max="16384" width="8.81640625" style="1"/>
  </cols>
  <sheetData>
    <row r="1" spans="1:12" x14ac:dyDescent="0.35">
      <c r="E1" s="22"/>
      <c r="F1" s="22"/>
      <c r="G1" s="23" t="s">
        <v>0</v>
      </c>
      <c r="H1" s="24"/>
    </row>
    <row r="3" spans="1:12" ht="29" x14ac:dyDescent="0.35">
      <c r="A3" s="25" t="s">
        <v>1</v>
      </c>
      <c r="B3" s="25" t="s">
        <v>2</v>
      </c>
      <c r="C3" s="25" t="s">
        <v>3</v>
      </c>
      <c r="D3" s="25" t="s">
        <v>4</v>
      </c>
      <c r="E3" s="25" t="s">
        <v>5</v>
      </c>
      <c r="F3" s="25" t="s">
        <v>6</v>
      </c>
      <c r="G3" s="25" t="s">
        <v>7</v>
      </c>
      <c r="H3" s="25" t="s">
        <v>8</v>
      </c>
    </row>
    <row r="4" spans="1:12" x14ac:dyDescent="0.35">
      <c r="A4" s="1" t="s">
        <v>9</v>
      </c>
      <c r="B4" s="1" t="s">
        <v>10</v>
      </c>
      <c r="C4" s="2">
        <v>45322</v>
      </c>
      <c r="D4" s="3">
        <v>5.25</v>
      </c>
      <c r="E4" s="3">
        <v>20</v>
      </c>
      <c r="F4" s="3">
        <f>E4-D4</f>
        <v>14.75</v>
      </c>
      <c r="G4" s="1">
        <v>31</v>
      </c>
      <c r="H4" s="3">
        <f>E4*G4</f>
        <v>620</v>
      </c>
      <c r="J4" s="35" t="s">
        <v>1</v>
      </c>
      <c r="K4" s="35" t="s">
        <v>2</v>
      </c>
      <c r="L4" t="s">
        <v>69</v>
      </c>
    </row>
    <row r="5" spans="1:12" x14ac:dyDescent="0.35">
      <c r="A5" s="1" t="s">
        <v>9</v>
      </c>
      <c r="B5" s="1" t="s">
        <v>11</v>
      </c>
      <c r="C5" s="2">
        <v>45322</v>
      </c>
      <c r="D5" s="3">
        <v>25.25</v>
      </c>
      <c r="E5" s="3">
        <v>40</v>
      </c>
      <c r="F5" s="3">
        <f t="shared" ref="F5:F21" si="0">E5-D5</f>
        <v>14.75</v>
      </c>
      <c r="G5" s="1">
        <v>200</v>
      </c>
      <c r="H5" s="3">
        <f t="shared" ref="H5:H21" si="1">E5*G5</f>
        <v>8000</v>
      </c>
      <c r="J5" t="s">
        <v>17</v>
      </c>
      <c r="K5"/>
      <c r="L5" s="99">
        <v>3915.7142857142858</v>
      </c>
    </row>
    <row r="6" spans="1:12" x14ac:dyDescent="0.35">
      <c r="A6" s="1" t="s">
        <v>9</v>
      </c>
      <c r="B6" s="1" t="s">
        <v>12</v>
      </c>
      <c r="C6" s="2">
        <v>45322</v>
      </c>
      <c r="D6" s="4">
        <v>7.25</v>
      </c>
      <c r="E6" s="4">
        <v>30</v>
      </c>
      <c r="F6" s="4">
        <f t="shared" si="0"/>
        <v>22.75</v>
      </c>
      <c r="G6" s="1">
        <v>247</v>
      </c>
      <c r="H6" s="4">
        <f t="shared" si="1"/>
        <v>7410</v>
      </c>
      <c r="J6"/>
      <c r="K6" t="s">
        <v>18</v>
      </c>
      <c r="L6" s="99">
        <v>9446.6666666666661</v>
      </c>
    </row>
    <row r="7" spans="1:12" x14ac:dyDescent="0.35">
      <c r="A7" s="1" t="s">
        <v>9</v>
      </c>
      <c r="B7" s="1" t="s">
        <v>13</v>
      </c>
      <c r="C7" s="2">
        <v>45322</v>
      </c>
      <c r="D7" s="4">
        <v>7.25</v>
      </c>
      <c r="E7" s="4">
        <v>30</v>
      </c>
      <c r="F7" s="4">
        <f t="shared" si="0"/>
        <v>22.75</v>
      </c>
      <c r="G7" s="1">
        <v>231</v>
      </c>
      <c r="H7" s="4">
        <f t="shared" si="1"/>
        <v>6930</v>
      </c>
      <c r="J7"/>
      <c r="K7" t="s">
        <v>21</v>
      </c>
      <c r="L7" s="99">
        <v>3950</v>
      </c>
    </row>
    <row r="8" spans="1:12" x14ac:dyDescent="0.35">
      <c r="A8" s="1" t="s">
        <v>9</v>
      </c>
      <c r="B8" s="1" t="s">
        <v>14</v>
      </c>
      <c r="C8" s="2">
        <v>45322</v>
      </c>
      <c r="D8" s="4">
        <v>5</v>
      </c>
      <c r="E8" s="4">
        <v>25</v>
      </c>
      <c r="F8" s="4">
        <f t="shared" si="0"/>
        <v>20</v>
      </c>
      <c r="G8" s="1">
        <v>325</v>
      </c>
      <c r="H8" s="4">
        <f t="shared" si="1"/>
        <v>8125</v>
      </c>
      <c r="J8"/>
      <c r="K8" t="s">
        <v>20</v>
      </c>
      <c r="L8" s="99">
        <v>1555</v>
      </c>
    </row>
    <row r="9" spans="1:12" x14ac:dyDescent="0.35">
      <c r="A9" s="1" t="s">
        <v>9</v>
      </c>
      <c r="B9" s="1" t="s">
        <v>15</v>
      </c>
      <c r="C9" s="2">
        <v>45322</v>
      </c>
      <c r="D9" s="4">
        <v>6.25</v>
      </c>
      <c r="E9" s="4">
        <v>35</v>
      </c>
      <c r="F9" s="4">
        <f t="shared" si="0"/>
        <v>28.75</v>
      </c>
      <c r="G9" s="1">
        <v>315</v>
      </c>
      <c r="H9" s="4">
        <f t="shared" si="1"/>
        <v>11025</v>
      </c>
      <c r="J9"/>
      <c r="K9" t="s">
        <v>24</v>
      </c>
      <c r="L9" s="99">
        <v>1523.3333333333333</v>
      </c>
    </row>
    <row r="10" spans="1:12" x14ac:dyDescent="0.35">
      <c r="A10" s="1" t="s">
        <v>9</v>
      </c>
      <c r="B10" s="1" t="s">
        <v>16</v>
      </c>
      <c r="C10" s="2">
        <v>45322</v>
      </c>
      <c r="D10" s="4">
        <v>4</v>
      </c>
      <c r="E10" s="4">
        <v>25</v>
      </c>
      <c r="F10" s="4">
        <f t="shared" si="0"/>
        <v>21</v>
      </c>
      <c r="G10" s="1">
        <v>244</v>
      </c>
      <c r="H10" s="4">
        <f t="shared" si="1"/>
        <v>6100</v>
      </c>
      <c r="J10"/>
      <c r="K10" t="s">
        <v>22</v>
      </c>
      <c r="L10" s="99">
        <v>1680</v>
      </c>
    </row>
    <row r="11" spans="1:12" x14ac:dyDescent="0.35">
      <c r="A11" s="1" t="s">
        <v>17</v>
      </c>
      <c r="B11" s="1" t="s">
        <v>18</v>
      </c>
      <c r="C11" s="2">
        <v>45322</v>
      </c>
      <c r="D11" s="3">
        <v>5</v>
      </c>
      <c r="E11" s="3">
        <v>20</v>
      </c>
      <c r="F11" s="3">
        <f t="shared" si="0"/>
        <v>15</v>
      </c>
      <c r="G11" s="1">
        <v>541</v>
      </c>
      <c r="H11" s="3">
        <f t="shared" si="1"/>
        <v>10820</v>
      </c>
      <c r="J11"/>
      <c r="K11" t="s">
        <v>19</v>
      </c>
      <c r="L11" s="99">
        <v>1641.6666666666667</v>
      </c>
    </row>
    <row r="12" spans="1:12" x14ac:dyDescent="0.35">
      <c r="A12" s="1" t="s">
        <v>17</v>
      </c>
      <c r="B12" s="1" t="s">
        <v>19</v>
      </c>
      <c r="C12" s="2">
        <v>45322</v>
      </c>
      <c r="D12" s="3">
        <v>7.5</v>
      </c>
      <c r="E12" s="3">
        <v>25</v>
      </c>
      <c r="F12" s="3">
        <f t="shared" si="0"/>
        <v>17.5</v>
      </c>
      <c r="G12" s="1">
        <v>84</v>
      </c>
      <c r="H12" s="3">
        <f t="shared" si="1"/>
        <v>2100</v>
      </c>
      <c r="J12"/>
      <c r="K12" t="s">
        <v>23</v>
      </c>
      <c r="L12" s="99">
        <v>7613.333333333333</v>
      </c>
    </row>
    <row r="13" spans="1:12" x14ac:dyDescent="0.35">
      <c r="A13" s="1" t="s">
        <v>17</v>
      </c>
      <c r="B13" s="1" t="s">
        <v>20</v>
      </c>
      <c r="C13" s="2">
        <v>45322</v>
      </c>
      <c r="D13" s="3">
        <v>3.25</v>
      </c>
      <c r="E13" s="3">
        <v>15</v>
      </c>
      <c r="F13" s="3">
        <f t="shared" si="0"/>
        <v>11.75</v>
      </c>
      <c r="G13" s="1">
        <v>99</v>
      </c>
      <c r="H13" s="3">
        <f t="shared" si="1"/>
        <v>1485</v>
      </c>
      <c r="J13" t="s">
        <v>40</v>
      </c>
      <c r="K13"/>
      <c r="L13" s="99">
        <v>3915.7142857142858</v>
      </c>
    </row>
    <row r="14" spans="1:12" x14ac:dyDescent="0.35">
      <c r="A14" s="1" t="s">
        <v>17</v>
      </c>
      <c r="B14" s="1" t="s">
        <v>21</v>
      </c>
      <c r="C14" s="2">
        <v>45322</v>
      </c>
      <c r="D14" s="3">
        <v>6.25</v>
      </c>
      <c r="E14" s="3">
        <v>30</v>
      </c>
      <c r="F14" s="3">
        <f t="shared" si="0"/>
        <v>23.75</v>
      </c>
      <c r="G14" s="1">
        <v>132</v>
      </c>
      <c r="H14" s="3">
        <f t="shared" si="1"/>
        <v>3960</v>
      </c>
      <c r="J14"/>
      <c r="K14"/>
      <c r="L14"/>
    </row>
    <row r="15" spans="1:12" x14ac:dyDescent="0.35">
      <c r="A15" s="1" t="s">
        <v>17</v>
      </c>
      <c r="B15" s="1" t="s">
        <v>22</v>
      </c>
      <c r="C15" s="2">
        <v>45322</v>
      </c>
      <c r="D15" s="3">
        <v>4.55</v>
      </c>
      <c r="E15" s="3">
        <v>20</v>
      </c>
      <c r="F15" s="3">
        <f t="shared" si="0"/>
        <v>15.45</v>
      </c>
      <c r="G15" s="1">
        <v>74</v>
      </c>
      <c r="H15" s="3">
        <f t="shared" si="1"/>
        <v>1480</v>
      </c>
      <c r="J15"/>
      <c r="K15"/>
      <c r="L15"/>
    </row>
    <row r="16" spans="1:12" x14ac:dyDescent="0.35">
      <c r="A16" s="1" t="s">
        <v>17</v>
      </c>
      <c r="B16" s="1" t="s">
        <v>23</v>
      </c>
      <c r="C16" s="2">
        <v>45322</v>
      </c>
      <c r="D16" s="3">
        <v>25</v>
      </c>
      <c r="E16" s="3">
        <v>40</v>
      </c>
      <c r="F16" s="3">
        <f t="shared" si="0"/>
        <v>15</v>
      </c>
      <c r="G16" s="1">
        <v>182</v>
      </c>
      <c r="H16" s="3">
        <f t="shared" si="1"/>
        <v>7280</v>
      </c>
      <c r="J16"/>
      <c r="K16"/>
      <c r="L16"/>
    </row>
    <row r="17" spans="1:12" x14ac:dyDescent="0.35">
      <c r="A17" s="1" t="s">
        <v>17</v>
      </c>
      <c r="B17" s="1" t="s">
        <v>24</v>
      </c>
      <c r="C17" s="2">
        <v>45322</v>
      </c>
      <c r="D17" s="3">
        <v>1.25</v>
      </c>
      <c r="E17" s="3">
        <v>10</v>
      </c>
      <c r="F17" s="3">
        <f t="shared" si="0"/>
        <v>8.75</v>
      </c>
      <c r="G17" s="1">
        <v>201</v>
      </c>
      <c r="H17" s="3">
        <f t="shared" si="1"/>
        <v>2010</v>
      </c>
      <c r="J17"/>
      <c r="K17"/>
      <c r="L17"/>
    </row>
    <row r="18" spans="1:12" x14ac:dyDescent="0.35">
      <c r="A18" s="1" t="s">
        <v>25</v>
      </c>
      <c r="B18" s="1" t="s">
        <v>26</v>
      </c>
      <c r="C18" s="2">
        <v>45322</v>
      </c>
      <c r="D18" s="3">
        <v>7.25</v>
      </c>
      <c r="E18" s="3">
        <v>35</v>
      </c>
      <c r="F18" s="3">
        <f t="shared" si="0"/>
        <v>27.75</v>
      </c>
      <c r="G18" s="1">
        <v>93</v>
      </c>
      <c r="H18" s="3">
        <f t="shared" si="1"/>
        <v>3255</v>
      </c>
      <c r="J18"/>
      <c r="K18"/>
      <c r="L18"/>
    </row>
    <row r="19" spans="1:12" x14ac:dyDescent="0.35">
      <c r="A19" s="1" t="s">
        <v>25</v>
      </c>
      <c r="B19" s="1" t="s">
        <v>27</v>
      </c>
      <c r="C19" s="2">
        <v>45322</v>
      </c>
      <c r="D19" s="3">
        <v>5.25</v>
      </c>
      <c r="E19" s="3">
        <v>25</v>
      </c>
      <c r="F19" s="3">
        <f t="shared" si="0"/>
        <v>19.75</v>
      </c>
      <c r="G19" s="1">
        <v>174</v>
      </c>
      <c r="H19" s="3">
        <f t="shared" si="1"/>
        <v>4350</v>
      </c>
      <c r="J19"/>
      <c r="K19"/>
      <c r="L19"/>
    </row>
    <row r="20" spans="1:12" x14ac:dyDescent="0.35">
      <c r="A20" s="1" t="s">
        <v>25</v>
      </c>
      <c r="B20" s="1" t="s">
        <v>28</v>
      </c>
      <c r="C20" s="2">
        <v>45322</v>
      </c>
      <c r="D20" s="3">
        <v>9.25</v>
      </c>
      <c r="E20" s="3">
        <v>25</v>
      </c>
      <c r="F20" s="3">
        <f t="shared" si="0"/>
        <v>15.75</v>
      </c>
      <c r="G20" s="1">
        <v>191</v>
      </c>
      <c r="H20" s="3">
        <f t="shared" si="1"/>
        <v>4775</v>
      </c>
      <c r="J20"/>
      <c r="K20"/>
      <c r="L20"/>
    </row>
    <row r="21" spans="1:12" x14ac:dyDescent="0.35">
      <c r="A21" s="1" t="s">
        <v>25</v>
      </c>
      <c r="B21" s="1" t="s">
        <v>29</v>
      </c>
      <c r="C21" s="2">
        <v>45322</v>
      </c>
      <c r="D21" s="3">
        <v>9.25</v>
      </c>
      <c r="E21" s="3">
        <v>20</v>
      </c>
      <c r="F21" s="3">
        <f t="shared" si="0"/>
        <v>10.75</v>
      </c>
      <c r="G21" s="1">
        <v>307</v>
      </c>
      <c r="H21" s="3">
        <f t="shared" si="1"/>
        <v>6140</v>
      </c>
      <c r="J21"/>
      <c r="K21"/>
      <c r="L21"/>
    </row>
    <row r="22" spans="1:12" x14ac:dyDescent="0.35">
      <c r="A22" s="1" t="s">
        <v>9</v>
      </c>
      <c r="B22" s="1" t="s">
        <v>10</v>
      </c>
      <c r="C22" s="2">
        <v>45351</v>
      </c>
      <c r="D22" s="3">
        <v>5.25</v>
      </c>
      <c r="E22" s="3">
        <v>20</v>
      </c>
      <c r="F22" s="3">
        <f>E22-D22</f>
        <v>14.75</v>
      </c>
      <c r="G22" s="1">
        <v>48</v>
      </c>
      <c r="H22" s="3">
        <f>E22*G22</f>
        <v>960</v>
      </c>
      <c r="J22"/>
      <c r="K22"/>
      <c r="L22"/>
    </row>
    <row r="23" spans="1:12" x14ac:dyDescent="0.35">
      <c r="A23" s="1" t="s">
        <v>9</v>
      </c>
      <c r="B23" s="1" t="s">
        <v>11</v>
      </c>
      <c r="C23" s="2">
        <v>45351</v>
      </c>
      <c r="D23" s="3">
        <v>25.25</v>
      </c>
      <c r="E23" s="3">
        <v>70</v>
      </c>
      <c r="F23" s="3">
        <f t="shared" ref="F23:F39" si="2">E23-D23</f>
        <v>44.75</v>
      </c>
      <c r="G23" s="1">
        <v>294</v>
      </c>
      <c r="H23" s="3">
        <f t="shared" ref="H23:H39" si="3">E23*G23</f>
        <v>20580</v>
      </c>
      <c r="J23"/>
      <c r="K23"/>
      <c r="L23"/>
    </row>
    <row r="24" spans="1:12" x14ac:dyDescent="0.35">
      <c r="A24" s="1" t="s">
        <v>9</v>
      </c>
      <c r="B24" s="1" t="s">
        <v>12</v>
      </c>
      <c r="C24" s="2">
        <v>45351</v>
      </c>
      <c r="D24" s="4">
        <v>7.25</v>
      </c>
      <c r="E24" s="4">
        <v>30</v>
      </c>
      <c r="F24" s="4">
        <f t="shared" si="2"/>
        <v>22.75</v>
      </c>
      <c r="G24" s="1">
        <v>186</v>
      </c>
      <c r="H24" s="4">
        <f t="shared" si="3"/>
        <v>5580</v>
      </c>
      <c r="J24"/>
      <c r="K24"/>
      <c r="L24"/>
    </row>
    <row r="25" spans="1:12" x14ac:dyDescent="0.35">
      <c r="A25" s="1" t="s">
        <v>9</v>
      </c>
      <c r="B25" s="1" t="s">
        <v>13</v>
      </c>
      <c r="C25" s="2">
        <v>45351</v>
      </c>
      <c r="D25" s="4">
        <v>7.25</v>
      </c>
      <c r="E25" s="4">
        <v>30</v>
      </c>
      <c r="F25" s="4">
        <f t="shared" si="2"/>
        <v>22.75</v>
      </c>
      <c r="G25" s="1">
        <v>160</v>
      </c>
      <c r="H25" s="4">
        <f t="shared" si="3"/>
        <v>4800</v>
      </c>
      <c r="J25"/>
      <c r="K25"/>
      <c r="L25"/>
    </row>
    <row r="26" spans="1:12" x14ac:dyDescent="0.35">
      <c r="A26" s="1" t="s">
        <v>9</v>
      </c>
      <c r="B26" s="1" t="s">
        <v>14</v>
      </c>
      <c r="C26" s="2">
        <v>45351</v>
      </c>
      <c r="D26" s="4">
        <v>5</v>
      </c>
      <c r="E26" s="4">
        <v>25</v>
      </c>
      <c r="F26" s="4">
        <f t="shared" si="2"/>
        <v>20</v>
      </c>
      <c r="G26" s="1">
        <v>109</v>
      </c>
      <c r="H26" s="4">
        <f t="shared" si="3"/>
        <v>2725</v>
      </c>
      <c r="J26"/>
      <c r="K26"/>
      <c r="L26"/>
    </row>
    <row r="27" spans="1:12" x14ac:dyDescent="0.35">
      <c r="A27" s="1" t="s">
        <v>9</v>
      </c>
      <c r="B27" s="1" t="s">
        <v>15</v>
      </c>
      <c r="C27" s="2">
        <v>45351</v>
      </c>
      <c r="D27" s="4">
        <v>6.25</v>
      </c>
      <c r="E27" s="4">
        <v>35</v>
      </c>
      <c r="F27" s="4">
        <f t="shared" si="2"/>
        <v>28.75</v>
      </c>
      <c r="G27" s="1">
        <v>264</v>
      </c>
      <c r="H27" s="4">
        <f t="shared" si="3"/>
        <v>9240</v>
      </c>
      <c r="J27"/>
      <c r="K27"/>
    </row>
    <row r="28" spans="1:12" x14ac:dyDescent="0.35">
      <c r="A28" s="1" t="s">
        <v>9</v>
      </c>
      <c r="B28" s="1" t="s">
        <v>16</v>
      </c>
      <c r="C28" s="2">
        <v>45351</v>
      </c>
      <c r="D28" s="4">
        <v>4</v>
      </c>
      <c r="E28" s="4">
        <v>25</v>
      </c>
      <c r="F28" s="4">
        <f t="shared" si="2"/>
        <v>21</v>
      </c>
      <c r="G28" s="1">
        <v>133</v>
      </c>
      <c r="H28" s="4">
        <f t="shared" si="3"/>
        <v>3325</v>
      </c>
      <c r="J28"/>
      <c r="K28"/>
    </row>
    <row r="29" spans="1:12" x14ac:dyDescent="0.35">
      <c r="A29" s="1" t="s">
        <v>17</v>
      </c>
      <c r="B29" s="1" t="s">
        <v>18</v>
      </c>
      <c r="C29" s="2">
        <v>45351</v>
      </c>
      <c r="D29" s="3">
        <v>5</v>
      </c>
      <c r="E29" s="3">
        <v>20</v>
      </c>
      <c r="F29" s="3">
        <f t="shared" si="2"/>
        <v>15</v>
      </c>
      <c r="G29" s="1">
        <v>458</v>
      </c>
      <c r="H29" s="3">
        <f t="shared" si="3"/>
        <v>9160</v>
      </c>
      <c r="J29"/>
      <c r="K29"/>
    </row>
    <row r="30" spans="1:12" x14ac:dyDescent="0.35">
      <c r="A30" s="1" t="s">
        <v>17</v>
      </c>
      <c r="B30" s="1" t="s">
        <v>19</v>
      </c>
      <c r="C30" s="2">
        <v>45351</v>
      </c>
      <c r="D30" s="3">
        <v>7.5</v>
      </c>
      <c r="E30" s="3">
        <v>25</v>
      </c>
      <c r="F30" s="3">
        <f t="shared" si="2"/>
        <v>17.5</v>
      </c>
      <c r="G30" s="1">
        <v>63</v>
      </c>
      <c r="H30" s="3">
        <f t="shared" si="3"/>
        <v>1575</v>
      </c>
      <c r="J30"/>
      <c r="K30"/>
    </row>
    <row r="31" spans="1:12" x14ac:dyDescent="0.35">
      <c r="A31" s="1" t="s">
        <v>17</v>
      </c>
      <c r="B31" s="1" t="s">
        <v>20</v>
      </c>
      <c r="C31" s="2">
        <v>45351</v>
      </c>
      <c r="D31" s="3">
        <v>3.25</v>
      </c>
      <c r="E31" s="3">
        <v>15</v>
      </c>
      <c r="F31" s="3">
        <f t="shared" si="2"/>
        <v>11.75</v>
      </c>
      <c r="G31" s="1">
        <v>101</v>
      </c>
      <c r="H31" s="3">
        <f t="shared" si="3"/>
        <v>1515</v>
      </c>
      <c r="J31"/>
      <c r="K31"/>
    </row>
    <row r="32" spans="1:12" x14ac:dyDescent="0.35">
      <c r="A32" s="1" t="s">
        <v>17</v>
      </c>
      <c r="B32" s="1" t="s">
        <v>21</v>
      </c>
      <c r="C32" s="2">
        <v>45351</v>
      </c>
      <c r="D32" s="3">
        <v>6.25</v>
      </c>
      <c r="E32" s="3">
        <v>30</v>
      </c>
      <c r="F32" s="3">
        <f t="shared" si="2"/>
        <v>23.75</v>
      </c>
      <c r="G32" s="1">
        <v>128</v>
      </c>
      <c r="H32" s="3">
        <f t="shared" si="3"/>
        <v>3840</v>
      </c>
      <c r="J32"/>
      <c r="K32"/>
    </row>
    <row r="33" spans="1:11" x14ac:dyDescent="0.35">
      <c r="A33" s="1" t="s">
        <v>17</v>
      </c>
      <c r="B33" s="1" t="s">
        <v>22</v>
      </c>
      <c r="C33" s="2">
        <v>45351</v>
      </c>
      <c r="D33" s="3">
        <v>4.55</v>
      </c>
      <c r="E33" s="3">
        <v>20</v>
      </c>
      <c r="F33" s="3">
        <f t="shared" si="2"/>
        <v>15.45</v>
      </c>
      <c r="G33" s="1">
        <v>86</v>
      </c>
      <c r="H33" s="3">
        <f t="shared" si="3"/>
        <v>1720</v>
      </c>
      <c r="J33"/>
      <c r="K33"/>
    </row>
    <row r="34" spans="1:11" x14ac:dyDescent="0.35">
      <c r="A34" s="1" t="s">
        <v>17</v>
      </c>
      <c r="B34" s="1" t="s">
        <v>23</v>
      </c>
      <c r="C34" s="2">
        <v>45351</v>
      </c>
      <c r="D34" s="3">
        <v>25</v>
      </c>
      <c r="E34" s="3">
        <v>40</v>
      </c>
      <c r="F34" s="3">
        <f t="shared" si="2"/>
        <v>15</v>
      </c>
      <c r="G34" s="1">
        <v>175</v>
      </c>
      <c r="H34" s="3">
        <f t="shared" si="3"/>
        <v>7000</v>
      </c>
      <c r="J34"/>
      <c r="K34"/>
    </row>
    <row r="35" spans="1:11" x14ac:dyDescent="0.35">
      <c r="A35" s="1" t="s">
        <v>17</v>
      </c>
      <c r="B35" s="1" t="s">
        <v>24</v>
      </c>
      <c r="C35" s="2">
        <v>45351</v>
      </c>
      <c r="D35" s="3">
        <v>1.25</v>
      </c>
      <c r="E35" s="3">
        <v>10</v>
      </c>
      <c r="F35" s="3">
        <f t="shared" si="2"/>
        <v>8.75</v>
      </c>
      <c r="G35" s="1">
        <v>115</v>
      </c>
      <c r="H35" s="3">
        <f t="shared" si="3"/>
        <v>1150</v>
      </c>
      <c r="J35"/>
      <c r="K35"/>
    </row>
    <row r="36" spans="1:11" x14ac:dyDescent="0.35">
      <c r="A36" s="1" t="s">
        <v>25</v>
      </c>
      <c r="B36" s="1" t="s">
        <v>26</v>
      </c>
      <c r="C36" s="2">
        <v>45351</v>
      </c>
      <c r="D36" s="3">
        <v>7.25</v>
      </c>
      <c r="E36" s="3">
        <v>35</v>
      </c>
      <c r="F36" s="3">
        <f t="shared" si="2"/>
        <v>27.75</v>
      </c>
      <c r="G36" s="1">
        <v>102</v>
      </c>
      <c r="H36" s="3">
        <f t="shared" si="3"/>
        <v>3570</v>
      </c>
      <c r="J36"/>
      <c r="K36"/>
    </row>
    <row r="37" spans="1:11" x14ac:dyDescent="0.35">
      <c r="A37" s="1" t="s">
        <v>25</v>
      </c>
      <c r="B37" s="1" t="s">
        <v>27</v>
      </c>
      <c r="C37" s="2">
        <v>45351</v>
      </c>
      <c r="D37" s="3">
        <v>5.25</v>
      </c>
      <c r="E37" s="3">
        <v>25</v>
      </c>
      <c r="F37" s="3">
        <f t="shared" si="2"/>
        <v>19.75</v>
      </c>
      <c r="G37" s="1">
        <v>204</v>
      </c>
      <c r="H37" s="3">
        <f t="shared" si="3"/>
        <v>5100</v>
      </c>
      <c r="J37"/>
      <c r="K37"/>
    </row>
    <row r="38" spans="1:11" x14ac:dyDescent="0.35">
      <c r="A38" s="1" t="s">
        <v>25</v>
      </c>
      <c r="B38" s="1" t="s">
        <v>28</v>
      </c>
      <c r="C38" s="2">
        <v>45351</v>
      </c>
      <c r="D38" s="3">
        <v>9.25</v>
      </c>
      <c r="E38" s="3">
        <v>25</v>
      </c>
      <c r="F38" s="3">
        <f t="shared" si="2"/>
        <v>15.75</v>
      </c>
      <c r="G38" s="1">
        <v>162</v>
      </c>
      <c r="H38" s="3">
        <f t="shared" si="3"/>
        <v>4050</v>
      </c>
      <c r="J38"/>
      <c r="K38"/>
    </row>
    <row r="39" spans="1:11" x14ac:dyDescent="0.35">
      <c r="A39" s="1" t="s">
        <v>25</v>
      </c>
      <c r="B39" s="1" t="s">
        <v>29</v>
      </c>
      <c r="C39" s="2">
        <v>45351</v>
      </c>
      <c r="D39" s="3">
        <v>9.25</v>
      </c>
      <c r="E39" s="3">
        <v>20</v>
      </c>
      <c r="F39" s="3">
        <f t="shared" si="2"/>
        <v>10.75</v>
      </c>
      <c r="G39" s="1">
        <v>289</v>
      </c>
      <c r="H39" s="3">
        <f t="shared" si="3"/>
        <v>5780</v>
      </c>
      <c r="J39"/>
      <c r="K39"/>
    </row>
    <row r="40" spans="1:11" x14ac:dyDescent="0.35">
      <c r="A40" s="1" t="s">
        <v>9</v>
      </c>
      <c r="B40" s="1" t="s">
        <v>10</v>
      </c>
      <c r="C40" s="2">
        <v>45382</v>
      </c>
      <c r="D40" s="3">
        <v>5.25</v>
      </c>
      <c r="E40" s="3">
        <v>20</v>
      </c>
      <c r="F40" s="3">
        <f>E40-D40</f>
        <v>14.75</v>
      </c>
      <c r="G40" s="1">
        <v>67</v>
      </c>
      <c r="H40" s="3">
        <f>E40*G40</f>
        <v>1340</v>
      </c>
      <c r="J40"/>
      <c r="K40"/>
    </row>
    <row r="41" spans="1:11" x14ac:dyDescent="0.35">
      <c r="A41" s="1" t="s">
        <v>9</v>
      </c>
      <c r="B41" s="1" t="s">
        <v>11</v>
      </c>
      <c r="C41" s="2">
        <v>45382</v>
      </c>
      <c r="D41" s="3">
        <v>25.25</v>
      </c>
      <c r="E41" s="3">
        <v>70</v>
      </c>
      <c r="F41" s="3">
        <f t="shared" ref="F41:F57" si="4">E41-D41</f>
        <v>44.75</v>
      </c>
      <c r="G41" s="1">
        <v>245</v>
      </c>
      <c r="H41" s="3">
        <f t="shared" ref="H41:H57" si="5">E41*G41</f>
        <v>17150</v>
      </c>
      <c r="J41"/>
      <c r="K41"/>
    </row>
    <row r="42" spans="1:11" x14ac:dyDescent="0.35">
      <c r="A42" s="1" t="s">
        <v>9</v>
      </c>
      <c r="B42" s="1" t="s">
        <v>12</v>
      </c>
      <c r="C42" s="2">
        <v>45382</v>
      </c>
      <c r="D42" s="4">
        <v>7.25</v>
      </c>
      <c r="E42" s="4">
        <v>30</v>
      </c>
      <c r="F42" s="4">
        <f t="shared" si="4"/>
        <v>22.75</v>
      </c>
      <c r="G42" s="1">
        <v>176</v>
      </c>
      <c r="H42" s="4">
        <f t="shared" si="5"/>
        <v>5280</v>
      </c>
    </row>
    <row r="43" spans="1:11" x14ac:dyDescent="0.35">
      <c r="A43" s="1" t="s">
        <v>9</v>
      </c>
      <c r="B43" s="1" t="s">
        <v>13</v>
      </c>
      <c r="C43" s="2">
        <v>45382</v>
      </c>
      <c r="D43" s="4">
        <v>7.25</v>
      </c>
      <c r="E43" s="4">
        <v>30</v>
      </c>
      <c r="F43" s="4">
        <f t="shared" si="4"/>
        <v>22.75</v>
      </c>
      <c r="G43" s="1">
        <v>181</v>
      </c>
      <c r="H43" s="4">
        <f t="shared" si="5"/>
        <v>5430</v>
      </c>
    </row>
    <row r="44" spans="1:11" x14ac:dyDescent="0.35">
      <c r="A44" s="1" t="s">
        <v>9</v>
      </c>
      <c r="B44" s="1" t="s">
        <v>14</v>
      </c>
      <c r="C44" s="2">
        <v>45382</v>
      </c>
      <c r="D44" s="4">
        <v>5</v>
      </c>
      <c r="E44" s="4">
        <v>25</v>
      </c>
      <c r="F44" s="4">
        <f t="shared" si="4"/>
        <v>20</v>
      </c>
      <c r="G44" s="1">
        <v>122</v>
      </c>
      <c r="H44" s="4">
        <f t="shared" si="5"/>
        <v>3050</v>
      </c>
    </row>
    <row r="45" spans="1:11" x14ac:dyDescent="0.35">
      <c r="A45" s="1" t="s">
        <v>9</v>
      </c>
      <c r="B45" s="1" t="s">
        <v>15</v>
      </c>
      <c r="C45" s="2">
        <v>45382</v>
      </c>
      <c r="D45" s="4">
        <v>6.25</v>
      </c>
      <c r="E45" s="4">
        <v>35</v>
      </c>
      <c r="F45" s="4">
        <f t="shared" si="4"/>
        <v>28.75</v>
      </c>
      <c r="G45" s="1">
        <v>275</v>
      </c>
      <c r="H45" s="4">
        <f t="shared" si="5"/>
        <v>9625</v>
      </c>
    </row>
    <row r="46" spans="1:11" x14ac:dyDescent="0.35">
      <c r="A46" s="1" t="s">
        <v>9</v>
      </c>
      <c r="B46" s="1" t="s">
        <v>16</v>
      </c>
      <c r="C46" s="2">
        <v>45382</v>
      </c>
      <c r="D46" s="4">
        <v>4</v>
      </c>
      <c r="E46" s="4">
        <v>25</v>
      </c>
      <c r="F46" s="4">
        <f t="shared" si="4"/>
        <v>21</v>
      </c>
      <c r="G46" s="1">
        <v>155</v>
      </c>
      <c r="H46" s="4">
        <f t="shared" si="5"/>
        <v>3875</v>
      </c>
    </row>
    <row r="47" spans="1:11" x14ac:dyDescent="0.35">
      <c r="A47" s="1" t="s">
        <v>17</v>
      </c>
      <c r="B47" s="1" t="s">
        <v>18</v>
      </c>
      <c r="C47" s="2">
        <v>45382</v>
      </c>
      <c r="D47" s="3">
        <v>5</v>
      </c>
      <c r="E47" s="3">
        <v>20</v>
      </c>
      <c r="F47" s="3">
        <f t="shared" si="4"/>
        <v>15</v>
      </c>
      <c r="G47" s="1">
        <v>418</v>
      </c>
      <c r="H47" s="3">
        <f t="shared" si="5"/>
        <v>8360</v>
      </c>
    </row>
    <row r="48" spans="1:11" x14ac:dyDescent="0.35">
      <c r="A48" s="1" t="s">
        <v>17</v>
      </c>
      <c r="B48" s="1" t="s">
        <v>19</v>
      </c>
      <c r="C48" s="2">
        <v>45382</v>
      </c>
      <c r="D48" s="3">
        <v>7.5</v>
      </c>
      <c r="E48" s="3">
        <v>25</v>
      </c>
      <c r="F48" s="3">
        <f t="shared" si="4"/>
        <v>17.5</v>
      </c>
      <c r="G48" s="1">
        <v>50</v>
      </c>
      <c r="H48" s="3">
        <f t="shared" si="5"/>
        <v>1250</v>
      </c>
    </row>
    <row r="49" spans="1:8" x14ac:dyDescent="0.35">
      <c r="A49" s="1" t="s">
        <v>17</v>
      </c>
      <c r="B49" s="1" t="s">
        <v>20</v>
      </c>
      <c r="C49" s="2">
        <v>45382</v>
      </c>
      <c r="D49" s="3">
        <v>3.25</v>
      </c>
      <c r="E49" s="3">
        <v>15</v>
      </c>
      <c r="F49" s="3">
        <f t="shared" si="4"/>
        <v>11.75</v>
      </c>
      <c r="G49" s="1">
        <v>111</v>
      </c>
      <c r="H49" s="3">
        <f t="shared" si="5"/>
        <v>1665</v>
      </c>
    </row>
    <row r="50" spans="1:8" x14ac:dyDescent="0.35">
      <c r="A50" s="1" t="s">
        <v>17</v>
      </c>
      <c r="B50" s="1" t="s">
        <v>21</v>
      </c>
      <c r="C50" s="2">
        <v>45382</v>
      </c>
      <c r="D50" s="3">
        <v>6.25</v>
      </c>
      <c r="E50" s="3">
        <v>30</v>
      </c>
      <c r="F50" s="3">
        <f t="shared" si="4"/>
        <v>23.75</v>
      </c>
      <c r="G50" s="1">
        <v>135</v>
      </c>
      <c r="H50" s="3">
        <f t="shared" si="5"/>
        <v>4050</v>
      </c>
    </row>
    <row r="51" spans="1:8" x14ac:dyDescent="0.35">
      <c r="A51" s="1" t="s">
        <v>17</v>
      </c>
      <c r="B51" s="1" t="s">
        <v>22</v>
      </c>
      <c r="C51" s="2">
        <v>45382</v>
      </c>
      <c r="D51" s="3">
        <v>4.55</v>
      </c>
      <c r="E51" s="3">
        <v>20</v>
      </c>
      <c r="F51" s="3">
        <f t="shared" si="4"/>
        <v>15.45</v>
      </c>
      <c r="G51" s="1">
        <v>92</v>
      </c>
      <c r="H51" s="3">
        <f t="shared" si="5"/>
        <v>1840</v>
      </c>
    </row>
    <row r="52" spans="1:8" x14ac:dyDescent="0.35">
      <c r="A52" s="1" t="s">
        <v>17</v>
      </c>
      <c r="B52" s="1" t="s">
        <v>23</v>
      </c>
      <c r="C52" s="2">
        <v>45382</v>
      </c>
      <c r="D52" s="3">
        <v>25</v>
      </c>
      <c r="E52" s="3">
        <v>40</v>
      </c>
      <c r="F52" s="3">
        <f t="shared" si="4"/>
        <v>15</v>
      </c>
      <c r="G52" s="1">
        <v>214</v>
      </c>
      <c r="H52" s="3">
        <f t="shared" si="5"/>
        <v>8560</v>
      </c>
    </row>
    <row r="53" spans="1:8" x14ac:dyDescent="0.35">
      <c r="A53" s="1" t="s">
        <v>17</v>
      </c>
      <c r="B53" s="1" t="s">
        <v>24</v>
      </c>
      <c r="C53" s="2">
        <v>45382</v>
      </c>
      <c r="D53" s="3">
        <v>1.25</v>
      </c>
      <c r="E53" s="3">
        <v>10</v>
      </c>
      <c r="F53" s="3">
        <f t="shared" si="4"/>
        <v>8.75</v>
      </c>
      <c r="G53" s="1">
        <v>141</v>
      </c>
      <c r="H53" s="3">
        <f t="shared" si="5"/>
        <v>1410</v>
      </c>
    </row>
    <row r="54" spans="1:8" x14ac:dyDescent="0.35">
      <c r="A54" s="1" t="s">
        <v>25</v>
      </c>
      <c r="B54" s="1" t="s">
        <v>26</v>
      </c>
      <c r="C54" s="2">
        <v>45382</v>
      </c>
      <c r="D54" s="3">
        <v>7.25</v>
      </c>
      <c r="E54" s="3">
        <v>35</v>
      </c>
      <c r="F54" s="3">
        <f t="shared" si="4"/>
        <v>27.75</v>
      </c>
      <c r="G54" s="1">
        <v>162</v>
      </c>
      <c r="H54" s="3">
        <f t="shared" si="5"/>
        <v>5670</v>
      </c>
    </row>
    <row r="55" spans="1:8" x14ac:dyDescent="0.35">
      <c r="A55" s="1" t="s">
        <v>25</v>
      </c>
      <c r="B55" s="1" t="s">
        <v>27</v>
      </c>
      <c r="C55" s="2">
        <v>45382</v>
      </c>
      <c r="D55" s="3">
        <v>5.25</v>
      </c>
      <c r="E55" s="3">
        <v>25</v>
      </c>
      <c r="F55" s="3">
        <f t="shared" si="4"/>
        <v>19.75</v>
      </c>
      <c r="G55" s="1">
        <v>234</v>
      </c>
      <c r="H55" s="3">
        <f t="shared" si="5"/>
        <v>5850</v>
      </c>
    </row>
    <row r="56" spans="1:8" x14ac:dyDescent="0.35">
      <c r="A56" s="1" t="s">
        <v>25</v>
      </c>
      <c r="B56" s="1" t="s">
        <v>28</v>
      </c>
      <c r="C56" s="2">
        <v>45382</v>
      </c>
      <c r="D56" s="3">
        <v>9.25</v>
      </c>
      <c r="E56" s="3">
        <v>25</v>
      </c>
      <c r="F56" s="3">
        <f t="shared" si="4"/>
        <v>15.75</v>
      </c>
      <c r="G56" s="1">
        <v>185</v>
      </c>
      <c r="H56" s="3">
        <f t="shared" si="5"/>
        <v>4625</v>
      </c>
    </row>
    <row r="57" spans="1:8" x14ac:dyDescent="0.35">
      <c r="A57" s="1" t="s">
        <v>25</v>
      </c>
      <c r="B57" s="1" t="s">
        <v>29</v>
      </c>
      <c r="C57" s="2">
        <v>45382</v>
      </c>
      <c r="D57" s="3">
        <v>9.25</v>
      </c>
      <c r="E57" s="3">
        <v>20</v>
      </c>
      <c r="F57" s="3">
        <f t="shared" si="4"/>
        <v>10.75</v>
      </c>
      <c r="G57" s="1">
        <v>327</v>
      </c>
      <c r="H57" s="3">
        <f t="shared" si="5"/>
        <v>6540</v>
      </c>
    </row>
  </sheetData>
  <pageMargins left="0.7" right="0.7" top="0.75" bottom="0.75" header="0.3" footer="0.3"/>
  <pageSetup scale="48" orientation="portrait" r:id="rId2"/>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2:M12"/>
  <sheetViews>
    <sheetView topLeftCell="B4" workbookViewId="0">
      <selection activeCell="B4" sqref="B3:B4"/>
    </sheetView>
  </sheetViews>
  <sheetFormatPr defaultColWidth="8.81640625" defaultRowHeight="14.5" x14ac:dyDescent="0.35"/>
  <cols>
    <col min="1" max="1" width="4.7265625" style="1" customWidth="1"/>
    <col min="2" max="2" width="28" style="1" bestFit="1" customWidth="1"/>
    <col min="3" max="3" width="16.26953125" style="1" bestFit="1" customWidth="1"/>
    <col min="4" max="4" width="5.453125" customWidth="1"/>
    <col min="5" max="5" width="30.453125" bestFit="1" customWidth="1"/>
    <col min="6" max="6" width="157" bestFit="1" customWidth="1"/>
    <col min="7" max="8" width="9.1796875"/>
    <col min="9" max="9" width="4.81640625" customWidth="1"/>
    <col min="10" max="13" width="9.1796875" customWidth="1"/>
    <col min="14" max="16384" width="8.81640625" style="1"/>
  </cols>
  <sheetData>
    <row r="2" spans="2:6" customFormat="1" x14ac:dyDescent="0.35"/>
    <row r="3" spans="2:6" customFormat="1" ht="15" thickBot="1" x14ac:dyDescent="0.4"/>
    <row r="4" spans="2:6" x14ac:dyDescent="0.35">
      <c r="B4" s="30" t="s">
        <v>30</v>
      </c>
      <c r="C4" s="5"/>
      <c r="E4" t="s">
        <v>34</v>
      </c>
      <c r="F4" t="s">
        <v>70</v>
      </c>
    </row>
    <row r="5" spans="2:6" x14ac:dyDescent="0.35">
      <c r="B5" s="6" t="s">
        <v>31</v>
      </c>
      <c r="C5" s="7">
        <v>30000</v>
      </c>
      <c r="E5" t="s">
        <v>71</v>
      </c>
      <c r="F5" t="s">
        <v>72</v>
      </c>
    </row>
    <row r="6" spans="2:6" x14ac:dyDescent="0.35">
      <c r="B6" s="6" t="s">
        <v>32</v>
      </c>
      <c r="C6" s="8">
        <v>2500</v>
      </c>
      <c r="E6" t="s">
        <v>73</v>
      </c>
      <c r="F6" t="s">
        <v>74</v>
      </c>
    </row>
    <row r="7" spans="2:6" x14ac:dyDescent="0.35">
      <c r="B7" s="6" t="s">
        <v>33</v>
      </c>
      <c r="C7" s="9">
        <v>5</v>
      </c>
      <c r="E7" t="s">
        <v>75</v>
      </c>
      <c r="F7" t="s">
        <v>76</v>
      </c>
    </row>
    <row r="8" spans="2:6" x14ac:dyDescent="0.35">
      <c r="B8" s="6" t="s">
        <v>34</v>
      </c>
      <c r="C8" s="10">
        <v>6.5000000000000002E-2</v>
      </c>
      <c r="E8" t="s">
        <v>77</v>
      </c>
      <c r="F8" t="s">
        <v>78</v>
      </c>
    </row>
    <row r="9" spans="2:6" x14ac:dyDescent="0.35">
      <c r="B9" s="6" t="s">
        <v>35</v>
      </c>
      <c r="C9" s="9">
        <v>12</v>
      </c>
      <c r="E9" t="s">
        <v>79</v>
      </c>
      <c r="F9" t="s">
        <v>80</v>
      </c>
    </row>
    <row r="10" spans="2:6" x14ac:dyDescent="0.35">
      <c r="B10" s="31" t="s">
        <v>36</v>
      </c>
      <c r="C10" s="9"/>
      <c r="E10" t="s">
        <v>81</v>
      </c>
      <c r="F10" t="s">
        <v>82</v>
      </c>
    </row>
    <row r="11" spans="2:6" x14ac:dyDescent="0.35">
      <c r="B11" s="6" t="s">
        <v>37</v>
      </c>
      <c r="C11" s="8">
        <f>PurPurchase_Price-Down_Payment</f>
        <v>27500</v>
      </c>
      <c r="E11" t="s">
        <v>83</v>
      </c>
      <c r="F11" t="s">
        <v>84</v>
      </c>
    </row>
    <row r="12" spans="2:6" ht="15" thickBot="1" x14ac:dyDescent="0.4">
      <c r="B12" s="11" t="s">
        <v>38</v>
      </c>
      <c r="C12" s="40">
        <f>PMT(APR /Payments_Per_Year, Years_Financed * Payments_Per_Year, -(PurPurchase_Price -Down_Payment))</f>
        <v>538.06907601503485</v>
      </c>
      <c r="D12" s="39"/>
      <c r="E12" t="s">
        <v>85</v>
      </c>
      <c r="F12" t="s">
        <v>86</v>
      </c>
    </row>
  </sheetData>
  <pageMargins left="0.7" right="0.7" top="0.75" bottom="0.75" header="0.3" footer="0.3"/>
  <pageSetup scale="5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2:M12"/>
  <sheetViews>
    <sheetView zoomScaleNormal="100" workbookViewId="0"/>
  </sheetViews>
  <sheetFormatPr defaultColWidth="8.81640625" defaultRowHeight="14.5" x14ac:dyDescent="0.35"/>
  <cols>
    <col min="1" max="1" width="4.7265625" style="1" customWidth="1"/>
    <col min="2" max="2" width="28" style="1" bestFit="1" customWidth="1"/>
    <col min="3" max="3" width="16.26953125" style="1" bestFit="1" customWidth="1"/>
    <col min="4" max="4" width="5.453125" customWidth="1"/>
    <col min="5" max="5" width="9.81640625" customWidth="1"/>
    <col min="6" max="8" width="9.1796875"/>
    <col min="9" max="9" width="4.81640625" customWidth="1"/>
    <col min="10" max="13" width="9.1796875" customWidth="1"/>
    <col min="14" max="16384" width="8.81640625" style="1"/>
  </cols>
  <sheetData>
    <row r="2" spans="2:3" customFormat="1" x14ac:dyDescent="0.35"/>
    <row r="3" spans="2:3" customFormat="1" ht="15" thickBot="1" x14ac:dyDescent="0.4"/>
    <row r="4" spans="2:3" x14ac:dyDescent="0.35">
      <c r="B4" s="30" t="s">
        <v>30</v>
      </c>
      <c r="C4" s="5"/>
    </row>
    <row r="5" spans="2:3" x14ac:dyDescent="0.35">
      <c r="B5" s="6" t="s">
        <v>31</v>
      </c>
      <c r="C5" s="7">
        <v>32447.919500108874</v>
      </c>
    </row>
    <row r="6" spans="2:3" x14ac:dyDescent="0.35">
      <c r="B6" s="6" t="s">
        <v>32</v>
      </c>
      <c r="C6" s="8">
        <v>5000</v>
      </c>
    </row>
    <row r="7" spans="2:3" x14ac:dyDescent="0.35">
      <c r="B7" s="6" t="s">
        <v>33</v>
      </c>
      <c r="C7" s="9">
        <v>5</v>
      </c>
    </row>
    <row r="8" spans="2:3" x14ac:dyDescent="0.35">
      <c r="B8" s="6" t="s">
        <v>34</v>
      </c>
      <c r="C8" s="10">
        <v>7.4999999999999997E-2</v>
      </c>
    </row>
    <row r="9" spans="2:3" x14ac:dyDescent="0.35">
      <c r="B9" s="6" t="s">
        <v>35</v>
      </c>
      <c r="C9" s="9">
        <v>12</v>
      </c>
    </row>
    <row r="10" spans="2:3" x14ac:dyDescent="0.35">
      <c r="B10" s="31" t="s">
        <v>36</v>
      </c>
      <c r="C10" s="9"/>
    </row>
    <row r="11" spans="2:3" x14ac:dyDescent="0.35">
      <c r="B11" s="6" t="s">
        <v>37</v>
      </c>
      <c r="C11" s="8">
        <f>C5-C6</f>
        <v>27447.919500108874</v>
      </c>
    </row>
    <row r="12" spans="2:3" ht="15" thickBot="1" x14ac:dyDescent="0.4">
      <c r="B12" s="11" t="s">
        <v>38</v>
      </c>
      <c r="C12" s="12">
        <f>PMT(C8/C9,C7*C9,-C11)</f>
        <v>550.00000000000068</v>
      </c>
    </row>
  </sheetData>
  <pageMargins left="0.7" right="0.7" top="0.75" bottom="0.75" header="0.3" footer="0.3"/>
  <pageSetup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B1:M12"/>
  <sheetViews>
    <sheetView topLeftCell="C1" workbookViewId="0">
      <selection activeCell="C12" sqref="C2:D12"/>
    </sheetView>
  </sheetViews>
  <sheetFormatPr defaultColWidth="8.81640625" defaultRowHeight="14.5" x14ac:dyDescent="0.35"/>
  <cols>
    <col min="1" max="1" width="4.7265625" style="1" customWidth="1"/>
    <col min="2" max="2" width="28" style="1" bestFit="1" customWidth="1"/>
    <col min="3" max="3" width="16.26953125" style="1" bestFit="1" customWidth="1"/>
    <col min="4" max="4" width="5.453125" style="1" customWidth="1"/>
    <col min="5" max="5" width="22" style="1" customWidth="1"/>
    <col min="6" max="6" width="21.81640625" style="1" customWidth="1"/>
    <col min="7" max="7" width="23.81640625" style="1" bestFit="1" customWidth="1"/>
    <col min="8" max="8" width="22" style="1" bestFit="1" customWidth="1"/>
    <col min="9" max="9" width="4.81640625" style="1" customWidth="1"/>
    <col min="10" max="10" width="15.54296875" style="1" bestFit="1" customWidth="1"/>
    <col min="11" max="13" width="10.54296875" style="1" bestFit="1" customWidth="1"/>
    <col min="14" max="16384" width="8.81640625" style="1"/>
  </cols>
  <sheetData>
    <row r="1" spans="2:13" ht="15" thickBot="1" x14ac:dyDescent="0.4"/>
    <row r="2" spans="2:13" ht="31.5" thickBot="1" x14ac:dyDescent="0.4">
      <c r="B2" s="26"/>
      <c r="C2" s="27"/>
      <c r="D2" s="27"/>
      <c r="E2" s="28" t="s">
        <v>39</v>
      </c>
      <c r="F2" s="27"/>
      <c r="G2" s="27"/>
      <c r="H2" s="27"/>
      <c r="I2" s="27"/>
      <c r="J2" s="27"/>
      <c r="K2" s="27"/>
      <c r="L2" s="27"/>
      <c r="M2" s="29"/>
    </row>
    <row r="3" spans="2:13" x14ac:dyDescent="0.35">
      <c r="B3" s="13"/>
      <c r="C3" s="14"/>
      <c r="D3" s="14"/>
      <c r="E3" s="14"/>
      <c r="F3" s="14"/>
      <c r="G3" s="14"/>
      <c r="H3" s="14"/>
      <c r="I3" s="14"/>
      <c r="J3" s="14"/>
      <c r="K3" s="14"/>
      <c r="L3" s="14"/>
      <c r="M3" s="15"/>
    </row>
    <row r="4" spans="2:13" x14ac:dyDescent="0.35">
      <c r="B4" s="31" t="s">
        <v>30</v>
      </c>
      <c r="C4" s="16"/>
      <c r="D4" s="16"/>
      <c r="E4" s="46">
        <f>C12</f>
        <v>601.13845786871298</v>
      </c>
      <c r="F4" s="49">
        <f>C$6</f>
        <v>5000</v>
      </c>
      <c r="G4" s="47">
        <f>C$11</f>
        <v>30000</v>
      </c>
      <c r="H4" s="48">
        <f>C$12</f>
        <v>601.13845786871298</v>
      </c>
      <c r="I4" s="16"/>
      <c r="J4" s="44">
        <f>C12</f>
        <v>601.13845786871298</v>
      </c>
      <c r="K4" s="44">
        <v>3000</v>
      </c>
      <c r="L4" s="44">
        <v>4000</v>
      </c>
      <c r="M4" s="44">
        <v>5000</v>
      </c>
    </row>
    <row r="5" spans="2:13" x14ac:dyDescent="0.35">
      <c r="B5" s="6" t="s">
        <v>31</v>
      </c>
      <c r="C5" s="17">
        <v>35000</v>
      </c>
      <c r="D5" s="16"/>
      <c r="E5" s="45">
        <v>20000</v>
      </c>
      <c r="F5" s="18">
        <f t="dataTable" ref="F5:H12" dt2D="0" dtr="0" r1="C5"/>
        <v>5000</v>
      </c>
      <c r="G5" s="18">
        <v>15000</v>
      </c>
      <c r="H5" s="18">
        <v>300.56922893435649</v>
      </c>
      <c r="I5" s="16"/>
      <c r="J5" s="41">
        <f>E5</f>
        <v>20000</v>
      </c>
      <c r="K5" s="18">
        <f t="dataTable" ref="K5:M12" dt2D="1" dtr="1" r1="C6" r2="C5" ca="1"/>
        <v>340.64512612560401</v>
      </c>
      <c r="L5" s="18">
        <v>320.60717752998022</v>
      </c>
      <c r="M5" s="8">
        <v>300.56922893435649</v>
      </c>
    </row>
    <row r="6" spans="2:13" x14ac:dyDescent="0.35">
      <c r="B6" s="6" t="s">
        <v>32</v>
      </c>
      <c r="C6" s="18">
        <v>5000</v>
      </c>
      <c r="D6" s="16"/>
      <c r="E6" s="41">
        <f>E5+2500</f>
        <v>22500</v>
      </c>
      <c r="F6" s="18">
        <v>5000</v>
      </c>
      <c r="G6" s="18">
        <v>17500</v>
      </c>
      <c r="H6" s="18">
        <v>350.66410042341585</v>
      </c>
      <c r="I6" s="16"/>
      <c r="J6" s="41">
        <f t="shared" ref="J6:J12" si="0">E6</f>
        <v>22500</v>
      </c>
      <c r="K6" s="18">
        <v>390.73999761466337</v>
      </c>
      <c r="L6" s="18">
        <v>370.70204901903958</v>
      </c>
      <c r="M6" s="8">
        <v>350.66410042341585</v>
      </c>
    </row>
    <row r="7" spans="2:13" x14ac:dyDescent="0.35">
      <c r="B7" s="6" t="s">
        <v>33</v>
      </c>
      <c r="C7" s="16">
        <v>5</v>
      </c>
      <c r="D7" s="16"/>
      <c r="E7" s="41">
        <f t="shared" ref="E7:E12" si="1">E6+2500</f>
        <v>25000</v>
      </c>
      <c r="F7" s="18">
        <v>5000</v>
      </c>
      <c r="G7" s="18">
        <v>20000</v>
      </c>
      <c r="H7" s="18">
        <v>400.75897191247526</v>
      </c>
      <c r="I7" s="16"/>
      <c r="J7" s="41">
        <f t="shared" si="0"/>
        <v>25000</v>
      </c>
      <c r="K7" s="18">
        <v>440.83486910372284</v>
      </c>
      <c r="L7" s="18">
        <v>420.79692050809905</v>
      </c>
      <c r="M7" s="8">
        <v>400.75897191247526</v>
      </c>
    </row>
    <row r="8" spans="2:13" x14ac:dyDescent="0.35">
      <c r="B8" s="6" t="s">
        <v>34</v>
      </c>
      <c r="C8" s="19">
        <v>7.4999999999999997E-2</v>
      </c>
      <c r="D8" s="16"/>
      <c r="E8" s="41">
        <f t="shared" si="1"/>
        <v>27500</v>
      </c>
      <c r="F8" s="18">
        <v>5000</v>
      </c>
      <c r="G8" s="18">
        <v>22500</v>
      </c>
      <c r="H8" s="18">
        <v>450.85384340153468</v>
      </c>
      <c r="I8" s="16"/>
      <c r="J8" s="41">
        <f t="shared" si="0"/>
        <v>27500</v>
      </c>
      <c r="K8" s="18">
        <v>490.9297405927822</v>
      </c>
      <c r="L8" s="18">
        <v>470.89179199715841</v>
      </c>
      <c r="M8" s="8">
        <v>450.85384340153468</v>
      </c>
    </row>
    <row r="9" spans="2:13" x14ac:dyDescent="0.35">
      <c r="B9" s="6" t="s">
        <v>35</v>
      </c>
      <c r="C9" s="16">
        <v>12</v>
      </c>
      <c r="D9" s="16"/>
      <c r="E9" s="41">
        <f t="shared" si="1"/>
        <v>30000</v>
      </c>
      <c r="F9" s="18">
        <v>5000</v>
      </c>
      <c r="G9" s="18">
        <v>25000</v>
      </c>
      <c r="H9" s="18">
        <v>500.94871489059409</v>
      </c>
      <c r="I9" s="16"/>
      <c r="J9" s="41">
        <f t="shared" si="0"/>
        <v>30000</v>
      </c>
      <c r="K9" s="18">
        <v>541.02461208184161</v>
      </c>
      <c r="L9" s="18">
        <v>520.98666348621782</v>
      </c>
      <c r="M9" s="8">
        <v>500.94871489059409</v>
      </c>
    </row>
    <row r="10" spans="2:13" x14ac:dyDescent="0.35">
      <c r="B10" s="31" t="s">
        <v>36</v>
      </c>
      <c r="C10" s="16"/>
      <c r="D10" s="16"/>
      <c r="E10" s="41">
        <f t="shared" si="1"/>
        <v>32500</v>
      </c>
      <c r="F10" s="18">
        <v>5000</v>
      </c>
      <c r="G10" s="18">
        <v>27500</v>
      </c>
      <c r="H10" s="18">
        <v>551.04358637965345</v>
      </c>
      <c r="I10" s="16"/>
      <c r="J10" s="41">
        <f t="shared" si="0"/>
        <v>32500</v>
      </c>
      <c r="K10" s="18">
        <v>591.11948357090102</v>
      </c>
      <c r="L10" s="18">
        <v>571.08153497527724</v>
      </c>
      <c r="M10" s="8">
        <v>551.04358637965345</v>
      </c>
    </row>
    <row r="11" spans="2:13" x14ac:dyDescent="0.35">
      <c r="B11" s="6" t="s">
        <v>37</v>
      </c>
      <c r="C11" s="18">
        <f>C5-C6</f>
        <v>30000</v>
      </c>
      <c r="D11" s="16"/>
      <c r="E11" s="41">
        <f t="shared" si="1"/>
        <v>35000</v>
      </c>
      <c r="F11" s="18">
        <v>5000</v>
      </c>
      <c r="G11" s="18">
        <v>30000</v>
      </c>
      <c r="H11" s="18">
        <v>601.13845786871298</v>
      </c>
      <c r="I11" s="16"/>
      <c r="J11" s="41">
        <f t="shared" si="0"/>
        <v>35000</v>
      </c>
      <c r="K11" s="18">
        <v>641.21435505996044</v>
      </c>
      <c r="L11" s="18">
        <v>621.17640646433665</v>
      </c>
      <c r="M11" s="8">
        <v>601.13845786871298</v>
      </c>
    </row>
    <row r="12" spans="2:13" ht="15" thickBot="1" x14ac:dyDescent="0.4">
      <c r="B12" s="11" t="s">
        <v>38</v>
      </c>
      <c r="C12" s="43">
        <f>PMT(C8/C9,C7*C9,-C11)</f>
        <v>601.13845786871298</v>
      </c>
      <c r="D12" s="21"/>
      <c r="E12" s="42">
        <f t="shared" si="1"/>
        <v>37500</v>
      </c>
      <c r="F12" s="20">
        <v>5000</v>
      </c>
      <c r="G12" s="20">
        <v>32500</v>
      </c>
      <c r="H12" s="20">
        <v>651.23332935777228</v>
      </c>
      <c r="I12" s="21"/>
      <c r="J12" s="42">
        <f t="shared" si="0"/>
        <v>37500</v>
      </c>
      <c r="K12" s="20">
        <v>691.30922654901985</v>
      </c>
      <c r="L12" s="20">
        <v>671.27127795339607</v>
      </c>
      <c r="M12" s="12">
        <v>651.23332935777228</v>
      </c>
    </row>
  </sheetData>
  <pageMargins left="0.7" right="0.7" top="0.75" bottom="0.75" header="0.3" footer="0.3"/>
  <pageSetup scale="62"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2:M12"/>
  <sheetViews>
    <sheetView workbookViewId="0"/>
  </sheetViews>
  <sheetFormatPr defaultColWidth="8.81640625" defaultRowHeight="14.5" x14ac:dyDescent="0.35"/>
  <cols>
    <col min="1" max="1" width="4.7265625" style="1" customWidth="1"/>
    <col min="2" max="2" width="28" style="1" bestFit="1" customWidth="1"/>
    <col min="3" max="3" width="16.26953125" style="1" bestFit="1" customWidth="1"/>
    <col min="4" max="4" width="5.453125" customWidth="1"/>
    <col min="5" max="5" width="9.81640625" customWidth="1"/>
    <col min="6" max="8" width="9.1796875"/>
    <col min="9" max="9" width="4.81640625" customWidth="1"/>
    <col min="10" max="13" width="9.1796875" customWidth="1"/>
    <col min="14" max="16384" width="8.81640625" style="1"/>
  </cols>
  <sheetData>
    <row r="2" spans="2:3" customFormat="1" x14ac:dyDescent="0.35"/>
    <row r="3" spans="2:3" customFormat="1" ht="15" thickBot="1" x14ac:dyDescent="0.4"/>
    <row r="4" spans="2:3" x14ac:dyDescent="0.35">
      <c r="B4" s="30" t="s">
        <v>30</v>
      </c>
      <c r="C4" s="5"/>
    </row>
    <row r="5" spans="2:3" x14ac:dyDescent="0.35">
      <c r="B5" s="6" t="s">
        <v>31</v>
      </c>
      <c r="C5" s="7">
        <v>35000</v>
      </c>
    </row>
    <row r="6" spans="2:3" x14ac:dyDescent="0.35">
      <c r="B6" s="6" t="s">
        <v>32</v>
      </c>
      <c r="C6" s="8">
        <v>5000</v>
      </c>
    </row>
    <row r="7" spans="2:3" x14ac:dyDescent="0.35">
      <c r="B7" s="6" t="s">
        <v>33</v>
      </c>
      <c r="C7" s="9">
        <v>5</v>
      </c>
    </row>
    <row r="8" spans="2:3" x14ac:dyDescent="0.35">
      <c r="B8" s="6" t="s">
        <v>34</v>
      </c>
      <c r="C8" s="10">
        <v>7.4999999999999997E-2</v>
      </c>
    </row>
    <row r="9" spans="2:3" x14ac:dyDescent="0.35">
      <c r="B9" s="6" t="s">
        <v>35</v>
      </c>
      <c r="C9" s="9">
        <v>12</v>
      </c>
    </row>
    <row r="10" spans="2:3" x14ac:dyDescent="0.35">
      <c r="B10" s="31" t="s">
        <v>36</v>
      </c>
      <c r="C10" s="9"/>
    </row>
    <row r="11" spans="2:3" x14ac:dyDescent="0.35">
      <c r="B11" s="6" t="s">
        <v>37</v>
      </c>
      <c r="C11" s="8">
        <f>C5-C6</f>
        <v>30000</v>
      </c>
    </row>
    <row r="12" spans="2:3" ht="15" thickBot="1" x14ac:dyDescent="0.4">
      <c r="B12" s="11" t="s">
        <v>38</v>
      </c>
      <c r="C12" s="12">
        <f>PMT(C8/C9,C7*C9,-C11)</f>
        <v>601.13845786871298</v>
      </c>
    </row>
  </sheetData>
  <scenarios current="0" sqref="C12">
    <scenario name="Best Case" locked="1" count="2" user="Author" comment="_x000a_">
      <inputCells r="C5" val="30000" numFmtId="44"/>
      <inputCells r="C7" val="4"/>
    </scenario>
    <scenario name="Worst Case" locked="1" count="2" user="Author">
      <inputCells r="C5" val="40000" numFmtId="44"/>
      <inputCells r="C7" val="5"/>
    </scenario>
    <scenario name="Most Likely" locked="1" count="2" user="Author">
      <inputCells r="C5" val="25000" numFmtId="44"/>
      <inputCells r="C7" val="4"/>
    </scenario>
  </scenarios>
  <pageMargins left="0.7" right="0.7" top="0.75" bottom="0.75" header="0.3" footer="0.3"/>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F154B-94EC-4468-A52F-17DE67B9579D}">
  <sheetPr>
    <outlinePr summaryBelow="0"/>
    <pageSetUpPr fitToPage="1"/>
  </sheetPr>
  <dimension ref="B1:G12"/>
  <sheetViews>
    <sheetView showGridLines="0" workbookViewId="0"/>
  </sheetViews>
  <sheetFormatPr defaultRowHeight="14.5" outlineLevelRow="1" outlineLevelCol="1" x14ac:dyDescent="0.35"/>
  <cols>
    <col min="3" max="3" width="6.1796875" bestFit="1" customWidth="1"/>
    <col min="4" max="7" width="13.1796875" customWidth="1" outlineLevel="1"/>
  </cols>
  <sheetData>
    <row r="1" spans="2:7" ht="15" thickBot="1" x14ac:dyDescent="0.4"/>
    <row r="2" spans="2:7" ht="15.5" x14ac:dyDescent="0.35">
      <c r="B2" s="52" t="s">
        <v>94</v>
      </c>
      <c r="C2" s="52"/>
      <c r="D2" s="57"/>
      <c r="E2" s="57"/>
      <c r="F2" s="57"/>
      <c r="G2" s="57"/>
    </row>
    <row r="3" spans="2:7" ht="15.5" x14ac:dyDescent="0.35">
      <c r="B3" s="51"/>
      <c r="C3" s="51"/>
      <c r="D3" s="58" t="s">
        <v>96</v>
      </c>
      <c r="E3" s="58" t="s">
        <v>90</v>
      </c>
      <c r="F3" s="58" t="s">
        <v>92</v>
      </c>
      <c r="G3" s="58" t="s">
        <v>93</v>
      </c>
    </row>
    <row r="4" spans="2:7" ht="21" outlineLevel="1" x14ac:dyDescent="0.35">
      <c r="B4" s="54"/>
      <c r="C4" s="54"/>
      <c r="E4" s="61" t="s">
        <v>91</v>
      </c>
      <c r="F4" s="61"/>
      <c r="G4" s="61"/>
    </row>
    <row r="5" spans="2:7" x14ac:dyDescent="0.35">
      <c r="B5" s="55" t="s">
        <v>95</v>
      </c>
      <c r="C5" s="55"/>
      <c r="D5" s="53"/>
      <c r="E5" s="53"/>
      <c r="F5" s="53"/>
      <c r="G5" s="53"/>
    </row>
    <row r="6" spans="2:7" outlineLevel="1" x14ac:dyDescent="0.35">
      <c r="B6" s="54"/>
      <c r="C6" s="54" t="s">
        <v>87</v>
      </c>
      <c r="D6" s="38">
        <v>35000</v>
      </c>
      <c r="E6" s="59">
        <v>30000</v>
      </c>
      <c r="F6" s="59">
        <v>40000</v>
      </c>
      <c r="G6" s="59">
        <v>25000</v>
      </c>
    </row>
    <row r="7" spans="2:7" outlineLevel="1" x14ac:dyDescent="0.35">
      <c r="B7" s="54"/>
      <c r="C7" s="54" t="s">
        <v>88</v>
      </c>
      <c r="D7">
        <v>5</v>
      </c>
      <c r="E7" s="60">
        <v>4</v>
      </c>
      <c r="F7" s="60">
        <v>5</v>
      </c>
      <c r="G7" s="60">
        <v>4</v>
      </c>
    </row>
    <row r="8" spans="2:7" x14ac:dyDescent="0.35">
      <c r="B8" s="55" t="s">
        <v>97</v>
      </c>
      <c r="C8" s="55"/>
      <c r="D8" s="53"/>
      <c r="E8" s="53"/>
      <c r="F8" s="53"/>
      <c r="G8" s="53"/>
    </row>
    <row r="9" spans="2:7" ht="15" outlineLevel="1" thickBot="1" x14ac:dyDescent="0.4">
      <c r="B9" s="56"/>
      <c r="C9" s="56" t="s">
        <v>89</v>
      </c>
      <c r="D9" s="50">
        <v>601.13845786871298</v>
      </c>
      <c r="E9" s="50">
        <v>604.47254844328097</v>
      </c>
      <c r="F9" s="50">
        <v>701.32820084683203</v>
      </c>
      <c r="G9" s="50">
        <v>483.57803875462503</v>
      </c>
    </row>
    <row r="10" spans="2:7" x14ac:dyDescent="0.35">
      <c r="B10" t="s">
        <v>98</v>
      </c>
    </row>
    <row r="11" spans="2:7" x14ac:dyDescent="0.35">
      <c r="B11" t="s">
        <v>99</v>
      </c>
    </row>
    <row r="12" spans="2:7" x14ac:dyDescent="0.35">
      <c r="B12" t="s">
        <v>100</v>
      </c>
    </row>
  </sheetData>
  <pageMargins left="0.7" right="0.7" top="0.75" bottom="0.75" header="0.3" footer="0.3"/>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B2:N12"/>
  <sheetViews>
    <sheetView workbookViewId="0"/>
  </sheetViews>
  <sheetFormatPr defaultColWidth="8.81640625" defaultRowHeight="14.5" x14ac:dyDescent="0.35"/>
  <cols>
    <col min="1" max="1" width="4.7265625" style="1" customWidth="1"/>
    <col min="2" max="2" width="28" style="1" bestFit="1" customWidth="1"/>
    <col min="3" max="3" width="16.26953125" style="1" bestFit="1" customWidth="1"/>
    <col min="4" max="4" width="5.453125" customWidth="1"/>
    <col min="5" max="5" width="9.81640625" customWidth="1"/>
    <col min="6" max="8" width="9.1796875"/>
    <col min="9" max="9" width="4.81640625" customWidth="1"/>
    <col min="10" max="14" width="9.1796875" customWidth="1"/>
    <col min="15" max="16384" width="8.81640625" style="1"/>
  </cols>
  <sheetData>
    <row r="2" spans="2:3" customFormat="1" x14ac:dyDescent="0.35"/>
    <row r="3" spans="2:3" customFormat="1" ht="15" thickBot="1" x14ac:dyDescent="0.4"/>
    <row r="4" spans="2:3" x14ac:dyDescent="0.35">
      <c r="B4" s="30" t="s">
        <v>30</v>
      </c>
      <c r="C4" s="5"/>
    </row>
    <row r="5" spans="2:3" x14ac:dyDescent="0.35">
      <c r="B5" s="6" t="s">
        <v>31</v>
      </c>
      <c r="C5" s="7">
        <v>6125</v>
      </c>
    </row>
    <row r="6" spans="2:3" x14ac:dyDescent="0.35">
      <c r="B6" s="6" t="s">
        <v>32</v>
      </c>
      <c r="C6" s="8">
        <v>5000</v>
      </c>
    </row>
    <row r="7" spans="2:3" x14ac:dyDescent="0.35">
      <c r="B7" s="6" t="s">
        <v>33</v>
      </c>
      <c r="C7" s="9">
        <v>5</v>
      </c>
    </row>
    <row r="8" spans="2:3" x14ac:dyDescent="0.35">
      <c r="B8" s="6" t="s">
        <v>34</v>
      </c>
      <c r="C8" s="10">
        <v>8</v>
      </c>
    </row>
    <row r="9" spans="2:3" x14ac:dyDescent="0.35">
      <c r="B9" s="6" t="s">
        <v>35</v>
      </c>
      <c r="C9" s="9">
        <v>12</v>
      </c>
    </row>
    <row r="10" spans="2:3" x14ac:dyDescent="0.35">
      <c r="B10" s="31" t="s">
        <v>36</v>
      </c>
      <c r="C10" s="9"/>
    </row>
    <row r="11" spans="2:3" x14ac:dyDescent="0.35">
      <c r="B11" s="6" t="s">
        <v>37</v>
      </c>
      <c r="C11" s="8">
        <f>C5-C6</f>
        <v>1125</v>
      </c>
    </row>
    <row r="12" spans="2:3" ht="15" thickBot="1" x14ac:dyDescent="0.4">
      <c r="B12" s="11" t="s">
        <v>38</v>
      </c>
      <c r="C12" s="12">
        <f>PMT(C8/C9,C7*C9,-C11)</f>
        <v>750.00000000003661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092BF-E4E6-4A99-96C7-1DD3632F6DB9}">
  <sheetPr>
    <pageSetUpPr fitToPage="1"/>
  </sheetPr>
  <dimension ref="A1:G34"/>
  <sheetViews>
    <sheetView showGridLines="0" workbookViewId="0"/>
  </sheetViews>
  <sheetFormatPr defaultRowHeight="14.5" outlineLevelRow="1" x14ac:dyDescent="0.35"/>
  <cols>
    <col min="1" max="1" width="2.26953125" customWidth="1"/>
    <col min="2" max="2" width="12.54296875" bestFit="1" customWidth="1"/>
    <col min="3" max="3" width="16.81640625" bestFit="1" customWidth="1"/>
    <col min="4" max="4" width="13.7265625" bestFit="1" customWidth="1"/>
    <col min="5" max="5" width="12.1796875" bestFit="1" customWidth="1"/>
    <col min="6" max="6" width="11.453125" bestFit="1" customWidth="1"/>
    <col min="7" max="7" width="6" bestFit="1" customWidth="1"/>
  </cols>
  <sheetData>
    <row r="1" spans="1:5" x14ac:dyDescent="0.35">
      <c r="A1" s="62" t="s">
        <v>101</v>
      </c>
    </row>
    <row r="2" spans="1:5" x14ac:dyDescent="0.35">
      <c r="A2" s="62" t="s">
        <v>102</v>
      </c>
    </row>
    <row r="3" spans="1:5" x14ac:dyDescent="0.35">
      <c r="A3" s="62" t="s">
        <v>103</v>
      </c>
    </row>
    <row r="4" spans="1:5" x14ac:dyDescent="0.35">
      <c r="A4" s="62" t="s">
        <v>104</v>
      </c>
    </row>
    <row r="5" spans="1:5" x14ac:dyDescent="0.35">
      <c r="A5" s="62" t="s">
        <v>105</v>
      </c>
    </row>
    <row r="6" spans="1:5" hidden="1" outlineLevel="1" x14ac:dyDescent="0.35">
      <c r="A6" s="62"/>
      <c r="B6" t="s">
        <v>106</v>
      </c>
    </row>
    <row r="7" spans="1:5" hidden="1" outlineLevel="1" x14ac:dyDescent="0.35">
      <c r="A7" s="62"/>
      <c r="B7" t="s">
        <v>107</v>
      </c>
    </row>
    <row r="8" spans="1:5" hidden="1" outlineLevel="1" x14ac:dyDescent="0.35">
      <c r="A8" s="62"/>
      <c r="B8" t="s">
        <v>108</v>
      </c>
    </row>
    <row r="9" spans="1:5" collapsed="1" x14ac:dyDescent="0.35">
      <c r="A9" s="62" t="s">
        <v>109</v>
      </c>
    </row>
    <row r="10" spans="1:5" hidden="1" outlineLevel="1" x14ac:dyDescent="0.35">
      <c r="B10" t="s">
        <v>110</v>
      </c>
    </row>
    <row r="11" spans="1:5" hidden="1" outlineLevel="1" x14ac:dyDescent="0.35">
      <c r="B11" t="s">
        <v>111</v>
      </c>
    </row>
    <row r="12" spans="1:5" hidden="1" outlineLevel="1" x14ac:dyDescent="0.35">
      <c r="B12" t="s">
        <v>112</v>
      </c>
    </row>
    <row r="13" spans="1:5" collapsed="1" x14ac:dyDescent="0.35"/>
    <row r="14" spans="1:5" ht="15" thickBot="1" x14ac:dyDescent="0.4">
      <c r="A14" t="s">
        <v>113</v>
      </c>
    </row>
    <row r="15" spans="1:5" ht="15" thickBot="1" x14ac:dyDescent="0.4">
      <c r="B15" s="64" t="s">
        <v>114</v>
      </c>
      <c r="C15" s="64" t="s">
        <v>115</v>
      </c>
      <c r="D15" s="64" t="s">
        <v>116</v>
      </c>
      <c r="E15" s="64" t="s">
        <v>117</v>
      </c>
    </row>
    <row r="16" spans="1:5" ht="15" thickBot="1" x14ac:dyDescent="0.4">
      <c r="B16" s="63" t="s">
        <v>89</v>
      </c>
      <c r="C16" s="63" t="s">
        <v>38</v>
      </c>
      <c r="D16" s="66">
        <v>601.13850000000002</v>
      </c>
      <c r="E16" s="66">
        <v>750</v>
      </c>
    </row>
    <row r="19" spans="1:7" ht="15" thickBot="1" x14ac:dyDescent="0.4">
      <c r="A19" t="s">
        <v>118</v>
      </c>
    </row>
    <row r="20" spans="1:7" ht="15" thickBot="1" x14ac:dyDescent="0.4">
      <c r="B20" s="64" t="s">
        <v>114</v>
      </c>
      <c r="C20" s="64" t="s">
        <v>115</v>
      </c>
      <c r="D20" s="64" t="s">
        <v>116</v>
      </c>
      <c r="E20" s="64" t="s">
        <v>117</v>
      </c>
      <c r="F20" s="64" t="s">
        <v>119</v>
      </c>
    </row>
    <row r="21" spans="1:7" x14ac:dyDescent="0.35">
      <c r="B21" s="65" t="s">
        <v>87</v>
      </c>
      <c r="C21" s="65" t="s">
        <v>31</v>
      </c>
      <c r="D21" s="67">
        <v>35000</v>
      </c>
      <c r="E21" s="67">
        <v>6125</v>
      </c>
      <c r="F21" s="65" t="s">
        <v>119</v>
      </c>
    </row>
    <row r="22" spans="1:7" x14ac:dyDescent="0.35">
      <c r="B22" s="65" t="s">
        <v>126</v>
      </c>
      <c r="C22" s="65" t="s">
        <v>34</v>
      </c>
      <c r="D22" s="68">
        <v>7.4999999999999997E-2</v>
      </c>
      <c r="E22" s="68">
        <v>8</v>
      </c>
      <c r="F22" s="65" t="s">
        <v>125</v>
      </c>
    </row>
    <row r="23" spans="1:7" ht="15" thickBot="1" x14ac:dyDescent="0.4">
      <c r="B23" s="63" t="s">
        <v>88</v>
      </c>
      <c r="C23" s="63" t="s">
        <v>33</v>
      </c>
      <c r="D23" s="63">
        <v>5</v>
      </c>
      <c r="E23" s="63">
        <v>5</v>
      </c>
      <c r="F23" s="63" t="s">
        <v>119</v>
      </c>
    </row>
    <row r="26" spans="1:7" ht="15" thickBot="1" x14ac:dyDescent="0.4">
      <c r="A26" t="s">
        <v>120</v>
      </c>
    </row>
    <row r="27" spans="1:7" ht="15" thickBot="1" x14ac:dyDescent="0.4">
      <c r="B27" s="64" t="s">
        <v>114</v>
      </c>
      <c r="C27" s="64" t="s">
        <v>115</v>
      </c>
      <c r="D27" s="64" t="s">
        <v>121</v>
      </c>
      <c r="E27" s="64" t="s">
        <v>122</v>
      </c>
      <c r="F27" s="64" t="s">
        <v>123</v>
      </c>
      <c r="G27" s="64" t="s">
        <v>124</v>
      </c>
    </row>
    <row r="28" spans="1:7" x14ac:dyDescent="0.35">
      <c r="B28" s="65" t="s">
        <v>89</v>
      </c>
      <c r="C28" s="65" t="s">
        <v>38</v>
      </c>
      <c r="D28" s="67">
        <v>750</v>
      </c>
      <c r="E28" s="65" t="s">
        <v>127</v>
      </c>
      <c r="F28" s="65" t="s">
        <v>128</v>
      </c>
      <c r="G28" s="65">
        <v>0</v>
      </c>
    </row>
    <row r="29" spans="1:7" x14ac:dyDescent="0.35">
      <c r="B29" s="65" t="s">
        <v>87</v>
      </c>
      <c r="C29" s="65" t="s">
        <v>31</v>
      </c>
      <c r="D29" s="67">
        <v>6125</v>
      </c>
      <c r="E29" s="65" t="s">
        <v>129</v>
      </c>
      <c r="F29" s="65" t="s">
        <v>130</v>
      </c>
      <c r="G29" s="65">
        <v>23875</v>
      </c>
    </row>
    <row r="30" spans="1:7" x14ac:dyDescent="0.35">
      <c r="B30" s="65" t="s">
        <v>87</v>
      </c>
      <c r="C30" s="65" t="s">
        <v>31</v>
      </c>
      <c r="D30" s="67">
        <v>6125</v>
      </c>
      <c r="E30" s="65" t="s">
        <v>131</v>
      </c>
      <c r="F30" s="65" t="s">
        <v>130</v>
      </c>
      <c r="G30" s="65">
        <v>23875</v>
      </c>
    </row>
    <row r="31" spans="1:7" x14ac:dyDescent="0.35">
      <c r="B31" s="65" t="s">
        <v>126</v>
      </c>
      <c r="C31" s="65" t="s">
        <v>34</v>
      </c>
      <c r="D31" s="68">
        <v>8</v>
      </c>
      <c r="E31" s="65" t="s">
        <v>132</v>
      </c>
      <c r="F31" s="65" t="s">
        <v>128</v>
      </c>
      <c r="G31" s="65">
        <v>0</v>
      </c>
    </row>
    <row r="32" spans="1:7" x14ac:dyDescent="0.35">
      <c r="B32" s="65" t="s">
        <v>126</v>
      </c>
      <c r="C32" s="65" t="s">
        <v>34</v>
      </c>
      <c r="D32" s="68">
        <v>8</v>
      </c>
      <c r="E32" s="65" t="s">
        <v>133</v>
      </c>
      <c r="F32" s="65" t="s">
        <v>128</v>
      </c>
      <c r="G32" s="68">
        <v>0</v>
      </c>
    </row>
    <row r="33" spans="2:7" x14ac:dyDescent="0.35">
      <c r="B33" s="65" t="s">
        <v>134</v>
      </c>
      <c r="C33" s="65"/>
      <c r="D33" s="65"/>
      <c r="E33" s="65"/>
      <c r="F33" s="65"/>
      <c r="G33" s="65"/>
    </row>
    <row r="34" spans="2:7" ht="15" thickBot="1" x14ac:dyDescent="0.4">
      <c r="B34" s="63" t="s">
        <v>135</v>
      </c>
      <c r="C34" s="63"/>
      <c r="D34" s="63"/>
      <c r="E34" s="63"/>
      <c r="F34" s="63"/>
      <c r="G34" s="63"/>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77A7A-9F0E-4312-B9E3-192127367C90}">
  <sheetPr>
    <pageSetUpPr fitToPage="1"/>
  </sheetPr>
  <dimension ref="A1:I30"/>
  <sheetViews>
    <sheetView zoomScaleNormal="100" workbookViewId="0">
      <selection sqref="A1:B1"/>
    </sheetView>
  </sheetViews>
  <sheetFormatPr defaultColWidth="9.1796875" defaultRowHeight="14.5" x14ac:dyDescent="0.35"/>
  <cols>
    <col min="1" max="1" width="19.453125" style="1" customWidth="1"/>
    <col min="2" max="2" width="13.54296875" style="1" customWidth="1"/>
    <col min="3" max="3" width="13.54296875" style="1" bestFit="1" customWidth="1"/>
    <col min="4" max="4" width="11.7265625" style="1" customWidth="1"/>
    <col min="5" max="5" width="8" style="1" customWidth="1"/>
    <col min="6" max="6" width="9.54296875" style="1" customWidth="1"/>
    <col min="7" max="7" width="11.54296875" style="1" bestFit="1" customWidth="1"/>
    <col min="8" max="8" width="11.453125" style="1" customWidth="1"/>
    <col min="9" max="9" width="9.7265625" style="1" bestFit="1" customWidth="1"/>
    <col min="10" max="16384" width="9.1796875" style="1"/>
  </cols>
  <sheetData>
    <row r="1" spans="1:9" x14ac:dyDescent="0.35">
      <c r="A1" s="100" t="s">
        <v>164</v>
      </c>
      <c r="B1" s="100"/>
    </row>
    <row r="2" spans="1:9" x14ac:dyDescent="0.35">
      <c r="A2" s="1" t="s">
        <v>163</v>
      </c>
      <c r="B2" s="76">
        <f ca="1">TODAY()</f>
        <v>45951</v>
      </c>
    </row>
    <row r="3" spans="1:9" x14ac:dyDescent="0.35">
      <c r="A3" s="1" t="s">
        <v>162</v>
      </c>
      <c r="B3" s="1">
        <v>12</v>
      </c>
    </row>
    <row r="4" spans="1:9" x14ac:dyDescent="0.35">
      <c r="A4" s="1" t="s">
        <v>159</v>
      </c>
      <c r="B4" s="80">
        <v>0.15</v>
      </c>
      <c r="E4" s="79"/>
    </row>
    <row r="5" spans="1:9" x14ac:dyDescent="0.35">
      <c r="E5" s="79"/>
    </row>
    <row r="6" spans="1:9" ht="29" x14ac:dyDescent="0.35">
      <c r="A6" s="72" t="s">
        <v>161</v>
      </c>
      <c r="B6" s="78" t="s">
        <v>160</v>
      </c>
      <c r="C6" s="78" t="s">
        <v>159</v>
      </c>
      <c r="D6" s="78" t="s">
        <v>158</v>
      </c>
      <c r="E6" s="78" t="s">
        <v>157</v>
      </c>
      <c r="F6" s="78" t="s">
        <v>156</v>
      </c>
      <c r="G6" s="78" t="s">
        <v>155</v>
      </c>
    </row>
    <row r="7" spans="1:9" x14ac:dyDescent="0.35">
      <c r="A7" s="75" t="s">
        <v>154</v>
      </c>
      <c r="B7" s="77">
        <v>800000</v>
      </c>
      <c r="C7" s="77">
        <f t="shared" ref="C7:C17" si="0">B7*B$4</f>
        <v>120000</v>
      </c>
      <c r="D7" s="77">
        <f t="shared" ref="D7:D17" si="1">B7-C7</f>
        <v>680000</v>
      </c>
      <c r="E7" s="75">
        <v>30</v>
      </c>
      <c r="F7" s="75">
        <f t="shared" ref="F7:F17" si="2">E7*B$3</f>
        <v>360</v>
      </c>
      <c r="G7" s="76">
        <v>45077</v>
      </c>
      <c r="I7"/>
    </row>
    <row r="8" spans="1:9" x14ac:dyDescent="0.35">
      <c r="A8" s="75" t="s">
        <v>153</v>
      </c>
      <c r="B8" s="77">
        <v>857855</v>
      </c>
      <c r="C8" s="77">
        <f t="shared" si="0"/>
        <v>128678.25</v>
      </c>
      <c r="D8" s="77">
        <f t="shared" si="1"/>
        <v>729176.75</v>
      </c>
      <c r="E8" s="75">
        <v>15</v>
      </c>
      <c r="F8" s="75">
        <f t="shared" si="2"/>
        <v>180</v>
      </c>
      <c r="G8" s="76">
        <v>45291</v>
      </c>
      <c r="I8"/>
    </row>
    <row r="9" spans="1:9" x14ac:dyDescent="0.35">
      <c r="A9" s="75" t="s">
        <v>152</v>
      </c>
      <c r="B9" s="77">
        <v>815500</v>
      </c>
      <c r="C9" s="77">
        <f t="shared" si="0"/>
        <v>122325</v>
      </c>
      <c r="D9" s="77">
        <f t="shared" si="1"/>
        <v>693175</v>
      </c>
      <c r="E9" s="75">
        <v>30</v>
      </c>
      <c r="F9" s="75">
        <f t="shared" si="2"/>
        <v>360</v>
      </c>
      <c r="G9" s="76">
        <v>45138</v>
      </c>
      <c r="I9"/>
    </row>
    <row r="10" spans="1:9" x14ac:dyDescent="0.35">
      <c r="A10" s="75" t="s">
        <v>151</v>
      </c>
      <c r="B10" s="77">
        <v>875800</v>
      </c>
      <c r="C10" s="77">
        <f t="shared" si="0"/>
        <v>131370</v>
      </c>
      <c r="D10" s="77">
        <f t="shared" si="1"/>
        <v>744430</v>
      </c>
      <c r="E10" s="75">
        <v>15</v>
      </c>
      <c r="F10" s="75">
        <f t="shared" si="2"/>
        <v>180</v>
      </c>
      <c r="G10" s="76">
        <v>44957</v>
      </c>
      <c r="I10"/>
    </row>
    <row r="11" spans="1:9" x14ac:dyDescent="0.35">
      <c r="A11" s="75" t="s">
        <v>150</v>
      </c>
      <c r="B11" s="77">
        <v>825000</v>
      </c>
      <c r="C11" s="77">
        <f t="shared" si="0"/>
        <v>123750</v>
      </c>
      <c r="D11" s="77">
        <f t="shared" si="1"/>
        <v>701250</v>
      </c>
      <c r="E11" s="75">
        <v>30</v>
      </c>
      <c r="F11" s="75">
        <f t="shared" si="2"/>
        <v>360</v>
      </c>
      <c r="G11" s="76">
        <v>45260</v>
      </c>
      <c r="I11"/>
    </row>
    <row r="12" spans="1:9" x14ac:dyDescent="0.35">
      <c r="A12" s="75" t="s">
        <v>149</v>
      </c>
      <c r="B12" s="77">
        <v>885125</v>
      </c>
      <c r="C12" s="77">
        <f t="shared" si="0"/>
        <v>132768.75</v>
      </c>
      <c r="D12" s="77">
        <f t="shared" si="1"/>
        <v>752356.25</v>
      </c>
      <c r="E12" s="75">
        <v>30</v>
      </c>
      <c r="F12" s="75">
        <f t="shared" si="2"/>
        <v>360</v>
      </c>
      <c r="G12" s="76">
        <v>45046</v>
      </c>
      <c r="I12"/>
    </row>
    <row r="13" spans="1:9" x14ac:dyDescent="0.35">
      <c r="A13" s="75" t="s">
        <v>148</v>
      </c>
      <c r="B13" s="77">
        <v>728375</v>
      </c>
      <c r="C13" s="77">
        <f t="shared" si="0"/>
        <v>109256.25</v>
      </c>
      <c r="D13" s="77">
        <f t="shared" si="1"/>
        <v>619118.75</v>
      </c>
      <c r="E13" s="75">
        <v>30</v>
      </c>
      <c r="F13" s="75">
        <f t="shared" si="2"/>
        <v>360</v>
      </c>
      <c r="G13" s="76">
        <v>45138</v>
      </c>
      <c r="I13"/>
    </row>
    <row r="14" spans="1:9" x14ac:dyDescent="0.35">
      <c r="A14" s="75" t="s">
        <v>147</v>
      </c>
      <c r="B14" s="77">
        <v>895980</v>
      </c>
      <c r="C14" s="77">
        <f t="shared" si="0"/>
        <v>134397</v>
      </c>
      <c r="D14" s="77">
        <f t="shared" si="1"/>
        <v>761583</v>
      </c>
      <c r="E14" s="75">
        <v>15</v>
      </c>
      <c r="F14" s="75">
        <f t="shared" si="2"/>
        <v>180</v>
      </c>
      <c r="G14" s="76">
        <v>45138</v>
      </c>
      <c r="I14"/>
    </row>
    <row r="15" spans="1:9" x14ac:dyDescent="0.35">
      <c r="A15" s="75" t="s">
        <v>146</v>
      </c>
      <c r="B15" s="77">
        <v>1565950</v>
      </c>
      <c r="C15" s="77">
        <f t="shared" si="0"/>
        <v>234892.5</v>
      </c>
      <c r="D15" s="77">
        <f t="shared" si="1"/>
        <v>1331057.5</v>
      </c>
      <c r="E15" s="75">
        <v>15</v>
      </c>
      <c r="F15" s="75">
        <f t="shared" si="2"/>
        <v>180</v>
      </c>
      <c r="G15" s="76">
        <v>45230</v>
      </c>
      <c r="I15"/>
    </row>
    <row r="16" spans="1:9" x14ac:dyDescent="0.35">
      <c r="A16" s="75" t="s">
        <v>145</v>
      </c>
      <c r="B16" s="77">
        <v>1515750</v>
      </c>
      <c r="C16" s="77">
        <f t="shared" si="0"/>
        <v>227362.5</v>
      </c>
      <c r="D16" s="77">
        <f t="shared" si="1"/>
        <v>1288387.5</v>
      </c>
      <c r="E16" s="75">
        <v>30</v>
      </c>
      <c r="F16" s="75">
        <f t="shared" si="2"/>
        <v>360</v>
      </c>
      <c r="G16" s="76">
        <v>44957</v>
      </c>
      <c r="I16"/>
    </row>
    <row r="17" spans="1:9" x14ac:dyDescent="0.35">
      <c r="A17" s="75" t="s">
        <v>144</v>
      </c>
      <c r="B17" s="77">
        <v>675300</v>
      </c>
      <c r="C17" s="77">
        <f t="shared" si="0"/>
        <v>101295</v>
      </c>
      <c r="D17" s="77">
        <f t="shared" si="1"/>
        <v>574005</v>
      </c>
      <c r="E17" s="75">
        <v>30</v>
      </c>
      <c r="F17" s="75">
        <f t="shared" si="2"/>
        <v>360</v>
      </c>
      <c r="G17" s="76">
        <v>45016</v>
      </c>
      <c r="I17"/>
    </row>
    <row r="18" spans="1:9" x14ac:dyDescent="0.35">
      <c r="A18" s="75"/>
      <c r="B18" s="74"/>
      <c r="C18" s="74"/>
    </row>
    <row r="19" spans="1:9" x14ac:dyDescent="0.35">
      <c r="A19" s="101" t="s">
        <v>141</v>
      </c>
      <c r="B19" s="72">
        <v>30</v>
      </c>
      <c r="C19" s="72">
        <v>15</v>
      </c>
    </row>
    <row r="20" spans="1:9" x14ac:dyDescent="0.35">
      <c r="A20" s="101"/>
      <c r="B20" s="72" t="s">
        <v>139</v>
      </c>
      <c r="C20" s="72" t="s">
        <v>139</v>
      </c>
    </row>
    <row r="21" spans="1:9" x14ac:dyDescent="0.35">
      <c r="A21" s="33" t="s">
        <v>138</v>
      </c>
      <c r="B21" s="71">
        <f>COUNTIF(E7:E17,30)</f>
        <v>7</v>
      </c>
      <c r="C21" s="71">
        <f>COUNTIF(E7:E17,15)</f>
        <v>4</v>
      </c>
    </row>
    <row r="22" spans="1:9" x14ac:dyDescent="0.35">
      <c r="A22" s="33" t="s">
        <v>137</v>
      </c>
      <c r="B22" s="69">
        <f>AVERAGEIF(E7:E17,30,D7:D17)</f>
        <v>758327.5</v>
      </c>
      <c r="C22" s="69">
        <f>AVERAGEIF(E7:E17,15,D7:D17)</f>
        <v>891561.8125</v>
      </c>
    </row>
    <row r="23" spans="1:9" x14ac:dyDescent="0.35">
      <c r="A23" s="33" t="s">
        <v>143</v>
      </c>
      <c r="B23" s="69">
        <f>SUMIF(E7:E17,30,D7:D17)</f>
        <v>5308292.5</v>
      </c>
      <c r="C23" s="69">
        <f>SUMIF(E7:E17,15,D7:D17)</f>
        <v>3566247.25</v>
      </c>
    </row>
    <row r="24" spans="1:9" x14ac:dyDescent="0.35">
      <c r="A24" s="33" t="s">
        <v>142</v>
      </c>
      <c r="B24" s="69">
        <f>_xlfn.MAXIFS(D7:D17,E7:E17,30)</f>
        <v>1288387.5</v>
      </c>
      <c r="C24" s="69">
        <f>_xlfn.MAXIFS(D7:D17,E7:E17,15)</f>
        <v>1331057.5</v>
      </c>
    </row>
    <row r="26" spans="1:9" x14ac:dyDescent="0.35">
      <c r="A26" s="73" t="s">
        <v>141</v>
      </c>
      <c r="B26" s="72">
        <v>30</v>
      </c>
      <c r="C26" s="72">
        <v>15</v>
      </c>
    </row>
    <row r="27" spans="1:9" x14ac:dyDescent="0.35">
      <c r="A27" s="73" t="s">
        <v>140</v>
      </c>
      <c r="B27" s="72" t="s">
        <v>139</v>
      </c>
      <c r="C27" s="72" t="s">
        <v>139</v>
      </c>
      <c r="E27" s="70"/>
    </row>
    <row r="28" spans="1:9" x14ac:dyDescent="0.35">
      <c r="A28" s="33" t="s">
        <v>138</v>
      </c>
      <c r="B28" s="71">
        <f>COUNTIFS(E7:E17, 30, D7:D17, "&gt;700000")</f>
        <v>3</v>
      </c>
      <c r="C28" s="71">
        <f>COUNTIFS(E7:E17, 15, D7:D17, "&gt;700000")</f>
        <v>4</v>
      </c>
      <c r="E28" s="70"/>
    </row>
    <row r="29" spans="1:9" x14ac:dyDescent="0.35">
      <c r="A29" s="33" t="s">
        <v>137</v>
      </c>
      <c r="B29" s="69">
        <f>AVERAGEIFS(D7:D17,E7:E17,30,D7:D17,"&gt;700000")</f>
        <v>913997.91666666663</v>
      </c>
      <c r="C29" s="69">
        <f>AVERAGEIFS(D7:D17,E7:E17,15,D7:D17,"&gt;700000")</f>
        <v>891561.8125</v>
      </c>
      <c r="E29" s="70"/>
    </row>
    <row r="30" spans="1:9" x14ac:dyDescent="0.35">
      <c r="A30" s="33" t="s">
        <v>136</v>
      </c>
      <c r="B30" s="69">
        <f>SUMIFS(D7:D17, E7:E17, 30, D7:D17, "&gt;700000")</f>
        <v>2741993.75</v>
      </c>
      <c r="C30" s="69">
        <f>SUMIFS(D7:D17, E7:E17, 15, D7:D17, "&gt;700000")</f>
        <v>3566247.25</v>
      </c>
    </row>
  </sheetData>
  <mergeCells count="2">
    <mergeCell ref="A1:B1"/>
    <mergeCell ref="A19:A20"/>
  </mergeCells>
  <pageMargins left="0.7" right="0.7" top="0.75" bottom="0.75" header="0.3" footer="0.3"/>
  <pageSetup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5940E-7B48-48F6-96B6-111B244C848E}">
  <sheetPr>
    <pageSetUpPr fitToPage="1"/>
  </sheetPr>
  <dimension ref="A1:B6"/>
  <sheetViews>
    <sheetView zoomScaleNormal="100" workbookViewId="0"/>
  </sheetViews>
  <sheetFormatPr defaultRowHeight="14.5" x14ac:dyDescent="0.35"/>
  <cols>
    <col min="1" max="1" width="15.7265625" bestFit="1" customWidth="1"/>
    <col min="2" max="2" width="13.453125" bestFit="1" customWidth="1"/>
  </cols>
  <sheetData>
    <row r="1" spans="1:2" x14ac:dyDescent="0.35">
      <c r="A1" s="72" t="s">
        <v>171</v>
      </c>
      <c r="B1" s="72" t="s">
        <v>170</v>
      </c>
    </row>
    <row r="2" spans="1:2" x14ac:dyDescent="0.35">
      <c r="A2" t="s">
        <v>169</v>
      </c>
      <c r="B2" s="81">
        <v>769372.27</v>
      </c>
    </row>
    <row r="3" spans="1:2" x14ac:dyDescent="0.35">
      <c r="A3" t="s">
        <v>168</v>
      </c>
      <c r="B3" s="81">
        <v>973173.37</v>
      </c>
    </row>
    <row r="4" spans="1:2" x14ac:dyDescent="0.35">
      <c r="A4" t="s">
        <v>167</v>
      </c>
      <c r="B4" s="81">
        <v>379973.33</v>
      </c>
    </row>
    <row r="5" spans="1:2" x14ac:dyDescent="0.35">
      <c r="A5" t="s">
        <v>166</v>
      </c>
      <c r="B5" s="81">
        <v>693673.27</v>
      </c>
    </row>
    <row r="6" spans="1:2" x14ac:dyDescent="0.35">
      <c r="A6" t="s">
        <v>165</v>
      </c>
      <c r="B6" s="81">
        <v>367273.99</v>
      </c>
    </row>
  </sheetData>
  <pageMargins left="0.7" right="0.7" top="0.75" bottom="0.75" header="0.3" footer="0.3"/>
  <pageSetup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96900-56E3-40EE-BD46-1551F1E9E101}">
  <sheetPr>
    <pageSetUpPr fitToPage="1"/>
  </sheetPr>
  <dimension ref="A1:I71"/>
  <sheetViews>
    <sheetView workbookViewId="0">
      <pane ySplit="7" topLeftCell="A8" activePane="bottomLeft" state="frozen"/>
      <selection activeCell="D22" sqref="D22"/>
      <selection pane="bottomLeft" activeCell="F13" sqref="F13"/>
    </sheetView>
  </sheetViews>
  <sheetFormatPr defaultRowHeight="14.5" x14ac:dyDescent="0.35"/>
  <cols>
    <col min="1" max="1" width="17" customWidth="1"/>
    <col min="2" max="2" width="13.7265625" customWidth="1"/>
    <col min="3" max="3" width="12.1796875" customWidth="1"/>
    <col min="4" max="4" width="16.54296875" customWidth="1"/>
    <col min="5" max="5" width="13.81640625" customWidth="1"/>
    <col min="6" max="6" width="12.7265625" bestFit="1" customWidth="1"/>
    <col min="8" max="9" width="12.453125" customWidth="1"/>
  </cols>
  <sheetData>
    <row r="1" spans="1:9" ht="15" thickBot="1" x14ac:dyDescent="0.4">
      <c r="A1" s="102" t="s">
        <v>164</v>
      </c>
      <c r="B1" s="103"/>
      <c r="D1" s="102" t="s">
        <v>187</v>
      </c>
      <c r="E1" s="103"/>
    </row>
    <row r="2" spans="1:9" x14ac:dyDescent="0.35">
      <c r="A2" s="86" t="s">
        <v>186</v>
      </c>
      <c r="B2" s="94">
        <v>2000</v>
      </c>
      <c r="D2" s="86" t="s">
        <v>185</v>
      </c>
      <c r="E2" s="95">
        <f>PV(E3,E4,-B2)</f>
        <v>99810.61636403283</v>
      </c>
    </row>
    <row r="3" spans="1:9" x14ac:dyDescent="0.35">
      <c r="A3" s="83" t="s">
        <v>184</v>
      </c>
      <c r="B3" s="93">
        <v>7.4999999999999997E-2</v>
      </c>
      <c r="D3" s="83" t="s">
        <v>183</v>
      </c>
      <c r="E3" s="92">
        <f>B3 /B5</f>
        <v>6.2499999999999995E-3</v>
      </c>
    </row>
    <row r="4" spans="1:9" x14ac:dyDescent="0.35">
      <c r="A4" s="83" t="s">
        <v>182</v>
      </c>
      <c r="B4" s="83">
        <v>5</v>
      </c>
      <c r="D4" s="83" t="s">
        <v>181</v>
      </c>
      <c r="E4" s="83">
        <f>B4*B5</f>
        <v>60</v>
      </c>
    </row>
    <row r="5" spans="1:9" x14ac:dyDescent="0.35">
      <c r="A5" s="83" t="s">
        <v>180</v>
      </c>
      <c r="B5" s="83">
        <v>12</v>
      </c>
    </row>
    <row r="6" spans="1:9" ht="15" thickBot="1" x14ac:dyDescent="0.4"/>
    <row r="7" spans="1:9" ht="29.5" thickBot="1" x14ac:dyDescent="0.4">
      <c r="A7" s="90" t="s">
        <v>179</v>
      </c>
      <c r="B7" s="91" t="s">
        <v>178</v>
      </c>
      <c r="C7" s="91" t="s">
        <v>38</v>
      </c>
      <c r="D7" s="91" t="s">
        <v>177</v>
      </c>
      <c r="E7" s="91" t="s">
        <v>176</v>
      </c>
      <c r="F7" s="89" t="s">
        <v>175</v>
      </c>
      <c r="H7" s="90" t="s">
        <v>174</v>
      </c>
      <c r="I7" s="89" t="s">
        <v>173</v>
      </c>
    </row>
    <row r="8" spans="1:9" x14ac:dyDescent="0.35">
      <c r="A8" s="88">
        <v>1</v>
      </c>
      <c r="B8" s="87">
        <f>E$2</f>
        <v>99810.61636403283</v>
      </c>
      <c r="C8" s="87">
        <f>B$2</f>
        <v>2000</v>
      </c>
      <c r="D8" s="87">
        <f>B8*E$3</f>
        <v>623.81635227520519</v>
      </c>
      <c r="E8" s="87">
        <f>C8-D8</f>
        <v>1376.1836477247948</v>
      </c>
      <c r="F8" s="87">
        <f>B8-E8</f>
        <v>98434.432716308031</v>
      </c>
      <c r="H8" s="97">
        <f>D8</f>
        <v>623.81635227520519</v>
      </c>
      <c r="I8" s="97">
        <f>E8</f>
        <v>1376.1836477247948</v>
      </c>
    </row>
    <row r="9" spans="1:9" x14ac:dyDescent="0.35">
      <c r="A9" s="85">
        <v>2</v>
      </c>
      <c r="B9" s="84">
        <f>F8</f>
        <v>98434.432716308031</v>
      </c>
      <c r="C9" s="87">
        <f>B$2</f>
        <v>2000</v>
      </c>
      <c r="D9" s="87">
        <f>B9*E$3</f>
        <v>615.21520447692512</v>
      </c>
      <c r="E9" s="87">
        <f>C9-D9</f>
        <v>1384.784795523075</v>
      </c>
      <c r="F9" s="87">
        <f>B9-E9</f>
        <v>97049.647920784962</v>
      </c>
      <c r="H9" s="98">
        <f>D9+H8</f>
        <v>1239.0315567521302</v>
      </c>
      <c r="I9" s="98">
        <f>E9+I8</f>
        <v>2760.9684432478698</v>
      </c>
    </row>
    <row r="10" spans="1:9" x14ac:dyDescent="0.35">
      <c r="A10" s="85">
        <v>3</v>
      </c>
      <c r="B10" s="84">
        <f t="shared" ref="B10:B22" si="0">F9</f>
        <v>97049.647920784962</v>
      </c>
      <c r="C10" s="87">
        <f t="shared" ref="C10:C65" si="1">B$2</f>
        <v>2000</v>
      </c>
      <c r="D10" s="87">
        <f t="shared" ref="D10:D22" si="2">B10*E$3</f>
        <v>606.56029950490597</v>
      </c>
      <c r="E10" s="87">
        <f t="shared" ref="E10:E22" si="3">C10-D10</f>
        <v>1393.439700495094</v>
      </c>
      <c r="F10" s="87">
        <f t="shared" ref="F10:F22" si="4">B10-E10</f>
        <v>95656.208220289875</v>
      </c>
      <c r="H10" s="98">
        <f t="shared" ref="H10:H67" si="5">D10+H9</f>
        <v>1845.5918562570362</v>
      </c>
      <c r="I10" s="98">
        <f>E10+I9</f>
        <v>4154.4081437429641</v>
      </c>
    </row>
    <row r="11" spans="1:9" x14ac:dyDescent="0.35">
      <c r="A11" s="85">
        <v>4</v>
      </c>
      <c r="B11" s="84">
        <f t="shared" si="0"/>
        <v>95656.208220289875</v>
      </c>
      <c r="C11" s="87">
        <f t="shared" si="1"/>
        <v>2000</v>
      </c>
      <c r="D11" s="87">
        <f t="shared" si="2"/>
        <v>597.85130137681165</v>
      </c>
      <c r="E11" s="87">
        <f t="shared" si="3"/>
        <v>1402.1486986231885</v>
      </c>
      <c r="F11" s="87">
        <f t="shared" si="4"/>
        <v>94254.059521666684</v>
      </c>
      <c r="H11" s="98">
        <f t="shared" si="5"/>
        <v>2443.4431576338479</v>
      </c>
      <c r="I11" s="98">
        <f t="shared" ref="I11:I67" si="6">E11+I10</f>
        <v>5556.5568423661525</v>
      </c>
    </row>
    <row r="12" spans="1:9" x14ac:dyDescent="0.35">
      <c r="A12" s="85">
        <v>5</v>
      </c>
      <c r="B12" s="84">
        <f t="shared" si="0"/>
        <v>94254.059521666684</v>
      </c>
      <c r="C12" s="87">
        <f t="shared" si="1"/>
        <v>2000</v>
      </c>
      <c r="D12" s="87">
        <f t="shared" si="2"/>
        <v>589.08787201041673</v>
      </c>
      <c r="E12" s="87">
        <f t="shared" si="3"/>
        <v>1410.9121279895833</v>
      </c>
      <c r="F12" s="87">
        <f t="shared" si="4"/>
        <v>92843.147393677107</v>
      </c>
      <c r="H12" s="98">
        <f t="shared" si="5"/>
        <v>3032.5310296442649</v>
      </c>
      <c r="I12" s="98">
        <f t="shared" si="6"/>
        <v>6967.468970355736</v>
      </c>
    </row>
    <row r="13" spans="1:9" x14ac:dyDescent="0.35">
      <c r="A13" s="85">
        <v>6</v>
      </c>
      <c r="B13" s="84">
        <f t="shared" si="0"/>
        <v>92843.147393677107</v>
      </c>
      <c r="C13" s="87">
        <f t="shared" si="1"/>
        <v>2000</v>
      </c>
      <c r="D13" s="87">
        <f t="shared" si="2"/>
        <v>580.26967121048187</v>
      </c>
      <c r="E13" s="87">
        <f t="shared" si="3"/>
        <v>1419.7303287895181</v>
      </c>
      <c r="F13" s="87">
        <f t="shared" si="4"/>
        <v>91423.417064887588</v>
      </c>
      <c r="H13" s="98">
        <f t="shared" si="5"/>
        <v>3612.8007008547465</v>
      </c>
      <c r="I13" s="98">
        <f t="shared" si="6"/>
        <v>8387.1992991452535</v>
      </c>
    </row>
    <row r="14" spans="1:9" x14ac:dyDescent="0.35">
      <c r="A14" s="85">
        <v>7</v>
      </c>
      <c r="B14" s="84">
        <f t="shared" si="0"/>
        <v>91423.417064887588</v>
      </c>
      <c r="C14" s="87">
        <f t="shared" si="1"/>
        <v>2000</v>
      </c>
      <c r="D14" s="87">
        <f t="shared" si="2"/>
        <v>571.39635665554738</v>
      </c>
      <c r="E14" s="87">
        <f t="shared" si="3"/>
        <v>1428.6036433444526</v>
      </c>
      <c r="F14" s="87">
        <f t="shared" si="4"/>
        <v>89994.813421543135</v>
      </c>
      <c r="H14" s="98">
        <f t="shared" si="5"/>
        <v>4184.1970575102941</v>
      </c>
      <c r="I14" s="98">
        <f t="shared" si="6"/>
        <v>9815.8029424897068</v>
      </c>
    </row>
    <row r="15" spans="1:9" x14ac:dyDescent="0.35">
      <c r="A15" s="85">
        <v>8</v>
      </c>
      <c r="B15" s="84">
        <f t="shared" si="0"/>
        <v>89994.813421543135</v>
      </c>
      <c r="C15" s="87">
        <f t="shared" si="1"/>
        <v>2000</v>
      </c>
      <c r="D15" s="87">
        <f t="shared" si="2"/>
        <v>562.46758388464457</v>
      </c>
      <c r="E15" s="87">
        <f t="shared" si="3"/>
        <v>1437.5324161153553</v>
      </c>
      <c r="F15" s="87">
        <f t="shared" si="4"/>
        <v>88557.28100542778</v>
      </c>
      <c r="H15" s="98">
        <f t="shared" si="5"/>
        <v>4746.6646413949384</v>
      </c>
      <c r="I15" s="98">
        <f t="shared" si="6"/>
        <v>11253.335358605062</v>
      </c>
    </row>
    <row r="16" spans="1:9" x14ac:dyDescent="0.35">
      <c r="A16" s="85">
        <v>9</v>
      </c>
      <c r="B16" s="84">
        <f t="shared" si="0"/>
        <v>88557.28100542778</v>
      </c>
      <c r="C16" s="87">
        <f t="shared" si="1"/>
        <v>2000</v>
      </c>
      <c r="D16" s="87">
        <f t="shared" si="2"/>
        <v>553.4830062839236</v>
      </c>
      <c r="E16" s="87">
        <f t="shared" si="3"/>
        <v>1446.5169937160763</v>
      </c>
      <c r="F16" s="87">
        <f t="shared" si="4"/>
        <v>87110.764011711697</v>
      </c>
      <c r="H16" s="98">
        <f t="shared" si="5"/>
        <v>5300.1476476788621</v>
      </c>
      <c r="I16" s="98">
        <f t="shared" si="6"/>
        <v>12699.852352321137</v>
      </c>
    </row>
    <row r="17" spans="1:9" x14ac:dyDescent="0.35">
      <c r="A17" s="85">
        <v>10</v>
      </c>
      <c r="B17" s="84">
        <f t="shared" si="0"/>
        <v>87110.764011711697</v>
      </c>
      <c r="C17" s="87">
        <f t="shared" si="1"/>
        <v>2000</v>
      </c>
      <c r="D17" s="87">
        <f t="shared" si="2"/>
        <v>544.44227507319806</v>
      </c>
      <c r="E17" s="87">
        <f t="shared" si="3"/>
        <v>1455.5577249268019</v>
      </c>
      <c r="F17" s="87">
        <f t="shared" si="4"/>
        <v>85655.206286784902</v>
      </c>
      <c r="H17" s="98">
        <f t="shared" si="5"/>
        <v>5844.5899227520604</v>
      </c>
      <c r="I17" s="98">
        <f t="shared" si="6"/>
        <v>14155.41007724794</v>
      </c>
    </row>
    <row r="18" spans="1:9" x14ac:dyDescent="0.35">
      <c r="A18" s="85">
        <v>11</v>
      </c>
      <c r="B18" s="84">
        <f t="shared" si="0"/>
        <v>85655.206286784902</v>
      </c>
      <c r="C18" s="87">
        <f t="shared" si="1"/>
        <v>2000</v>
      </c>
      <c r="D18" s="87">
        <f t="shared" si="2"/>
        <v>535.34503929240554</v>
      </c>
      <c r="E18" s="87">
        <f t="shared" si="3"/>
        <v>1464.6549607075945</v>
      </c>
      <c r="F18" s="87">
        <f t="shared" si="4"/>
        <v>84190.5513260773</v>
      </c>
      <c r="H18" s="98">
        <f t="shared" si="5"/>
        <v>6379.9349620444664</v>
      </c>
      <c r="I18" s="98">
        <f t="shared" si="6"/>
        <v>15620.065037955534</v>
      </c>
    </row>
    <row r="19" spans="1:9" x14ac:dyDescent="0.35">
      <c r="A19" s="85">
        <v>12</v>
      </c>
      <c r="B19" s="84">
        <f t="shared" si="0"/>
        <v>84190.5513260773</v>
      </c>
      <c r="C19" s="87">
        <f t="shared" si="1"/>
        <v>2000</v>
      </c>
      <c r="D19" s="87">
        <f t="shared" si="2"/>
        <v>526.19094578798308</v>
      </c>
      <c r="E19" s="87">
        <f t="shared" si="3"/>
        <v>1473.8090542120169</v>
      </c>
      <c r="F19" s="87">
        <f t="shared" si="4"/>
        <v>82716.742271865282</v>
      </c>
      <c r="H19" s="98">
        <f t="shared" si="5"/>
        <v>6906.1259078324492</v>
      </c>
      <c r="I19" s="98">
        <f t="shared" si="6"/>
        <v>17093.874092167549</v>
      </c>
    </row>
    <row r="20" spans="1:9" x14ac:dyDescent="0.35">
      <c r="A20" s="85">
        <v>13</v>
      </c>
      <c r="B20" s="84">
        <f t="shared" si="0"/>
        <v>82716.742271865282</v>
      </c>
      <c r="C20" s="87">
        <f t="shared" si="1"/>
        <v>2000</v>
      </c>
      <c r="D20" s="87">
        <f t="shared" si="2"/>
        <v>516.97963919915799</v>
      </c>
      <c r="E20" s="87">
        <f t="shared" si="3"/>
        <v>1483.0203608008419</v>
      </c>
      <c r="F20" s="87">
        <f t="shared" si="4"/>
        <v>81233.721911064436</v>
      </c>
      <c r="H20" s="98">
        <f t="shared" si="5"/>
        <v>7423.1055470316069</v>
      </c>
      <c r="I20" s="98">
        <f t="shared" si="6"/>
        <v>18576.89445296839</v>
      </c>
    </row>
    <row r="21" spans="1:9" x14ac:dyDescent="0.35">
      <c r="A21" s="85">
        <v>14</v>
      </c>
      <c r="B21" s="84">
        <f t="shared" si="0"/>
        <v>81233.721911064436</v>
      </c>
      <c r="C21" s="87">
        <f t="shared" si="1"/>
        <v>2000</v>
      </c>
      <c r="D21" s="87">
        <f t="shared" si="2"/>
        <v>507.71076194415269</v>
      </c>
      <c r="E21" s="87">
        <f t="shared" si="3"/>
        <v>1492.2892380558474</v>
      </c>
      <c r="F21" s="87">
        <f t="shared" si="4"/>
        <v>79741.432673008589</v>
      </c>
      <c r="H21" s="98">
        <f t="shared" si="5"/>
        <v>7930.81630897576</v>
      </c>
      <c r="I21" s="98">
        <f t="shared" si="6"/>
        <v>20069.183691024238</v>
      </c>
    </row>
    <row r="22" spans="1:9" x14ac:dyDescent="0.35">
      <c r="A22" s="85">
        <v>15</v>
      </c>
      <c r="B22" s="84">
        <f t="shared" si="0"/>
        <v>79741.432673008589</v>
      </c>
      <c r="C22" s="87">
        <f t="shared" si="1"/>
        <v>2000</v>
      </c>
      <c r="D22" s="87">
        <f t="shared" si="2"/>
        <v>498.38395420630366</v>
      </c>
      <c r="E22" s="87">
        <f t="shared" si="3"/>
        <v>1501.6160457936962</v>
      </c>
      <c r="F22" s="87">
        <f t="shared" si="4"/>
        <v>78239.816627214896</v>
      </c>
      <c r="H22" s="98">
        <f t="shared" si="5"/>
        <v>8429.2002631820633</v>
      </c>
      <c r="I22" s="98">
        <f t="shared" si="6"/>
        <v>21570.799736817935</v>
      </c>
    </row>
    <row r="23" spans="1:9" x14ac:dyDescent="0.35">
      <c r="A23" s="85">
        <v>16</v>
      </c>
      <c r="B23" s="84">
        <f>F22</f>
        <v>78239.816627214896</v>
      </c>
      <c r="C23" s="87">
        <f>B$2</f>
        <v>2000</v>
      </c>
      <c r="D23" s="87">
        <f>B23*E$3</f>
        <v>488.99885392009304</v>
      </c>
      <c r="E23" s="87">
        <f>C23-D23</f>
        <v>1511.0011460799069</v>
      </c>
      <c r="F23" s="87">
        <f>B23-E23</f>
        <v>76728.815481134981</v>
      </c>
      <c r="H23" s="98">
        <f t="shared" si="5"/>
        <v>8918.1991171021564</v>
      </c>
      <c r="I23" s="98">
        <f t="shared" si="6"/>
        <v>23081.800882897842</v>
      </c>
    </row>
    <row r="24" spans="1:9" x14ac:dyDescent="0.35">
      <c r="A24" s="85">
        <v>17</v>
      </c>
      <c r="B24" s="84">
        <f t="shared" ref="B24:B34" si="7">F23</f>
        <v>76728.815481134981</v>
      </c>
      <c r="C24" s="87">
        <f t="shared" si="1"/>
        <v>2000</v>
      </c>
      <c r="D24" s="87">
        <f t="shared" ref="D24:D34" si="8">B24*E$3</f>
        <v>479.55509675709357</v>
      </c>
      <c r="E24" s="87">
        <f t="shared" ref="E24:E34" si="9">C24-D24</f>
        <v>1520.4449032429065</v>
      </c>
      <c r="F24" s="87">
        <f t="shared" ref="F24:F34" si="10">B24-E24</f>
        <v>75208.37057789207</v>
      </c>
      <c r="H24" s="98">
        <f t="shared" si="5"/>
        <v>9397.7542138592507</v>
      </c>
      <c r="I24" s="98">
        <f t="shared" si="6"/>
        <v>24602.245786140749</v>
      </c>
    </row>
    <row r="25" spans="1:9" x14ac:dyDescent="0.35">
      <c r="A25" s="85">
        <v>18</v>
      </c>
      <c r="B25" s="84">
        <f t="shared" si="7"/>
        <v>75208.37057789207</v>
      </c>
      <c r="C25" s="87">
        <f t="shared" si="1"/>
        <v>2000</v>
      </c>
      <c r="D25" s="87">
        <f t="shared" si="8"/>
        <v>470.05231611182541</v>
      </c>
      <c r="E25" s="87">
        <f t="shared" si="9"/>
        <v>1529.9476838881747</v>
      </c>
      <c r="F25" s="87">
        <f t="shared" si="10"/>
        <v>73678.422894003888</v>
      </c>
      <c r="H25" s="98">
        <f t="shared" si="5"/>
        <v>9867.8065299710761</v>
      </c>
      <c r="I25" s="98">
        <f t="shared" si="6"/>
        <v>26132.193470028924</v>
      </c>
    </row>
    <row r="26" spans="1:9" x14ac:dyDescent="0.35">
      <c r="A26" s="85">
        <v>19</v>
      </c>
      <c r="B26" s="84">
        <f t="shared" si="7"/>
        <v>73678.422894003888</v>
      </c>
      <c r="C26" s="87">
        <f t="shared" si="1"/>
        <v>2000</v>
      </c>
      <c r="D26" s="87">
        <f t="shared" si="8"/>
        <v>460.49014308752425</v>
      </c>
      <c r="E26" s="87">
        <f t="shared" si="9"/>
        <v>1539.5098569124757</v>
      </c>
      <c r="F26" s="87">
        <f t="shared" si="10"/>
        <v>72138.913037091406</v>
      </c>
      <c r="H26" s="98">
        <f t="shared" si="5"/>
        <v>10328.296673058599</v>
      </c>
      <c r="I26" s="98">
        <f t="shared" si="6"/>
        <v>27671.703326941399</v>
      </c>
    </row>
    <row r="27" spans="1:9" x14ac:dyDescent="0.35">
      <c r="A27" s="85">
        <v>20</v>
      </c>
      <c r="B27" s="84">
        <f t="shared" si="7"/>
        <v>72138.913037091406</v>
      </c>
      <c r="C27" s="87">
        <f t="shared" si="1"/>
        <v>2000</v>
      </c>
      <c r="D27" s="87">
        <f t="shared" si="8"/>
        <v>450.86820648182123</v>
      </c>
      <c r="E27" s="87">
        <f t="shared" si="9"/>
        <v>1549.1317935181787</v>
      </c>
      <c r="F27" s="87">
        <f t="shared" si="10"/>
        <v>70589.781243573234</v>
      </c>
      <c r="H27" s="98">
        <f t="shared" si="5"/>
        <v>10779.16487954042</v>
      </c>
      <c r="I27" s="98">
        <f t="shared" si="6"/>
        <v>29220.835120459578</v>
      </c>
    </row>
    <row r="28" spans="1:9" x14ac:dyDescent="0.35">
      <c r="A28" s="85">
        <v>21</v>
      </c>
      <c r="B28" s="84">
        <f t="shared" si="7"/>
        <v>70589.781243573234</v>
      </c>
      <c r="C28" s="87">
        <f t="shared" si="1"/>
        <v>2000</v>
      </c>
      <c r="D28" s="87">
        <f t="shared" si="8"/>
        <v>441.18613277233266</v>
      </c>
      <c r="E28" s="87">
        <f t="shared" si="9"/>
        <v>1558.8138672276673</v>
      </c>
      <c r="F28" s="87">
        <f t="shared" si="10"/>
        <v>69030.967376345565</v>
      </c>
      <c r="H28" s="98">
        <f t="shared" si="5"/>
        <v>11220.351012312753</v>
      </c>
      <c r="I28" s="98">
        <f t="shared" si="6"/>
        <v>30779.648987687244</v>
      </c>
    </row>
    <row r="29" spans="1:9" x14ac:dyDescent="0.35">
      <c r="A29" s="85">
        <v>22</v>
      </c>
      <c r="B29" s="84">
        <f t="shared" si="7"/>
        <v>69030.967376345565</v>
      </c>
      <c r="C29" s="87">
        <f t="shared" si="1"/>
        <v>2000</v>
      </c>
      <c r="D29" s="87">
        <f t="shared" si="8"/>
        <v>431.44354610215976</v>
      </c>
      <c r="E29" s="87">
        <f t="shared" si="9"/>
        <v>1568.5564538978401</v>
      </c>
      <c r="F29" s="87">
        <f t="shared" si="10"/>
        <v>67462.410922447729</v>
      </c>
      <c r="H29" s="98">
        <f t="shared" si="5"/>
        <v>11651.794558414913</v>
      </c>
      <c r="I29" s="98">
        <f t="shared" si="6"/>
        <v>32348.205441585083</v>
      </c>
    </row>
    <row r="30" spans="1:9" x14ac:dyDescent="0.35">
      <c r="A30" s="85">
        <v>23</v>
      </c>
      <c r="B30" s="84">
        <f t="shared" si="7"/>
        <v>67462.410922447729</v>
      </c>
      <c r="C30" s="87">
        <f t="shared" si="1"/>
        <v>2000</v>
      </c>
      <c r="D30" s="87">
        <f t="shared" si="8"/>
        <v>421.64006826529828</v>
      </c>
      <c r="E30" s="87">
        <f t="shared" si="9"/>
        <v>1578.3599317347016</v>
      </c>
      <c r="F30" s="87">
        <f t="shared" si="10"/>
        <v>65884.050990713033</v>
      </c>
      <c r="H30" s="98">
        <f t="shared" si="5"/>
        <v>12073.434626680211</v>
      </c>
      <c r="I30" s="98">
        <f t="shared" si="6"/>
        <v>33926.565373319783</v>
      </c>
    </row>
    <row r="31" spans="1:9" x14ac:dyDescent="0.35">
      <c r="A31" s="85">
        <v>24</v>
      </c>
      <c r="B31" s="84">
        <f t="shared" si="7"/>
        <v>65884.050990713033</v>
      </c>
      <c r="C31" s="87">
        <f t="shared" si="1"/>
        <v>2000</v>
      </c>
      <c r="D31" s="87">
        <f t="shared" si="8"/>
        <v>411.77531869195644</v>
      </c>
      <c r="E31" s="87">
        <f t="shared" si="9"/>
        <v>1588.2246813080435</v>
      </c>
      <c r="F31" s="87">
        <f t="shared" si="10"/>
        <v>64295.826309404991</v>
      </c>
      <c r="H31" s="98">
        <f t="shared" si="5"/>
        <v>12485.209945372168</v>
      </c>
      <c r="I31" s="98">
        <f t="shared" si="6"/>
        <v>35514.790054627825</v>
      </c>
    </row>
    <row r="32" spans="1:9" x14ac:dyDescent="0.35">
      <c r="A32" s="85">
        <v>25</v>
      </c>
      <c r="B32" s="84">
        <f t="shared" si="7"/>
        <v>64295.826309404991</v>
      </c>
      <c r="C32" s="87">
        <f t="shared" si="1"/>
        <v>2000</v>
      </c>
      <c r="D32" s="87">
        <f t="shared" si="8"/>
        <v>401.84891443378115</v>
      </c>
      <c r="E32" s="87">
        <f t="shared" si="9"/>
        <v>1598.1510855662189</v>
      </c>
      <c r="F32" s="87">
        <f t="shared" si="10"/>
        <v>62697.675223838771</v>
      </c>
      <c r="H32" s="98">
        <f t="shared" si="5"/>
        <v>12887.058859805949</v>
      </c>
      <c r="I32" s="98">
        <f t="shared" si="6"/>
        <v>37112.941140194045</v>
      </c>
    </row>
    <row r="33" spans="1:9" x14ac:dyDescent="0.35">
      <c r="A33" s="85">
        <v>26</v>
      </c>
      <c r="B33" s="84">
        <f t="shared" si="7"/>
        <v>62697.675223838771</v>
      </c>
      <c r="C33" s="87">
        <f t="shared" si="1"/>
        <v>2000</v>
      </c>
      <c r="D33" s="87">
        <f t="shared" si="8"/>
        <v>391.86047014899231</v>
      </c>
      <c r="E33" s="87">
        <f t="shared" si="9"/>
        <v>1608.1395298510076</v>
      </c>
      <c r="F33" s="87">
        <f t="shared" si="10"/>
        <v>61089.53569398776</v>
      </c>
      <c r="H33" s="98">
        <f t="shared" si="5"/>
        <v>13278.919329954942</v>
      </c>
      <c r="I33" s="98">
        <f t="shared" si="6"/>
        <v>38721.080670045056</v>
      </c>
    </row>
    <row r="34" spans="1:9" x14ac:dyDescent="0.35">
      <c r="A34" s="85">
        <v>27</v>
      </c>
      <c r="B34" s="84">
        <f t="shared" si="7"/>
        <v>61089.53569398776</v>
      </c>
      <c r="C34" s="87">
        <f t="shared" si="1"/>
        <v>2000</v>
      </c>
      <c r="D34" s="87">
        <f t="shared" si="8"/>
        <v>381.80959808742347</v>
      </c>
      <c r="E34" s="87">
        <f t="shared" si="9"/>
        <v>1618.1904019125766</v>
      </c>
      <c r="F34" s="87">
        <f t="shared" si="10"/>
        <v>59471.345292075181</v>
      </c>
      <c r="H34" s="98">
        <f t="shared" si="5"/>
        <v>13660.728928042367</v>
      </c>
      <c r="I34" s="98">
        <f t="shared" si="6"/>
        <v>40339.271071957635</v>
      </c>
    </row>
    <row r="35" spans="1:9" x14ac:dyDescent="0.35">
      <c r="A35" s="85">
        <v>28</v>
      </c>
      <c r="B35" s="84">
        <f>F34</f>
        <v>59471.345292075181</v>
      </c>
      <c r="C35" s="87">
        <f>B$2</f>
        <v>2000</v>
      </c>
      <c r="D35" s="87">
        <f>B35*E$3</f>
        <v>371.69590807546984</v>
      </c>
      <c r="E35" s="87">
        <f>C35-D35</f>
        <v>1628.3040919245302</v>
      </c>
      <c r="F35" s="87">
        <f>B35-E35</f>
        <v>57843.041200150648</v>
      </c>
      <c r="H35" s="98">
        <f t="shared" si="5"/>
        <v>14032.424836117836</v>
      </c>
      <c r="I35" s="98">
        <f t="shared" si="6"/>
        <v>41967.575163882168</v>
      </c>
    </row>
    <row r="36" spans="1:9" x14ac:dyDescent="0.35">
      <c r="A36" s="85">
        <v>29</v>
      </c>
      <c r="B36" s="84">
        <f t="shared" ref="B36:B42" si="11">F35</f>
        <v>57843.041200150648</v>
      </c>
      <c r="C36" s="87">
        <f t="shared" si="1"/>
        <v>2000</v>
      </c>
      <c r="D36" s="87">
        <f t="shared" ref="D36:D42" si="12">B36*E$3</f>
        <v>361.51900750094154</v>
      </c>
      <c r="E36" s="87">
        <f t="shared" ref="E36:E42" si="13">C36-D36</f>
        <v>1638.4809924990584</v>
      </c>
      <c r="F36" s="87">
        <f t="shared" ref="F36:F42" si="14">B36-E36</f>
        <v>56204.560207651593</v>
      </c>
      <c r="H36" s="98">
        <f t="shared" si="5"/>
        <v>14393.943843618777</v>
      </c>
      <c r="I36" s="98">
        <f t="shared" si="6"/>
        <v>43606.056156381223</v>
      </c>
    </row>
    <row r="37" spans="1:9" x14ac:dyDescent="0.35">
      <c r="A37" s="85">
        <v>30</v>
      </c>
      <c r="B37" s="84">
        <f t="shared" si="11"/>
        <v>56204.560207651593</v>
      </c>
      <c r="C37" s="87">
        <f t="shared" si="1"/>
        <v>2000</v>
      </c>
      <c r="D37" s="87">
        <f t="shared" si="12"/>
        <v>351.2785012978224</v>
      </c>
      <c r="E37" s="87">
        <f t="shared" si="13"/>
        <v>1648.7214987021775</v>
      </c>
      <c r="F37" s="87">
        <f t="shared" si="14"/>
        <v>54555.838708949414</v>
      </c>
      <c r="H37" s="98">
        <f t="shared" si="5"/>
        <v>14745.222344916599</v>
      </c>
      <c r="I37" s="98">
        <f t="shared" si="6"/>
        <v>45254.777655083402</v>
      </c>
    </row>
    <row r="38" spans="1:9" x14ac:dyDescent="0.35">
      <c r="A38" s="85">
        <v>31</v>
      </c>
      <c r="B38" s="84">
        <f t="shared" si="11"/>
        <v>54555.838708949414</v>
      </c>
      <c r="C38" s="87">
        <f t="shared" si="1"/>
        <v>2000</v>
      </c>
      <c r="D38" s="87">
        <f t="shared" si="12"/>
        <v>340.97399193093383</v>
      </c>
      <c r="E38" s="87">
        <f t="shared" si="13"/>
        <v>1659.0260080690662</v>
      </c>
      <c r="F38" s="87">
        <f t="shared" si="14"/>
        <v>52896.812700880349</v>
      </c>
      <c r="H38" s="98">
        <f t="shared" si="5"/>
        <v>15086.196336847534</v>
      </c>
      <c r="I38" s="98">
        <f t="shared" si="6"/>
        <v>46913.803663152466</v>
      </c>
    </row>
    <row r="39" spans="1:9" x14ac:dyDescent="0.35">
      <c r="A39" s="85">
        <v>32</v>
      </c>
      <c r="B39" s="84">
        <f t="shared" si="11"/>
        <v>52896.812700880349</v>
      </c>
      <c r="C39" s="87">
        <f t="shared" si="1"/>
        <v>2000</v>
      </c>
      <c r="D39" s="87">
        <f t="shared" si="12"/>
        <v>330.60507938050216</v>
      </c>
      <c r="E39" s="87">
        <f t="shared" si="13"/>
        <v>1669.394920619498</v>
      </c>
      <c r="F39" s="87">
        <f t="shared" si="14"/>
        <v>51227.417780260854</v>
      </c>
      <c r="H39" s="98">
        <f t="shared" si="5"/>
        <v>15416.801416228036</v>
      </c>
      <c r="I39" s="98">
        <f t="shared" si="6"/>
        <v>48583.198583771962</v>
      </c>
    </row>
    <row r="40" spans="1:9" x14ac:dyDescent="0.35">
      <c r="A40" s="85">
        <v>33</v>
      </c>
      <c r="B40" s="84">
        <f t="shared" si="11"/>
        <v>51227.417780260854</v>
      </c>
      <c r="C40" s="87">
        <f t="shared" si="1"/>
        <v>2000</v>
      </c>
      <c r="D40" s="87">
        <f t="shared" si="12"/>
        <v>320.1713611266303</v>
      </c>
      <c r="E40" s="87">
        <f t="shared" si="13"/>
        <v>1679.8286388733698</v>
      </c>
      <c r="F40" s="87">
        <f t="shared" si="14"/>
        <v>49547.589141387485</v>
      </c>
      <c r="H40" s="98">
        <f t="shared" si="5"/>
        <v>15736.972777354666</v>
      </c>
      <c r="I40" s="98">
        <f t="shared" si="6"/>
        <v>50263.027222645331</v>
      </c>
    </row>
    <row r="41" spans="1:9" x14ac:dyDescent="0.35">
      <c r="A41" s="85">
        <v>34</v>
      </c>
      <c r="B41" s="84">
        <f t="shared" si="11"/>
        <v>49547.589141387485</v>
      </c>
      <c r="C41" s="87">
        <f t="shared" si="1"/>
        <v>2000</v>
      </c>
      <c r="D41" s="87">
        <f t="shared" si="12"/>
        <v>309.67243213367175</v>
      </c>
      <c r="E41" s="87">
        <f t="shared" si="13"/>
        <v>1690.3275678663283</v>
      </c>
      <c r="F41" s="87">
        <f t="shared" si="14"/>
        <v>47857.261573521158</v>
      </c>
      <c r="H41" s="98">
        <f t="shared" si="5"/>
        <v>16046.645209488337</v>
      </c>
      <c r="I41" s="98">
        <f t="shared" si="6"/>
        <v>51953.354790511657</v>
      </c>
    </row>
    <row r="42" spans="1:9" x14ac:dyDescent="0.35">
      <c r="A42" s="85">
        <v>35</v>
      </c>
      <c r="B42" s="84">
        <f t="shared" si="11"/>
        <v>47857.261573521158</v>
      </c>
      <c r="C42" s="87">
        <f t="shared" si="1"/>
        <v>2000</v>
      </c>
      <c r="D42" s="87">
        <f t="shared" si="12"/>
        <v>299.10788483450722</v>
      </c>
      <c r="E42" s="87">
        <f t="shared" si="13"/>
        <v>1700.8921151654927</v>
      </c>
      <c r="F42" s="87">
        <f t="shared" si="14"/>
        <v>46156.369458355664</v>
      </c>
      <c r="H42" s="98">
        <f t="shared" si="5"/>
        <v>16345.753094322845</v>
      </c>
      <c r="I42" s="98">
        <f t="shared" si="6"/>
        <v>53654.246905677152</v>
      </c>
    </row>
    <row r="43" spans="1:9" x14ac:dyDescent="0.35">
      <c r="A43" s="85">
        <v>36</v>
      </c>
      <c r="B43" s="84">
        <f>F42</f>
        <v>46156.369458355664</v>
      </c>
      <c r="C43" s="87">
        <f>B$2</f>
        <v>2000</v>
      </c>
      <c r="D43" s="87">
        <f>B43*E$3</f>
        <v>288.47730911472286</v>
      </c>
      <c r="E43" s="87">
        <f>C43-D43</f>
        <v>1711.5226908852771</v>
      </c>
      <c r="F43" s="87">
        <f>B43-E43</f>
        <v>44444.846767470386</v>
      </c>
      <c r="H43" s="98">
        <f t="shared" si="5"/>
        <v>16634.230403437567</v>
      </c>
      <c r="I43" s="98">
        <f t="shared" si="6"/>
        <v>55365.76959656243</v>
      </c>
    </row>
    <row r="44" spans="1:9" x14ac:dyDescent="0.35">
      <c r="A44" s="85">
        <v>37</v>
      </c>
      <c r="B44" s="84">
        <f t="shared" ref="B44:B51" si="15">F43</f>
        <v>44444.846767470386</v>
      </c>
      <c r="C44" s="87">
        <f t="shared" si="1"/>
        <v>2000</v>
      </c>
      <c r="D44" s="87">
        <f t="shared" ref="D44:D51" si="16">B44*E$3</f>
        <v>277.78029229668988</v>
      </c>
      <c r="E44" s="87">
        <f t="shared" ref="E44:E51" si="17">C44-D44</f>
        <v>1722.2197077033102</v>
      </c>
      <c r="F44" s="87">
        <f t="shared" ref="F44:F51" si="18">B44-E44</f>
        <v>42722.627059767074</v>
      </c>
      <c r="H44" s="98">
        <f t="shared" si="5"/>
        <v>16912.010695734258</v>
      </c>
      <c r="I44" s="98">
        <f t="shared" si="6"/>
        <v>57087.989304265742</v>
      </c>
    </row>
    <row r="45" spans="1:9" x14ac:dyDescent="0.35">
      <c r="A45" s="85">
        <v>38</v>
      </c>
      <c r="B45" s="84">
        <f t="shared" si="15"/>
        <v>42722.627059767074</v>
      </c>
      <c r="C45" s="87">
        <f t="shared" si="1"/>
        <v>2000</v>
      </c>
      <c r="D45" s="87">
        <f t="shared" si="16"/>
        <v>267.01641912354421</v>
      </c>
      <c r="E45" s="87">
        <f t="shared" si="17"/>
        <v>1732.9835808764558</v>
      </c>
      <c r="F45" s="87">
        <f t="shared" si="18"/>
        <v>40989.643478890619</v>
      </c>
      <c r="H45" s="98">
        <f t="shared" si="5"/>
        <v>17179.027114857803</v>
      </c>
      <c r="I45" s="98">
        <f t="shared" si="6"/>
        <v>58820.972885142197</v>
      </c>
    </row>
    <row r="46" spans="1:9" x14ac:dyDescent="0.35">
      <c r="A46" s="85">
        <v>39</v>
      </c>
      <c r="B46" s="84">
        <f t="shared" si="15"/>
        <v>40989.643478890619</v>
      </c>
      <c r="C46" s="87">
        <f t="shared" si="1"/>
        <v>2000</v>
      </c>
      <c r="D46" s="87">
        <f t="shared" si="16"/>
        <v>256.18527174306632</v>
      </c>
      <c r="E46" s="87">
        <f t="shared" si="17"/>
        <v>1743.8147282569337</v>
      </c>
      <c r="F46" s="87">
        <f t="shared" si="18"/>
        <v>39245.828750633686</v>
      </c>
      <c r="H46" s="98">
        <f t="shared" si="5"/>
        <v>17435.21238660087</v>
      </c>
      <c r="I46" s="98">
        <f t="shared" si="6"/>
        <v>60564.78761339913</v>
      </c>
    </row>
    <row r="47" spans="1:9" x14ac:dyDescent="0.35">
      <c r="A47" s="85">
        <v>40</v>
      </c>
      <c r="B47" s="84">
        <f t="shared" si="15"/>
        <v>39245.828750633686</v>
      </c>
      <c r="C47" s="87">
        <f t="shared" si="1"/>
        <v>2000</v>
      </c>
      <c r="D47" s="87">
        <f t="shared" si="16"/>
        <v>245.28642969146051</v>
      </c>
      <c r="E47" s="87">
        <f t="shared" si="17"/>
        <v>1754.7135703085396</v>
      </c>
      <c r="F47" s="87">
        <f t="shared" si="18"/>
        <v>37491.115180325149</v>
      </c>
      <c r="H47" s="98">
        <f t="shared" si="5"/>
        <v>17680.498816292329</v>
      </c>
      <c r="I47" s="98">
        <f t="shared" si="6"/>
        <v>62319.501183707667</v>
      </c>
    </row>
    <row r="48" spans="1:9" x14ac:dyDescent="0.35">
      <c r="A48" s="85">
        <v>41</v>
      </c>
      <c r="B48" s="84">
        <f t="shared" si="15"/>
        <v>37491.115180325149</v>
      </c>
      <c r="C48" s="87">
        <f t="shared" si="1"/>
        <v>2000</v>
      </c>
      <c r="D48" s="87">
        <f t="shared" si="16"/>
        <v>234.31946987703216</v>
      </c>
      <c r="E48" s="87">
        <f t="shared" si="17"/>
        <v>1765.6805301229679</v>
      </c>
      <c r="F48" s="87">
        <f t="shared" si="18"/>
        <v>35725.43465020218</v>
      </c>
      <c r="H48" s="98">
        <f t="shared" si="5"/>
        <v>17914.81828616936</v>
      </c>
      <c r="I48" s="98">
        <f t="shared" si="6"/>
        <v>64085.181713830636</v>
      </c>
    </row>
    <row r="49" spans="1:9" x14ac:dyDescent="0.35">
      <c r="A49" s="85">
        <v>42</v>
      </c>
      <c r="B49" s="84">
        <f t="shared" si="15"/>
        <v>35725.43465020218</v>
      </c>
      <c r="C49" s="87">
        <f t="shared" si="1"/>
        <v>2000</v>
      </c>
      <c r="D49" s="87">
        <f t="shared" si="16"/>
        <v>223.28396656376361</v>
      </c>
      <c r="E49" s="87">
        <f t="shared" si="17"/>
        <v>1776.7160334362363</v>
      </c>
      <c r="F49" s="87">
        <f t="shared" si="18"/>
        <v>33948.718616765946</v>
      </c>
      <c r="H49" s="98">
        <f t="shared" si="5"/>
        <v>18138.102252733122</v>
      </c>
      <c r="I49" s="98">
        <f t="shared" si="6"/>
        <v>65861.897747266878</v>
      </c>
    </row>
    <row r="50" spans="1:9" x14ac:dyDescent="0.35">
      <c r="A50" s="85">
        <v>43</v>
      </c>
      <c r="B50" s="84">
        <f t="shared" si="15"/>
        <v>33948.718616765946</v>
      </c>
      <c r="C50" s="87">
        <f t="shared" si="1"/>
        <v>2000</v>
      </c>
      <c r="D50" s="87">
        <f t="shared" si="16"/>
        <v>212.17949135478713</v>
      </c>
      <c r="E50" s="87">
        <f t="shared" si="17"/>
        <v>1787.8205086452128</v>
      </c>
      <c r="F50" s="87">
        <f t="shared" si="18"/>
        <v>32160.898108120731</v>
      </c>
      <c r="H50" s="98">
        <f t="shared" si="5"/>
        <v>18350.281744087908</v>
      </c>
      <c r="I50" s="98">
        <f t="shared" si="6"/>
        <v>67649.718255912085</v>
      </c>
    </row>
    <row r="51" spans="1:9" x14ac:dyDescent="0.35">
      <c r="A51" s="85">
        <v>44</v>
      </c>
      <c r="B51" s="84">
        <f t="shared" si="15"/>
        <v>32160.898108120731</v>
      </c>
      <c r="C51" s="87">
        <f t="shared" si="1"/>
        <v>2000</v>
      </c>
      <c r="D51" s="87">
        <f t="shared" si="16"/>
        <v>201.00561317575455</v>
      </c>
      <c r="E51" s="87">
        <f t="shared" si="17"/>
        <v>1798.9943868242453</v>
      </c>
      <c r="F51" s="87">
        <f t="shared" si="18"/>
        <v>30361.903721296487</v>
      </c>
      <c r="H51" s="98">
        <f t="shared" si="5"/>
        <v>18551.287357263664</v>
      </c>
      <c r="I51" s="98">
        <f t="shared" si="6"/>
        <v>69448.712642736326</v>
      </c>
    </row>
    <row r="52" spans="1:9" x14ac:dyDescent="0.35">
      <c r="A52" s="85">
        <v>45</v>
      </c>
      <c r="B52" s="84">
        <f>F51</f>
        <v>30361.903721296487</v>
      </c>
      <c r="C52" s="87">
        <f>B$2</f>
        <v>2000</v>
      </c>
      <c r="D52" s="87">
        <f>B52*E$3</f>
        <v>189.76189825810303</v>
      </c>
      <c r="E52" s="87">
        <f>C52-D52</f>
        <v>1810.238101741897</v>
      </c>
      <c r="F52" s="87">
        <f>B52-E52</f>
        <v>28551.665619554591</v>
      </c>
      <c r="H52" s="98">
        <f t="shared" si="5"/>
        <v>18741.049255521768</v>
      </c>
      <c r="I52" s="98">
        <f t="shared" si="6"/>
        <v>71258.950744478221</v>
      </c>
    </row>
    <row r="53" spans="1:9" x14ac:dyDescent="0.35">
      <c r="A53" s="85">
        <v>46</v>
      </c>
      <c r="B53" s="84">
        <f t="shared" ref="B53:B61" si="19">F52</f>
        <v>28551.665619554591</v>
      </c>
      <c r="C53" s="87">
        <f t="shared" si="1"/>
        <v>2000</v>
      </c>
      <c r="D53" s="87">
        <f t="shared" ref="D53:D61" si="20">B53*E$3</f>
        <v>178.44791012221617</v>
      </c>
      <c r="E53" s="87">
        <f t="shared" ref="E53:E61" si="21">C53-D53</f>
        <v>1821.5520898777838</v>
      </c>
      <c r="F53" s="87">
        <f t="shared" ref="F53:F61" si="22">B53-E53</f>
        <v>26730.113529676808</v>
      </c>
      <c r="H53" s="98">
        <f t="shared" si="5"/>
        <v>18919.497165643985</v>
      </c>
      <c r="I53" s="98">
        <f t="shared" si="6"/>
        <v>73080.502834356012</v>
      </c>
    </row>
    <row r="54" spans="1:9" x14ac:dyDescent="0.35">
      <c r="A54" s="85">
        <v>47</v>
      </c>
      <c r="B54" s="84">
        <f t="shared" si="19"/>
        <v>26730.113529676808</v>
      </c>
      <c r="C54" s="87">
        <f t="shared" si="1"/>
        <v>2000</v>
      </c>
      <c r="D54" s="87">
        <f t="shared" si="20"/>
        <v>167.06320956048003</v>
      </c>
      <c r="E54" s="87">
        <f t="shared" si="21"/>
        <v>1832.9367904395199</v>
      </c>
      <c r="F54" s="87">
        <f t="shared" si="22"/>
        <v>24897.176739237289</v>
      </c>
      <c r="H54" s="98">
        <f t="shared" si="5"/>
        <v>19086.560375204466</v>
      </c>
      <c r="I54" s="98">
        <f t="shared" si="6"/>
        <v>74913.43962479553</v>
      </c>
    </row>
    <row r="55" spans="1:9" x14ac:dyDescent="0.35">
      <c r="A55" s="85">
        <v>48</v>
      </c>
      <c r="B55" s="84">
        <f t="shared" si="19"/>
        <v>24897.176739237289</v>
      </c>
      <c r="C55" s="87">
        <f t="shared" si="1"/>
        <v>2000</v>
      </c>
      <c r="D55" s="87">
        <f t="shared" si="20"/>
        <v>155.60735462023305</v>
      </c>
      <c r="E55" s="87">
        <f t="shared" si="21"/>
        <v>1844.3926453797669</v>
      </c>
      <c r="F55" s="87">
        <f t="shared" si="22"/>
        <v>23052.784093857521</v>
      </c>
      <c r="H55" s="98">
        <f t="shared" si="5"/>
        <v>19242.167729824698</v>
      </c>
      <c r="I55" s="98">
        <f t="shared" si="6"/>
        <v>76757.832270175291</v>
      </c>
    </row>
    <row r="56" spans="1:9" x14ac:dyDescent="0.35">
      <c r="A56" s="85">
        <v>49</v>
      </c>
      <c r="B56" s="84">
        <f t="shared" si="19"/>
        <v>23052.784093857521</v>
      </c>
      <c r="C56" s="87">
        <f t="shared" si="1"/>
        <v>2000</v>
      </c>
      <c r="D56" s="87">
        <f t="shared" si="20"/>
        <v>144.07990058660948</v>
      </c>
      <c r="E56" s="87">
        <f t="shared" si="21"/>
        <v>1855.9200994133905</v>
      </c>
      <c r="F56" s="87">
        <f t="shared" si="22"/>
        <v>21196.863994444131</v>
      </c>
      <c r="H56" s="98">
        <f t="shared" si="5"/>
        <v>19386.247630411308</v>
      </c>
      <c r="I56" s="98">
        <f t="shared" si="6"/>
        <v>78613.752369588678</v>
      </c>
    </row>
    <row r="57" spans="1:9" x14ac:dyDescent="0.35">
      <c r="A57" s="85">
        <v>50</v>
      </c>
      <c r="B57" s="84">
        <f t="shared" si="19"/>
        <v>21196.863994444131</v>
      </c>
      <c r="C57" s="87">
        <f t="shared" si="1"/>
        <v>2000</v>
      </c>
      <c r="D57" s="87">
        <f t="shared" si="20"/>
        <v>132.48039996527581</v>
      </c>
      <c r="E57" s="87">
        <f t="shared" si="21"/>
        <v>1867.5196000347241</v>
      </c>
      <c r="F57" s="87">
        <f t="shared" si="22"/>
        <v>19329.344394409407</v>
      </c>
      <c r="H57" s="98">
        <f t="shared" si="5"/>
        <v>19518.728030376584</v>
      </c>
      <c r="I57" s="98">
        <f t="shared" si="6"/>
        <v>80481.271969623398</v>
      </c>
    </row>
    <row r="58" spans="1:9" x14ac:dyDescent="0.35">
      <c r="A58" s="85">
        <v>51</v>
      </c>
      <c r="B58" s="84">
        <f t="shared" si="19"/>
        <v>19329.344394409407</v>
      </c>
      <c r="C58" s="87">
        <f t="shared" si="1"/>
        <v>2000</v>
      </c>
      <c r="D58" s="87">
        <f t="shared" si="20"/>
        <v>120.80840246505878</v>
      </c>
      <c r="E58" s="87">
        <f t="shared" si="21"/>
        <v>1879.1915975349411</v>
      </c>
      <c r="F58" s="87">
        <f t="shared" si="22"/>
        <v>17450.152796874467</v>
      </c>
      <c r="H58" s="98">
        <f t="shared" si="5"/>
        <v>19639.536432841644</v>
      </c>
      <c r="I58" s="98">
        <f t="shared" si="6"/>
        <v>82360.463567158338</v>
      </c>
    </row>
    <row r="59" spans="1:9" x14ac:dyDescent="0.35">
      <c r="A59" s="85">
        <v>52</v>
      </c>
      <c r="B59" s="84">
        <f t="shared" si="19"/>
        <v>17450.152796874467</v>
      </c>
      <c r="C59" s="87">
        <f t="shared" si="1"/>
        <v>2000</v>
      </c>
      <c r="D59" s="87">
        <f t="shared" si="20"/>
        <v>109.06345498046541</v>
      </c>
      <c r="E59" s="87">
        <f t="shared" si="21"/>
        <v>1890.9365450195346</v>
      </c>
      <c r="F59" s="87">
        <f t="shared" si="22"/>
        <v>15559.216251854932</v>
      </c>
      <c r="H59" s="98">
        <f t="shared" si="5"/>
        <v>19748.599887822111</v>
      </c>
      <c r="I59" s="98">
        <f t="shared" si="6"/>
        <v>84251.400112177871</v>
      </c>
    </row>
    <row r="60" spans="1:9" x14ac:dyDescent="0.35">
      <c r="A60" s="85">
        <v>53</v>
      </c>
      <c r="B60" s="84">
        <f t="shared" si="19"/>
        <v>15559.216251854932</v>
      </c>
      <c r="C60" s="87">
        <f t="shared" si="1"/>
        <v>2000</v>
      </c>
      <c r="D60" s="87">
        <f t="shared" si="20"/>
        <v>97.245101574093312</v>
      </c>
      <c r="E60" s="87">
        <f t="shared" si="21"/>
        <v>1902.7548984259067</v>
      </c>
      <c r="F60" s="87">
        <f t="shared" si="22"/>
        <v>13656.461353429026</v>
      </c>
      <c r="H60" s="98">
        <f t="shared" si="5"/>
        <v>19845.844989396202</v>
      </c>
      <c r="I60" s="98">
        <f t="shared" si="6"/>
        <v>86154.155010603776</v>
      </c>
    </row>
    <row r="61" spans="1:9" x14ac:dyDescent="0.35">
      <c r="A61" s="85">
        <v>54</v>
      </c>
      <c r="B61" s="84">
        <f t="shared" si="19"/>
        <v>13656.461353429026</v>
      </c>
      <c r="C61" s="87">
        <f t="shared" si="1"/>
        <v>2000</v>
      </c>
      <c r="D61" s="87">
        <f t="shared" si="20"/>
        <v>85.352883458931402</v>
      </c>
      <c r="E61" s="87">
        <f t="shared" si="21"/>
        <v>1914.6471165410685</v>
      </c>
      <c r="F61" s="87">
        <f t="shared" si="22"/>
        <v>11741.814236887956</v>
      </c>
      <c r="H61" s="98">
        <f t="shared" si="5"/>
        <v>19931.197872855133</v>
      </c>
      <c r="I61" s="98">
        <f t="shared" si="6"/>
        <v>88068.802127144838</v>
      </c>
    </row>
    <row r="62" spans="1:9" x14ac:dyDescent="0.35">
      <c r="A62" s="85">
        <v>55</v>
      </c>
      <c r="B62" s="84">
        <f>F61</f>
        <v>11741.814236887956</v>
      </c>
      <c r="C62" s="87">
        <f>B$2</f>
        <v>2000</v>
      </c>
      <c r="D62" s="87">
        <f>B62*E$3</f>
        <v>73.386338980549723</v>
      </c>
      <c r="E62" s="87">
        <f>C62-D62</f>
        <v>1926.6136610194503</v>
      </c>
      <c r="F62" s="87">
        <f>B62-E62</f>
        <v>9815.2005758685063</v>
      </c>
      <c r="H62" s="98">
        <f t="shared" si="5"/>
        <v>20004.584211835681</v>
      </c>
      <c r="I62" s="98">
        <f t="shared" si="6"/>
        <v>89995.41578816429</v>
      </c>
    </row>
    <row r="63" spans="1:9" x14ac:dyDescent="0.35">
      <c r="A63" s="85">
        <v>56</v>
      </c>
      <c r="B63" s="84">
        <f t="shared" ref="B63" si="23">F62</f>
        <v>9815.2005758685063</v>
      </c>
      <c r="C63" s="87">
        <f t="shared" si="1"/>
        <v>2000</v>
      </c>
      <c r="D63" s="87">
        <f t="shared" ref="D63" si="24">B63*E$3</f>
        <v>61.345003599178156</v>
      </c>
      <c r="E63" s="87">
        <f t="shared" ref="E63" si="25">C63-D63</f>
        <v>1938.6549964008218</v>
      </c>
      <c r="F63" s="87">
        <f t="shared" ref="F63" si="26">B63-E63</f>
        <v>7876.5455794676845</v>
      </c>
      <c r="H63" s="98">
        <f t="shared" si="5"/>
        <v>20065.929215434859</v>
      </c>
      <c r="I63" s="98">
        <f t="shared" si="6"/>
        <v>91934.070784565105</v>
      </c>
    </row>
    <row r="64" spans="1:9" x14ac:dyDescent="0.35">
      <c r="A64" s="85">
        <v>57</v>
      </c>
      <c r="B64" s="84">
        <f>F63</f>
        <v>7876.5455794676845</v>
      </c>
      <c r="C64" s="87">
        <f>B$2</f>
        <v>2000</v>
      </c>
      <c r="D64" s="87">
        <f>B64*E$3</f>
        <v>49.228409871673023</v>
      </c>
      <c r="E64" s="87">
        <f>C64-D64</f>
        <v>1950.771590128327</v>
      </c>
      <c r="F64" s="87">
        <f>B64-E64</f>
        <v>5925.7739893393573</v>
      </c>
      <c r="H64" s="98">
        <f t="shared" si="5"/>
        <v>20115.157625306532</v>
      </c>
      <c r="I64" s="98">
        <f t="shared" si="6"/>
        <v>93884.842374693428</v>
      </c>
    </row>
    <row r="65" spans="1:9" x14ac:dyDescent="0.35">
      <c r="A65" s="85">
        <v>58</v>
      </c>
      <c r="B65" s="84">
        <f t="shared" ref="B65" si="27">F64</f>
        <v>5925.7739893393573</v>
      </c>
      <c r="C65" s="87">
        <f t="shared" si="1"/>
        <v>2000</v>
      </c>
      <c r="D65" s="87">
        <f t="shared" ref="D65" si="28">B65*E$3</f>
        <v>37.03608743337098</v>
      </c>
      <c r="E65" s="87">
        <f t="shared" ref="E65" si="29">C65-D65</f>
        <v>1962.963912566629</v>
      </c>
      <c r="F65" s="87">
        <f t="shared" ref="F65" si="30">B65-E65</f>
        <v>3962.8100767727283</v>
      </c>
      <c r="H65" s="98">
        <f t="shared" si="5"/>
        <v>20152.193712739903</v>
      </c>
      <c r="I65" s="98">
        <f t="shared" si="6"/>
        <v>95847.806287260057</v>
      </c>
    </row>
    <row r="66" spans="1:9" x14ac:dyDescent="0.35">
      <c r="A66" s="85">
        <v>59</v>
      </c>
      <c r="B66" s="84">
        <f>F65</f>
        <v>3962.8100767727283</v>
      </c>
      <c r="C66" s="87">
        <f>B$2</f>
        <v>2000</v>
      </c>
      <c r="D66" s="87">
        <f>B66*E$3</f>
        <v>24.767562979829549</v>
      </c>
      <c r="E66" s="87">
        <f>C66-D66</f>
        <v>1975.2324370201704</v>
      </c>
      <c r="F66" s="87">
        <f>B66-E66</f>
        <v>1987.5776397525578</v>
      </c>
      <c r="H66" s="98">
        <f t="shared" si="5"/>
        <v>20176.961275719732</v>
      </c>
      <c r="I66" s="98">
        <f t="shared" si="6"/>
        <v>97823.038724280224</v>
      </c>
    </row>
    <row r="67" spans="1:9" x14ac:dyDescent="0.35">
      <c r="A67" s="85">
        <v>60</v>
      </c>
      <c r="B67" s="84">
        <f>F66</f>
        <v>1987.5776397525578</v>
      </c>
      <c r="C67" s="87">
        <f>B$2</f>
        <v>2000</v>
      </c>
      <c r="D67" s="87">
        <f>B67*E$3</f>
        <v>12.422360248453485</v>
      </c>
      <c r="E67" s="87">
        <f>C67-D67</f>
        <v>1987.5776397515465</v>
      </c>
      <c r="F67" s="87">
        <f>B67-E67</f>
        <v>1.0113581083714962E-9</v>
      </c>
      <c r="H67" s="98">
        <f t="shared" si="5"/>
        <v>20189.383635968185</v>
      </c>
      <c r="I67" s="98">
        <f t="shared" si="6"/>
        <v>99810.616364031768</v>
      </c>
    </row>
    <row r="70" spans="1:9" ht="16" thickBot="1" x14ac:dyDescent="0.4">
      <c r="A70" s="82" t="s">
        <v>172</v>
      </c>
      <c r="B70" s="82"/>
      <c r="C70" s="96">
        <f>SUM(C8:C69)</f>
        <v>120000</v>
      </c>
      <c r="D70" s="96">
        <f>SUM(D8:D69)</f>
        <v>20189.383635968185</v>
      </c>
      <c r="E70" s="96">
        <f>SUM(E8:E67)</f>
        <v>99810.616364031768</v>
      </c>
      <c r="F70" s="82"/>
    </row>
    <row r="71" spans="1:9" ht="15" thickTop="1" x14ac:dyDescent="0.35"/>
  </sheetData>
  <mergeCells count="2">
    <mergeCell ref="A1:B1"/>
    <mergeCell ref="D1:E1"/>
  </mergeCells>
  <pageMargins left="0.7" right="0.7" top="0.75" bottom="0.75" header="0.3" footer="0.3"/>
  <pageSetup scale="6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5</vt:i4>
      </vt:variant>
    </vt:vector>
  </HeadingPairs>
  <TitlesOfParts>
    <vt:vector size="22" baseType="lpstr">
      <vt:lpstr>Revenue</vt:lpstr>
      <vt:lpstr>By Months</vt:lpstr>
      <vt:lpstr>By Category and Product</vt:lpstr>
      <vt:lpstr>Pivot Table</vt:lpstr>
      <vt:lpstr>Pivot Chart</vt:lpstr>
      <vt:lpstr>Calculated Field</vt:lpstr>
      <vt:lpstr>Slicer</vt:lpstr>
      <vt:lpstr>Payment</vt:lpstr>
      <vt:lpstr>Goal Seek</vt:lpstr>
      <vt:lpstr>Variable Data Tables</vt:lpstr>
      <vt:lpstr>Scenario</vt:lpstr>
      <vt:lpstr>Scenario Summary</vt:lpstr>
      <vt:lpstr>Solver</vt:lpstr>
      <vt:lpstr>Answer Report</vt:lpstr>
      <vt:lpstr>Summary</vt:lpstr>
      <vt:lpstr>Map</vt:lpstr>
      <vt:lpstr>Loan</vt:lpstr>
      <vt:lpstr>APR</vt:lpstr>
      <vt:lpstr>Down_Payment</vt:lpstr>
      <vt:lpstr>Payments_Per_Year</vt:lpstr>
      <vt:lpstr>PurPurchase_Price</vt:lpstr>
      <vt:lpstr>Years_Financed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2024-05-22T20:15:58Z</dcterms:created>
  <dcterms:modified xsi:type="dcterms:W3CDTF">2025-10-21T19:37:08Z</dcterms:modified>
</cp:coreProperties>
</file>