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ill.cary\Documents\GitHub\datasmart\ch04\"/>
    </mc:Choice>
  </mc:AlternateContent>
  <bookViews>
    <workbookView xWindow="0" yWindow="0" windowWidth="19035" windowHeight="7680" tabRatio="938" activeTab="6"/>
  </bookViews>
  <sheets>
    <sheet name="Specs" sheetId="4" r:id="rId1"/>
    <sheet name="Optimization Model" sheetId="25" r:id="rId2"/>
    <sheet name="Relaxed Quality" sheetId="26" r:id="rId3"/>
    <sheet name="Frontier" sheetId="27" r:id="rId4"/>
    <sheet name="Minimax Relaxed Quality" sheetId="28" r:id="rId5"/>
    <sheet name="Optimization Model (Limit 4)" sheetId="29" r:id="rId6"/>
    <sheet name="Optimization Model Integer Acid" sheetId="30" r:id="rId7"/>
  </sheets>
  <definedNames>
    <definedName name="solver_adj" localSheetId="4" hidden="1">'Minimax Relaxed Quality'!$C$6:$E$16,'Minimax Relaxed Quality'!$G$27:$G$30,'Minimax Relaxed Quality'!$D$2</definedName>
    <definedName name="solver_adj" localSheetId="1" hidden="1">'Optimization Model'!$C$6:$E$16</definedName>
    <definedName name="solver_adj" localSheetId="5" hidden="1">'Optimization Model (Limit 4)'!$C$6:$E$16,'Optimization Model (Limit 4)'!$C$34:$E$44</definedName>
    <definedName name="solver_adj" localSheetId="6" hidden="1">'Optimization Model Integer Acid'!$C$6:$E$16,'Optimization Model Integer Acid'!$C$59:$E$69,'Optimization Model Integer Acid'!$C$38:$E$48,'Optimization Model Integer Acid'!$C$26:$E$36</definedName>
    <definedName name="solver_adj" localSheetId="2" hidden="1">'Relaxed Quality'!$C$6:$E$16,'Relaxed Quality'!$G$27:$G$30</definedName>
    <definedName name="solver_cvg" localSheetId="4" hidden="1">0.0001</definedName>
    <definedName name="solver_cvg" localSheetId="1" hidden="1">0.0001</definedName>
    <definedName name="solver_cvg" localSheetId="5" hidden="1">0.0001</definedName>
    <definedName name="solver_cvg" localSheetId="6" hidden="1">0.0001</definedName>
    <definedName name="solver_cvg" localSheetId="2" hidden="1">0.0001</definedName>
    <definedName name="solver_drv" localSheetId="4" hidden="1">1</definedName>
    <definedName name="solver_drv" localSheetId="1" hidden="1">1</definedName>
    <definedName name="solver_drv" localSheetId="5" hidden="1">1</definedName>
    <definedName name="solver_drv" localSheetId="6" hidden="1">1</definedName>
    <definedName name="solver_drv" localSheetId="2" hidden="1">1</definedName>
    <definedName name="solver_eng" localSheetId="4" hidden="1">2</definedName>
    <definedName name="solver_eng" localSheetId="1" hidden="1">2</definedName>
    <definedName name="solver_eng" localSheetId="5" hidden="1">2</definedName>
    <definedName name="solver_eng" localSheetId="6" hidden="1">2</definedName>
    <definedName name="solver_eng" localSheetId="2" hidden="1">2</definedName>
    <definedName name="solver_est" localSheetId="4" hidden="1">1</definedName>
    <definedName name="solver_est" localSheetId="1" hidden="1">1</definedName>
    <definedName name="solver_est" localSheetId="5" hidden="1">1</definedName>
    <definedName name="solver_est" localSheetId="6" hidden="1">1</definedName>
    <definedName name="solver_est" localSheetId="2" hidden="1">1</definedName>
    <definedName name="solver_itr" localSheetId="4" hidden="1">2147483647</definedName>
    <definedName name="solver_itr" localSheetId="1" hidden="1">2147483647</definedName>
    <definedName name="solver_itr" localSheetId="5" hidden="1">2147483647</definedName>
    <definedName name="solver_itr" localSheetId="6" hidden="1">2147483647</definedName>
    <definedName name="solver_itr" localSheetId="2" hidden="1">2147483647</definedName>
    <definedName name="solver_lhs1" localSheetId="4" hidden="1">'Minimax Relaxed Quality'!$A$2</definedName>
    <definedName name="solver_lhs1" localSheetId="1" hidden="1">'Optimization Model'!$C$20:$E$20</definedName>
    <definedName name="solver_lhs1" localSheetId="5" hidden="1">'Optimization Model (Limit 4)'!$C$20:$E$20</definedName>
    <definedName name="solver_lhs1" localSheetId="6" hidden="1">'Optimization Model Integer Acid'!$C$20:$E$20</definedName>
    <definedName name="solver_lhs1" localSheetId="2" hidden="1">'Relaxed Quality'!$A$2</definedName>
    <definedName name="solver_lhs10" localSheetId="4" hidden="1">'Minimax Relaxed Quality'!$F$6:$F$16</definedName>
    <definedName name="solver_lhs10" localSheetId="5" hidden="1">'Optimization Model (Limit 4)'!$E$27:$E$30</definedName>
    <definedName name="solver_lhs10" localSheetId="6" hidden="1">'Optimization Model Integer Acid'!$E$52:$E$55</definedName>
    <definedName name="solver_lhs10" localSheetId="2" hidden="1">'Relaxed Quality'!$F$6:$F$16</definedName>
    <definedName name="solver_lhs11" localSheetId="4" hidden="1">'Minimax Relaxed Quality'!$G$27:$G$30</definedName>
    <definedName name="solver_lhs11" localSheetId="5" hidden="1">'Optimization Model (Limit 4)'!$E$27:$E$30</definedName>
    <definedName name="solver_lhs11" localSheetId="6" hidden="1">'Optimization Model Integer Acid'!$E$52:$E$55</definedName>
    <definedName name="solver_lhs12" localSheetId="5" hidden="1">'Optimization Model (Limit 4)'!$F$6:$F$16</definedName>
    <definedName name="solver_lhs12" localSheetId="6" hidden="1">'Optimization Model Integer Acid'!$D$52:$D$55</definedName>
    <definedName name="solver_lhs13" localSheetId="6" hidden="1">'Optimization Model Integer Acid'!$D$52:$D$55</definedName>
    <definedName name="solver_lhs14" localSheetId="6" hidden="1">'Optimization Model Integer Acid'!$C$6:$E$16</definedName>
    <definedName name="solver_lhs15" localSheetId="6" hidden="1">'Optimization Model Integer Acid'!$C$59:$E$69</definedName>
    <definedName name="solver_lhs16" localSheetId="6" hidden="1">'Optimization Model Integer Acid'!$C$70:$E$70</definedName>
    <definedName name="solver_lhs2" localSheetId="4" hidden="1">'Minimax Relaxed Quality'!$C$20:$E$20</definedName>
    <definedName name="solver_lhs2" localSheetId="1" hidden="1">'Optimization Model'!$C$23:$E$23</definedName>
    <definedName name="solver_lhs2" localSheetId="5" hidden="1">'Optimization Model (Limit 4)'!$C$23:$E$23</definedName>
    <definedName name="solver_lhs2" localSheetId="6" hidden="1">'Optimization Model Integer Acid'!$C$23:$E$23</definedName>
    <definedName name="solver_lhs2" localSheetId="2" hidden="1">'Relaxed Quality'!$C$20:$E$20</definedName>
    <definedName name="solver_lhs3" localSheetId="4" hidden="1">'Minimax Relaxed Quality'!$C$23:$E$23</definedName>
    <definedName name="solver_lhs3" localSheetId="1" hidden="1">'Optimization Model'!$C$27:$C$30</definedName>
    <definedName name="solver_lhs3" localSheetId="5" hidden="1">'Optimization Model (Limit 4)'!$C$27:$C$30</definedName>
    <definedName name="solver_lhs3" localSheetId="6" hidden="1">'Optimization Model Integer Acid'!$C$26:$E$36</definedName>
    <definedName name="solver_lhs3" localSheetId="2" hidden="1">'Relaxed Quality'!$C$23:$E$23</definedName>
    <definedName name="solver_lhs4" localSheetId="4" hidden="1">'Minimax Relaxed Quality'!$C$27:$C$30</definedName>
    <definedName name="solver_lhs4" localSheetId="1" hidden="1">'Optimization Model'!$C$27:$C$30</definedName>
    <definedName name="solver_lhs4" localSheetId="5" hidden="1">'Optimization Model (Limit 4)'!$C$27:$C$30</definedName>
    <definedName name="solver_lhs4" localSheetId="6" hidden="1">'Optimization Model Integer Acid'!$C$38:$E$48</definedName>
    <definedName name="solver_lhs4" localSheetId="2" hidden="1">'Relaxed Quality'!$C$27:$C$30</definedName>
    <definedName name="solver_lhs5" localSheetId="4" hidden="1">'Minimax Relaxed Quality'!$C$27:$C$30</definedName>
    <definedName name="solver_lhs5" localSheetId="1" hidden="1">'Optimization Model'!$D$27:$D$30</definedName>
    <definedName name="solver_lhs5" localSheetId="5" hidden="1">'Optimization Model (Limit 4)'!$C$34:$E$44</definedName>
    <definedName name="solver_lhs5" localSheetId="6" hidden="1">'Optimization Model Integer Acid'!$C$38:$E$48</definedName>
    <definedName name="solver_lhs5" localSheetId="2" hidden="1">'Relaxed Quality'!$C$27:$C$30</definedName>
    <definedName name="solver_lhs6" localSheetId="4" hidden="1">'Minimax Relaxed Quality'!$D$27:$D$30</definedName>
    <definedName name="solver_lhs6" localSheetId="1" hidden="1">'Optimization Model'!$D$27:$D$30</definedName>
    <definedName name="solver_lhs6" localSheetId="5" hidden="1">'Optimization Model (Limit 4)'!$C$45:$E$45</definedName>
    <definedName name="solver_lhs6" localSheetId="6" hidden="1">'Optimization Model Integer Acid'!$C$38:$E$48</definedName>
    <definedName name="solver_lhs6" localSheetId="2" hidden="1">'Relaxed Quality'!$D$27:$D$30</definedName>
    <definedName name="solver_lhs7" localSheetId="4" hidden="1">'Minimax Relaxed Quality'!$D$27:$D$30</definedName>
    <definedName name="solver_lhs7" localSheetId="1" hidden="1">'Optimization Model'!$E$27:$E$30</definedName>
    <definedName name="solver_lhs7" localSheetId="5" hidden="1">'Optimization Model (Limit 4)'!$C$6:$E$16</definedName>
    <definedName name="solver_lhs7" localSheetId="6" hidden="1">'Optimization Model Integer Acid'!$C$52:$C$55</definedName>
    <definedName name="solver_lhs7" localSheetId="2" hidden="1">'Relaxed Quality'!$D$27:$D$30</definedName>
    <definedName name="solver_lhs8" localSheetId="4" hidden="1">'Minimax Relaxed Quality'!$E$27:$E$30</definedName>
    <definedName name="solver_lhs8" localSheetId="1" hidden="1">'Optimization Model'!$E$27:$E$30</definedName>
    <definedName name="solver_lhs8" localSheetId="5" hidden="1">'Optimization Model (Limit 4)'!$D$27:$D$30</definedName>
    <definedName name="solver_lhs8" localSheetId="6" hidden="1">'Optimization Model Integer Acid'!$C$52:$C$55</definedName>
    <definedName name="solver_lhs8" localSheetId="2" hidden="1">'Relaxed Quality'!$E$27:$E$30</definedName>
    <definedName name="solver_lhs9" localSheetId="4" hidden="1">'Minimax Relaxed Quality'!$E$27:$E$30</definedName>
    <definedName name="solver_lhs9" localSheetId="1" hidden="1">'Optimization Model'!$F$6:$F$16</definedName>
    <definedName name="solver_lhs9" localSheetId="5" hidden="1">'Optimization Model (Limit 4)'!$D$27:$D$30</definedName>
    <definedName name="solver_lhs9" localSheetId="6" hidden="1">'Optimization Model Integer Acid'!$F$6:$F$16</definedName>
    <definedName name="solver_lhs9" localSheetId="2" hidden="1">'Relaxed Quality'!$E$27:$E$30</definedName>
    <definedName name="solver_lin" localSheetId="5" hidden="1">1</definedName>
    <definedName name="solver_lin" localSheetId="6" hidden="1">1</definedName>
    <definedName name="solver_mip" localSheetId="4" hidden="1">2147483647</definedName>
    <definedName name="solver_mip" localSheetId="1" hidden="1">2147483647</definedName>
    <definedName name="solver_mip" localSheetId="5" hidden="1">2147483647</definedName>
    <definedName name="solver_mip" localSheetId="6" hidden="1">2147483647</definedName>
    <definedName name="solver_mip" localSheetId="2" hidden="1">2147483647</definedName>
    <definedName name="solver_mni" localSheetId="4" hidden="1">30</definedName>
    <definedName name="solver_mni" localSheetId="1" hidden="1">30</definedName>
    <definedName name="solver_mni" localSheetId="5" hidden="1">30</definedName>
    <definedName name="solver_mni" localSheetId="6" hidden="1">30</definedName>
    <definedName name="solver_mni" localSheetId="2" hidden="1">30</definedName>
    <definedName name="solver_mrt" localSheetId="4" hidden="1">0.075</definedName>
    <definedName name="solver_mrt" localSheetId="1" hidden="1">0.075</definedName>
    <definedName name="solver_mrt" localSheetId="5" hidden="1">0.075</definedName>
    <definedName name="solver_mrt" localSheetId="6" hidden="1">0.075</definedName>
    <definedName name="solver_mrt" localSheetId="2" hidden="1">0.075</definedName>
    <definedName name="solver_msl" localSheetId="4" hidden="1">2</definedName>
    <definedName name="solver_msl" localSheetId="1" hidden="1">2</definedName>
    <definedName name="solver_msl" localSheetId="5" hidden="1">2</definedName>
    <definedName name="solver_msl" localSheetId="6" hidden="1">2</definedName>
    <definedName name="solver_msl" localSheetId="2" hidden="1">2</definedName>
    <definedName name="solver_neg" localSheetId="4" hidden="1">1</definedName>
    <definedName name="solver_neg" localSheetId="1" hidden="1">1</definedName>
    <definedName name="solver_neg" localSheetId="5" hidden="1">1</definedName>
    <definedName name="solver_neg" localSheetId="6" hidden="1">1</definedName>
    <definedName name="solver_neg" localSheetId="2" hidden="1">1</definedName>
    <definedName name="solver_nod" localSheetId="4" hidden="1">2147483647</definedName>
    <definedName name="solver_nod" localSheetId="1" hidden="1">2147483647</definedName>
    <definedName name="solver_nod" localSheetId="5" hidden="1">2147483647</definedName>
    <definedName name="solver_nod" localSheetId="6" hidden="1">2147483647</definedName>
    <definedName name="solver_nod" localSheetId="2" hidden="1">2147483647</definedName>
    <definedName name="solver_num" localSheetId="4" hidden="1">11</definedName>
    <definedName name="solver_num" localSheetId="1" hidden="1">9</definedName>
    <definedName name="solver_num" localSheetId="5" hidden="1">12</definedName>
    <definedName name="solver_num" localSheetId="6" hidden="1">16</definedName>
    <definedName name="solver_num" localSheetId="2" hidden="1">10</definedName>
    <definedName name="solver_nwt" localSheetId="4" hidden="1">1</definedName>
    <definedName name="solver_nwt" localSheetId="1" hidden="1">1</definedName>
    <definedName name="solver_nwt" localSheetId="5" hidden="1">1</definedName>
    <definedName name="solver_nwt" localSheetId="6" hidden="1">1</definedName>
    <definedName name="solver_nwt" localSheetId="2" hidden="1">1</definedName>
    <definedName name="solver_opt" localSheetId="4" hidden="1">'Minimax Relaxed Quality'!$D$2</definedName>
    <definedName name="solver_opt" localSheetId="1" hidden="1">'Optimization Model'!$A$2</definedName>
    <definedName name="solver_opt" localSheetId="5" hidden="1">'Optimization Model (Limit 4)'!$A$2</definedName>
    <definedName name="solver_opt" localSheetId="6" hidden="1">'Optimization Model Integer Acid'!$A$2</definedName>
    <definedName name="solver_opt" localSheetId="2" hidden="1">'Relaxed Quality'!$D$2</definedName>
    <definedName name="solver_pre" localSheetId="4" hidden="1">0.000001</definedName>
    <definedName name="solver_pre" localSheetId="1" hidden="1">0.000001</definedName>
    <definedName name="solver_pre" localSheetId="5" hidden="1">0.000001</definedName>
    <definedName name="solver_pre" localSheetId="6" hidden="1">0.000001</definedName>
    <definedName name="solver_pre" localSheetId="2" hidden="1">0.000001</definedName>
    <definedName name="solver_rbv" localSheetId="4" hidden="1">1</definedName>
    <definedName name="solver_rbv" localSheetId="1" hidden="1">1</definedName>
    <definedName name="solver_rbv" localSheetId="5" hidden="1">1</definedName>
    <definedName name="solver_rbv" localSheetId="6" hidden="1">1</definedName>
    <definedName name="solver_rbv" localSheetId="2" hidden="1">1</definedName>
    <definedName name="solver_rel1" localSheetId="4" hidden="1">1</definedName>
    <definedName name="solver_rel1" localSheetId="1" hidden="1">2</definedName>
    <definedName name="solver_rel1" localSheetId="5" hidden="1">2</definedName>
    <definedName name="solver_rel1" localSheetId="6" hidden="1">2</definedName>
    <definedName name="solver_rel1" localSheetId="2" hidden="1">1</definedName>
    <definedName name="solver_rel10" localSheetId="4" hidden="1">1</definedName>
    <definedName name="solver_rel10" localSheetId="5" hidden="1">1</definedName>
    <definedName name="solver_rel10" localSheetId="6" hidden="1">3</definedName>
    <definedName name="solver_rel10" localSheetId="2" hidden="1">1</definedName>
    <definedName name="solver_rel11" localSheetId="4" hidden="1">1</definedName>
    <definedName name="solver_rel11" localSheetId="5" hidden="1">3</definedName>
    <definedName name="solver_rel11" localSheetId="6" hidden="1">1</definedName>
    <definedName name="solver_rel12" localSheetId="5" hidden="1">1</definedName>
    <definedName name="solver_rel12" localSheetId="6" hidden="1">3</definedName>
    <definedName name="solver_rel13" localSheetId="6" hidden="1">1</definedName>
    <definedName name="solver_rel14" localSheetId="6" hidden="1">1</definedName>
    <definedName name="solver_rel15" localSheetId="6" hidden="1">5</definedName>
    <definedName name="solver_rel16" localSheetId="6" hidden="1">1</definedName>
    <definedName name="solver_rel2" localSheetId="4" hidden="1">2</definedName>
    <definedName name="solver_rel2" localSheetId="1" hidden="1">3</definedName>
    <definedName name="solver_rel2" localSheetId="5" hidden="1">3</definedName>
    <definedName name="solver_rel2" localSheetId="6" hidden="1">3</definedName>
    <definedName name="solver_rel2" localSheetId="2" hidden="1">2</definedName>
    <definedName name="solver_rel3" localSheetId="4" hidden="1">3</definedName>
    <definedName name="solver_rel3" localSheetId="1" hidden="1">1</definedName>
    <definedName name="solver_rel3" localSheetId="5" hidden="1">1</definedName>
    <definedName name="solver_rel3" localSheetId="6" hidden="1">5</definedName>
    <definedName name="solver_rel3" localSheetId="2" hidden="1">3</definedName>
    <definedName name="solver_rel4" localSheetId="4" hidden="1">1</definedName>
    <definedName name="solver_rel4" localSheetId="1" hidden="1">3</definedName>
    <definedName name="solver_rel4" localSheetId="5" hidden="1">3</definedName>
    <definedName name="solver_rel4" localSheetId="6" hidden="1">1</definedName>
    <definedName name="solver_rel4" localSheetId="2" hidden="1">1</definedName>
    <definedName name="solver_rel5" localSheetId="4" hidden="1">3</definedName>
    <definedName name="solver_rel5" localSheetId="1" hidden="1">1</definedName>
    <definedName name="solver_rel5" localSheetId="5" hidden="1">5</definedName>
    <definedName name="solver_rel5" localSheetId="6" hidden="1">1</definedName>
    <definedName name="solver_rel5" localSheetId="2" hidden="1">3</definedName>
    <definedName name="solver_rel6" localSheetId="4" hidden="1">1</definedName>
    <definedName name="solver_rel6" localSheetId="1" hidden="1">3</definedName>
    <definedName name="solver_rel6" localSheetId="5" hidden="1">1</definedName>
    <definedName name="solver_rel6" localSheetId="6" hidden="1">3</definedName>
    <definedName name="solver_rel6" localSheetId="2" hidden="1">1</definedName>
    <definedName name="solver_rel7" localSheetId="4" hidden="1">3</definedName>
    <definedName name="solver_rel7" localSheetId="1" hidden="1">1</definedName>
    <definedName name="solver_rel7" localSheetId="5" hidden="1">1</definedName>
    <definedName name="solver_rel7" localSheetId="6" hidden="1">1</definedName>
    <definedName name="solver_rel7" localSheetId="2" hidden="1">3</definedName>
    <definedName name="solver_rel8" localSheetId="4" hidden="1">1</definedName>
    <definedName name="solver_rel8" localSheetId="1" hidden="1">3</definedName>
    <definedName name="solver_rel8" localSheetId="5" hidden="1">1</definedName>
    <definedName name="solver_rel8" localSheetId="6" hidden="1">3</definedName>
    <definedName name="solver_rel8" localSheetId="2" hidden="1">1</definedName>
    <definedName name="solver_rel9" localSheetId="4" hidden="1">3</definedName>
    <definedName name="solver_rel9" localSheetId="1" hidden="1">1</definedName>
    <definedName name="solver_rel9" localSheetId="5" hidden="1">3</definedName>
    <definedName name="solver_rel9" localSheetId="6" hidden="1">1</definedName>
    <definedName name="solver_rel9" localSheetId="2" hidden="1">3</definedName>
    <definedName name="solver_rhs1" localSheetId="4" hidden="1">'Minimax Relaxed Quality'!$B$2</definedName>
    <definedName name="solver_rhs1" localSheetId="1" hidden="1">'Optimization Model'!$C$21:$E$21</definedName>
    <definedName name="solver_rhs1" localSheetId="5" hidden="1">'Optimization Model (Limit 4)'!$C$21:$E$21</definedName>
    <definedName name="solver_rhs1" localSheetId="6" hidden="1">'Optimization Model Integer Acid'!$C$21:$E$21</definedName>
    <definedName name="solver_rhs1" localSheetId="2" hidden="1">'Relaxed Quality'!$B$2</definedName>
    <definedName name="solver_rhs10" localSheetId="4" hidden="1">'Minimax Relaxed Quality'!$G$6:$G$16</definedName>
    <definedName name="solver_rhs10" localSheetId="5" hidden="1">'Optimization Model (Limit 4)'!$F$27:$F$30</definedName>
    <definedName name="solver_rhs10" localSheetId="6" hidden="1">'Optimization Model Integer Acid'!$B$52:$B$55</definedName>
    <definedName name="solver_rhs10" localSheetId="2" hidden="1">'Relaxed Quality'!$G$6:$G$16</definedName>
    <definedName name="solver_rhs11" localSheetId="4" hidden="1">'Minimax Relaxed Quality'!$D$2</definedName>
    <definedName name="solver_rhs11" localSheetId="5" hidden="1">'Optimization Model (Limit 4)'!$B$27:$B$30</definedName>
    <definedName name="solver_rhs11" localSheetId="6" hidden="1">'Optimization Model Integer Acid'!$F$52:$F$55</definedName>
    <definedName name="solver_rhs12" localSheetId="5" hidden="1">'Optimization Model (Limit 4)'!$G$6:$G$16</definedName>
    <definedName name="solver_rhs12" localSheetId="6" hidden="1">'Optimization Model Integer Acid'!$B$52:$B$55</definedName>
    <definedName name="solver_rhs13" localSheetId="6" hidden="1">'Optimization Model Integer Acid'!$F$52:$F$55</definedName>
    <definedName name="solver_rhs14" localSheetId="6" hidden="1">'Optimization Model Integer Acid'!$F$59:$H$69</definedName>
    <definedName name="solver_rhs15" localSheetId="6" hidden="1">binary</definedName>
    <definedName name="solver_rhs16" localSheetId="6" hidden="1">'Optimization Model Integer Acid'!$C$71:$E$71</definedName>
    <definedName name="solver_rhs2" localSheetId="4" hidden="1">'Minimax Relaxed Quality'!$C$21:$E$21</definedName>
    <definedName name="solver_rhs2" localSheetId="1" hidden="1">'Optimization Model'!$C$24:$E$24</definedName>
    <definedName name="solver_rhs2" localSheetId="5" hidden="1">'Optimization Model (Limit 4)'!$C$24:$E$24</definedName>
    <definedName name="solver_rhs2" localSheetId="6" hidden="1">'Optimization Model Integer Acid'!$C$24:$E$24</definedName>
    <definedName name="solver_rhs2" localSheetId="2" hidden="1">'Relaxed Quality'!$C$21:$E$21</definedName>
    <definedName name="solver_rhs3" localSheetId="4" hidden="1">'Minimax Relaxed Quality'!$C$24:$E$24</definedName>
    <definedName name="solver_rhs3" localSheetId="1" hidden="1">'Optimization Model'!$F$27:$F$30</definedName>
    <definedName name="solver_rhs3" localSheetId="5" hidden="1">'Optimization Model (Limit 4)'!$F$27:$F$30</definedName>
    <definedName name="solver_rhs3" localSheetId="6" hidden="1">binary</definedName>
    <definedName name="solver_rhs3" localSheetId="2" hidden="1">'Relaxed Quality'!$C$24:$E$24</definedName>
    <definedName name="solver_rhs4" localSheetId="4" hidden="1">'Minimax Relaxed Quality'!$F$27:$F$30</definedName>
    <definedName name="solver_rhs4" localSheetId="1" hidden="1">'Optimization Model'!$B$27:$B$30</definedName>
    <definedName name="solver_rhs4" localSheetId="5" hidden="1">'Optimization Model (Limit 4)'!$B$27:$B$30</definedName>
    <definedName name="solver_rhs4" localSheetId="6" hidden="1">'Optimization Model Integer Acid'!$C$6:$E$16</definedName>
    <definedName name="solver_rhs4" localSheetId="2" hidden="1">'Relaxed Quality'!$F$27:$F$30</definedName>
    <definedName name="solver_rhs5" localSheetId="4" hidden="1">'Minimax Relaxed Quality'!$B$27:$B$30</definedName>
    <definedName name="solver_rhs5" localSheetId="1" hidden="1">'Optimization Model'!$F$27:$F$30</definedName>
    <definedName name="solver_rhs5" localSheetId="5" hidden="1">binary</definedName>
    <definedName name="solver_rhs5" localSheetId="6" hidden="1">'Optimization Model Integer Acid'!$G$26:$I$36</definedName>
    <definedName name="solver_rhs5" localSheetId="2" hidden="1">'Relaxed Quality'!$B$27:$B$30</definedName>
    <definedName name="solver_rhs6" localSheetId="4" hidden="1">'Minimax Relaxed Quality'!$F$27:$F$30</definedName>
    <definedName name="solver_rhs6" localSheetId="1" hidden="1">'Optimization Model'!$B$27:$B$30</definedName>
    <definedName name="solver_rhs6" localSheetId="5" hidden="1">'Optimization Model (Limit 4)'!$C$46:$E$46</definedName>
    <definedName name="solver_rhs6" localSheetId="6" hidden="1">'Optimization Model Integer Acid'!$K$26:$M$36</definedName>
    <definedName name="solver_rhs6" localSheetId="2" hidden="1">'Relaxed Quality'!$F$27:$F$30</definedName>
    <definedName name="solver_rhs7" localSheetId="4" hidden="1">'Minimax Relaxed Quality'!$B$27:$B$30</definedName>
    <definedName name="solver_rhs7" localSheetId="1" hidden="1">'Optimization Model'!$F$27:$F$30</definedName>
    <definedName name="solver_rhs7" localSheetId="5" hidden="1">'Optimization Model (Limit 4)'!$F$34:$H$44</definedName>
    <definedName name="solver_rhs7" localSheetId="6" hidden="1">'Optimization Model Integer Acid'!$F$52:$F$55</definedName>
    <definedName name="solver_rhs7" localSheetId="2" hidden="1">'Relaxed Quality'!$B$27:$B$30</definedName>
    <definedName name="solver_rhs8" localSheetId="4" hidden="1">'Minimax Relaxed Quality'!$F$27:$F$30</definedName>
    <definedName name="solver_rhs8" localSheetId="1" hidden="1">'Optimization Model'!$B$27:$B$30</definedName>
    <definedName name="solver_rhs8" localSheetId="5" hidden="1">'Optimization Model (Limit 4)'!$F$27:$F$30</definedName>
    <definedName name="solver_rhs8" localSheetId="6" hidden="1">'Optimization Model Integer Acid'!$B$52:$B$55</definedName>
    <definedName name="solver_rhs8" localSheetId="2" hidden="1">'Relaxed Quality'!$F$27:$F$30</definedName>
    <definedName name="solver_rhs9" localSheetId="4" hidden="1">'Minimax Relaxed Quality'!$B$27:$B$30</definedName>
    <definedName name="solver_rhs9" localSheetId="1" hidden="1">'Optimization Model'!$G$6:$G$16</definedName>
    <definedName name="solver_rhs9" localSheetId="5" hidden="1">'Optimization Model (Limit 4)'!$B$27:$B$30</definedName>
    <definedName name="solver_rhs9" localSheetId="6" hidden="1">'Optimization Model Integer Acid'!$G$6:$G$16</definedName>
    <definedName name="solver_rhs9" localSheetId="2" hidden="1">'Relaxed Quality'!$B$27:$B$30</definedName>
    <definedName name="solver_rlx" localSheetId="4" hidden="1">2</definedName>
    <definedName name="solver_rlx" localSheetId="1" hidden="1">2</definedName>
    <definedName name="solver_rlx" localSheetId="5" hidden="1">2</definedName>
    <definedName name="solver_rlx" localSheetId="6" hidden="1">2</definedName>
    <definedName name="solver_rlx" localSheetId="2" hidden="1">2</definedName>
    <definedName name="solver_rsd" localSheetId="4" hidden="1">0</definedName>
    <definedName name="solver_rsd" localSheetId="1" hidden="1">0</definedName>
    <definedName name="solver_rsd" localSheetId="5" hidden="1">0</definedName>
    <definedName name="solver_rsd" localSheetId="6" hidden="1">0</definedName>
    <definedName name="solver_rsd" localSheetId="2" hidden="1">0</definedName>
    <definedName name="solver_scl" localSheetId="4" hidden="1">1</definedName>
    <definedName name="solver_scl" localSheetId="1" hidden="1">1</definedName>
    <definedName name="solver_scl" localSheetId="5" hidden="1">1</definedName>
    <definedName name="solver_scl" localSheetId="6" hidden="1">1</definedName>
    <definedName name="solver_scl" localSheetId="2" hidden="1">1</definedName>
    <definedName name="solver_sho" localSheetId="4" hidden="1">2</definedName>
    <definedName name="solver_sho" localSheetId="1" hidden="1">2</definedName>
    <definedName name="solver_sho" localSheetId="5" hidden="1">2</definedName>
    <definedName name="solver_sho" localSheetId="6" hidden="1">2</definedName>
    <definedName name="solver_sho" localSheetId="2" hidden="1">2</definedName>
    <definedName name="solver_ssz" localSheetId="4" hidden="1">100</definedName>
    <definedName name="solver_ssz" localSheetId="1" hidden="1">100</definedName>
    <definedName name="solver_ssz" localSheetId="5" hidden="1">100</definedName>
    <definedName name="solver_ssz" localSheetId="6" hidden="1">100</definedName>
    <definedName name="solver_ssz" localSheetId="2" hidden="1">100</definedName>
    <definedName name="solver_tim" localSheetId="4" hidden="1">2147483647</definedName>
    <definedName name="solver_tim" localSheetId="1" hidden="1">2147483647</definedName>
    <definedName name="solver_tim" localSheetId="5" hidden="1">2147483647</definedName>
    <definedName name="solver_tim" localSheetId="6" hidden="1">2147483647</definedName>
    <definedName name="solver_tim" localSheetId="2" hidden="1">2147483647</definedName>
    <definedName name="solver_tol" localSheetId="4" hidden="1">0.01</definedName>
    <definedName name="solver_tol" localSheetId="1" hidden="1">0.01</definedName>
    <definedName name="solver_tol" localSheetId="5" hidden="1">0.01</definedName>
    <definedName name="solver_tol" localSheetId="6" hidden="1">0.01</definedName>
    <definedName name="solver_tol" localSheetId="2" hidden="1">0.01</definedName>
    <definedName name="solver_typ" localSheetId="4" hidden="1">2</definedName>
    <definedName name="solver_typ" localSheetId="1" hidden="1">2</definedName>
    <definedName name="solver_typ" localSheetId="5" hidden="1">2</definedName>
    <definedName name="solver_typ" localSheetId="6" hidden="1">2</definedName>
    <definedName name="solver_typ" localSheetId="2" hidden="1">2</definedName>
    <definedName name="solver_val" localSheetId="4" hidden="1">0</definedName>
    <definedName name="solver_val" localSheetId="1" hidden="1">0</definedName>
    <definedName name="solver_val" localSheetId="5" hidden="1">0</definedName>
    <definedName name="solver_val" localSheetId="6" hidden="1">0</definedName>
    <definedName name="solver_val" localSheetId="2" hidden="1">0</definedName>
    <definedName name="solver_ver" localSheetId="4" hidden="1">3</definedName>
    <definedName name="solver_ver" localSheetId="1" hidden="1">3</definedName>
    <definedName name="solver_ver" localSheetId="5" hidden="1">3</definedName>
    <definedName name="solver_ver" localSheetId="6" hidden="1">3</definedName>
    <definedName name="solver_ver" localSheetId="2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30" l="1"/>
  <c r="C18" i="30"/>
  <c r="D17" i="30"/>
  <c r="D18" i="30"/>
  <c r="E17" i="30"/>
  <c r="E18" i="30"/>
  <c r="A2" i="30"/>
  <c r="M36" i="30"/>
  <c r="L36" i="30"/>
  <c r="K36" i="30"/>
  <c r="M35" i="30"/>
  <c r="L35" i="30"/>
  <c r="K35" i="30"/>
  <c r="M34" i="30"/>
  <c r="L34" i="30"/>
  <c r="K34" i="30"/>
  <c r="M33" i="30"/>
  <c r="L33" i="30"/>
  <c r="K33" i="30"/>
  <c r="M32" i="30"/>
  <c r="L32" i="30"/>
  <c r="K32" i="30"/>
  <c r="M31" i="30"/>
  <c r="L31" i="30"/>
  <c r="K31" i="30"/>
  <c r="M30" i="30"/>
  <c r="L30" i="30"/>
  <c r="K30" i="30"/>
  <c r="M29" i="30"/>
  <c r="L29" i="30"/>
  <c r="K29" i="30"/>
  <c r="M28" i="30"/>
  <c r="L28" i="30"/>
  <c r="K28" i="30"/>
  <c r="M27" i="30"/>
  <c r="L27" i="30"/>
  <c r="K27" i="30"/>
  <c r="M26" i="30"/>
  <c r="L26" i="30"/>
  <c r="K26" i="30"/>
  <c r="I48" i="30"/>
  <c r="H48" i="30"/>
  <c r="G48" i="30"/>
  <c r="I47" i="30"/>
  <c r="H47" i="30"/>
  <c r="G47" i="30"/>
  <c r="I46" i="30"/>
  <c r="H46" i="30"/>
  <c r="G46" i="30"/>
  <c r="I45" i="30"/>
  <c r="H45" i="30"/>
  <c r="G45" i="30"/>
  <c r="I44" i="30"/>
  <c r="H44" i="30"/>
  <c r="G44" i="30"/>
  <c r="I43" i="30"/>
  <c r="H43" i="30"/>
  <c r="G43" i="30"/>
  <c r="I42" i="30"/>
  <c r="H42" i="30"/>
  <c r="G42" i="30"/>
  <c r="I41" i="30"/>
  <c r="H41" i="30"/>
  <c r="G41" i="30"/>
  <c r="I40" i="30"/>
  <c r="H40" i="30"/>
  <c r="G40" i="30"/>
  <c r="I39" i="30"/>
  <c r="H39" i="30"/>
  <c r="G39" i="30"/>
  <c r="I38" i="30"/>
  <c r="H38" i="30"/>
  <c r="G38" i="30"/>
  <c r="I36" i="30"/>
  <c r="H36" i="30"/>
  <c r="G36" i="30"/>
  <c r="I35" i="30"/>
  <c r="H35" i="30"/>
  <c r="G35" i="30"/>
  <c r="I34" i="30"/>
  <c r="H34" i="30"/>
  <c r="G34" i="30"/>
  <c r="I33" i="30"/>
  <c r="H33" i="30"/>
  <c r="G33" i="30"/>
  <c r="I32" i="30"/>
  <c r="H32" i="30"/>
  <c r="G32" i="30"/>
  <c r="I31" i="30"/>
  <c r="H31" i="30"/>
  <c r="G31" i="30"/>
  <c r="I30" i="30"/>
  <c r="H30" i="30"/>
  <c r="G30" i="30"/>
  <c r="I29" i="30"/>
  <c r="H29" i="30"/>
  <c r="G29" i="30"/>
  <c r="I28" i="30"/>
  <c r="H28" i="30"/>
  <c r="G28" i="30"/>
  <c r="I27" i="30"/>
  <c r="H27" i="30"/>
  <c r="G27" i="30"/>
  <c r="I26" i="30"/>
  <c r="H26" i="30"/>
  <c r="G26" i="30"/>
  <c r="E70" i="30"/>
  <c r="D70" i="30"/>
  <c r="C70" i="30"/>
  <c r="H69" i="30"/>
  <c r="G69" i="30"/>
  <c r="F69" i="30"/>
  <c r="H68" i="30"/>
  <c r="G68" i="30"/>
  <c r="F68" i="30"/>
  <c r="H67" i="30"/>
  <c r="G67" i="30"/>
  <c r="F67" i="30"/>
  <c r="H66" i="30"/>
  <c r="G66" i="30"/>
  <c r="F66" i="30"/>
  <c r="H65" i="30"/>
  <c r="G65" i="30"/>
  <c r="F65" i="30"/>
  <c r="H64" i="30"/>
  <c r="G64" i="30"/>
  <c r="F64" i="30"/>
  <c r="H63" i="30"/>
  <c r="G63" i="30"/>
  <c r="F63" i="30"/>
  <c r="H62" i="30"/>
  <c r="G62" i="30"/>
  <c r="F62" i="30"/>
  <c r="H61" i="30"/>
  <c r="G61" i="30"/>
  <c r="F61" i="30"/>
  <c r="H60" i="30"/>
  <c r="G60" i="30"/>
  <c r="F60" i="30"/>
  <c r="H59" i="30"/>
  <c r="G59" i="30"/>
  <c r="F59" i="30"/>
  <c r="E55" i="30"/>
  <c r="D55" i="30"/>
  <c r="C55" i="30"/>
  <c r="E54" i="30"/>
  <c r="D54" i="30"/>
  <c r="C54" i="30"/>
  <c r="E23" i="30"/>
  <c r="D23" i="30"/>
  <c r="C23" i="30"/>
  <c r="E20" i="30"/>
  <c r="D20" i="30"/>
  <c r="C20" i="30"/>
  <c r="F16" i="30"/>
  <c r="F15" i="30"/>
  <c r="F14" i="30"/>
  <c r="F13" i="30"/>
  <c r="F12" i="30"/>
  <c r="F11" i="30"/>
  <c r="F10" i="30"/>
  <c r="F9" i="30"/>
  <c r="F8" i="30"/>
  <c r="F7" i="30"/>
  <c r="F6" i="30"/>
  <c r="H44" i="29"/>
  <c r="G44" i="29"/>
  <c r="F44" i="29"/>
  <c r="H43" i="29"/>
  <c r="G43" i="29"/>
  <c r="F43" i="29"/>
  <c r="H42" i="29"/>
  <c r="G42" i="29"/>
  <c r="F42" i="29"/>
  <c r="H41" i="29"/>
  <c r="G41" i="29"/>
  <c r="F41" i="29"/>
  <c r="H40" i="29"/>
  <c r="G40" i="29"/>
  <c r="F40" i="29"/>
  <c r="H39" i="29"/>
  <c r="G39" i="29"/>
  <c r="F39" i="29"/>
  <c r="H38" i="29"/>
  <c r="G38" i="29"/>
  <c r="F38" i="29"/>
  <c r="H37" i="29"/>
  <c r="G37" i="29"/>
  <c r="F37" i="29"/>
  <c r="H36" i="29"/>
  <c r="G36" i="29"/>
  <c r="F36" i="29"/>
  <c r="H35" i="29"/>
  <c r="G35" i="29"/>
  <c r="F35" i="29"/>
  <c r="H34" i="29"/>
  <c r="G34" i="29"/>
  <c r="F34" i="29"/>
  <c r="E45" i="29"/>
  <c r="D45" i="29"/>
  <c r="C45" i="29"/>
  <c r="E30" i="29"/>
  <c r="D30" i="29"/>
  <c r="C30" i="29"/>
  <c r="E29" i="29"/>
  <c r="D29" i="29"/>
  <c r="C29" i="29"/>
  <c r="E28" i="29"/>
  <c r="D28" i="29"/>
  <c r="C28" i="29"/>
  <c r="E27" i="29"/>
  <c r="D27" i="29"/>
  <c r="C27" i="29"/>
  <c r="E23" i="29"/>
  <c r="D23" i="29"/>
  <c r="C23" i="29"/>
  <c r="E20" i="29"/>
  <c r="D20" i="29"/>
  <c r="C20" i="29"/>
  <c r="E18" i="29"/>
  <c r="D18" i="29"/>
  <c r="C18" i="29"/>
  <c r="E17" i="29"/>
  <c r="D17" i="29"/>
  <c r="C17" i="29"/>
  <c r="F16" i="29"/>
  <c r="F15" i="29"/>
  <c r="F14" i="29"/>
  <c r="F13" i="29"/>
  <c r="F12" i="29"/>
  <c r="F11" i="29"/>
  <c r="F10" i="29"/>
  <c r="F9" i="29"/>
  <c r="F8" i="29"/>
  <c r="F7" i="29"/>
  <c r="F6" i="29"/>
  <c r="A2" i="29"/>
  <c r="F30" i="28"/>
  <c r="E30" i="28"/>
  <c r="D30" i="28"/>
  <c r="C30" i="28"/>
  <c r="B30" i="28"/>
  <c r="F29" i="28"/>
  <c r="E29" i="28"/>
  <c r="D29" i="28"/>
  <c r="C29" i="28"/>
  <c r="B29" i="28"/>
  <c r="F28" i="28"/>
  <c r="E28" i="28"/>
  <c r="D28" i="28"/>
  <c r="C28" i="28"/>
  <c r="B28" i="28"/>
  <c r="F27" i="28"/>
  <c r="E27" i="28"/>
  <c r="D27" i="28"/>
  <c r="C27" i="28"/>
  <c r="B27" i="28"/>
  <c r="E23" i="28"/>
  <c r="D23" i="28"/>
  <c r="C23" i="28"/>
  <c r="E20" i="28"/>
  <c r="D20" i="28"/>
  <c r="C20" i="28"/>
  <c r="E18" i="28"/>
  <c r="D18" i="28"/>
  <c r="C18" i="28"/>
  <c r="E17" i="28"/>
  <c r="D17" i="28"/>
  <c r="C17" i="28"/>
  <c r="F16" i="28"/>
  <c r="F15" i="28"/>
  <c r="F14" i="28"/>
  <c r="F13" i="28"/>
  <c r="F12" i="28"/>
  <c r="F11" i="28"/>
  <c r="F10" i="28"/>
  <c r="F9" i="28"/>
  <c r="F8" i="28"/>
  <c r="F7" i="28"/>
  <c r="F6" i="28"/>
  <c r="A2" i="28"/>
  <c r="F30" i="26"/>
  <c r="F29" i="26"/>
  <c r="F28" i="26"/>
  <c r="F27" i="26"/>
  <c r="D2" i="26"/>
  <c r="B30" i="26"/>
  <c r="B29" i="26"/>
  <c r="B28" i="26"/>
  <c r="B27" i="26"/>
  <c r="E30" i="26"/>
  <c r="D30" i="26"/>
  <c r="C30" i="26"/>
  <c r="E29" i="26"/>
  <c r="D29" i="26"/>
  <c r="C29" i="26"/>
  <c r="E28" i="26"/>
  <c r="D28" i="26"/>
  <c r="C28" i="26"/>
  <c r="E27" i="26"/>
  <c r="D27" i="26"/>
  <c r="C27" i="26"/>
  <c r="E23" i="26"/>
  <c r="D23" i="26"/>
  <c r="C23" i="26"/>
  <c r="E20" i="26"/>
  <c r="D20" i="26"/>
  <c r="C20" i="26"/>
  <c r="E18" i="26"/>
  <c r="D18" i="26"/>
  <c r="C18" i="26"/>
  <c r="E17" i="26"/>
  <c r="D17" i="26"/>
  <c r="C17" i="26"/>
  <c r="F16" i="26"/>
  <c r="F15" i="26"/>
  <c r="F14" i="26"/>
  <c r="F13" i="26"/>
  <c r="F12" i="26"/>
  <c r="F11" i="26"/>
  <c r="F10" i="26"/>
  <c r="F9" i="26"/>
  <c r="F8" i="26"/>
  <c r="F7" i="26"/>
  <c r="F6" i="26"/>
  <c r="A2" i="26"/>
  <c r="D30" i="25"/>
  <c r="E30" i="25"/>
  <c r="C30" i="25"/>
  <c r="D29" i="25"/>
  <c r="E29" i="25"/>
  <c r="C29" i="25"/>
  <c r="D28" i="25"/>
  <c r="E28" i="25"/>
  <c r="C28" i="25"/>
  <c r="D27" i="25"/>
  <c r="E27" i="25"/>
  <c r="C27" i="25"/>
  <c r="D23" i="25"/>
  <c r="E23" i="25"/>
  <c r="C23" i="25"/>
  <c r="D20" i="25"/>
  <c r="E20" i="25"/>
  <c r="C20" i="25"/>
  <c r="C17" i="25"/>
  <c r="D17" i="25"/>
  <c r="E17" i="25"/>
  <c r="C18" i="25"/>
  <c r="D18" i="25"/>
  <c r="E18" i="25"/>
  <c r="A2" i="25"/>
  <c r="F7" i="25"/>
  <c r="F8" i="25"/>
  <c r="F9" i="25"/>
  <c r="F10" i="25"/>
  <c r="F11" i="25"/>
  <c r="F12" i="25"/>
  <c r="F13" i="25"/>
  <c r="F14" i="25"/>
  <c r="F15" i="25"/>
  <c r="F16" i="25"/>
  <c r="F6" i="25"/>
  <c r="C52" i="30"/>
  <c r="D52" i="30"/>
  <c r="E52" i="30"/>
  <c r="C53" i="30"/>
  <c r="D53" i="30"/>
  <c r="E53" i="30"/>
</calcChain>
</file>

<file path=xl/sharedStrings.xml><?xml version="1.0" encoding="utf-8"?>
<sst xmlns="http://schemas.openxmlformats.org/spreadsheetml/2006/main" count="381" uniqueCount="67">
  <si>
    <t>Valencia</t>
  </si>
  <si>
    <t>Brazil</t>
  </si>
  <si>
    <t>India</t>
  </si>
  <si>
    <t>China</t>
  </si>
  <si>
    <t>Mexico</t>
  </si>
  <si>
    <t>Spain</t>
  </si>
  <si>
    <t>Egypt</t>
  </si>
  <si>
    <t>Italy</t>
  </si>
  <si>
    <t>Hamlin</t>
  </si>
  <si>
    <t>Belladonna</t>
  </si>
  <si>
    <t>Berna</t>
  </si>
  <si>
    <t>Biondo Commune</t>
  </si>
  <si>
    <t>Gardner</t>
  </si>
  <si>
    <t>Sunstar</t>
  </si>
  <si>
    <t>Mosambi</t>
  </si>
  <si>
    <t>Verna</t>
  </si>
  <si>
    <t>Jincheng</t>
  </si>
  <si>
    <t>Florida</t>
  </si>
  <si>
    <t>Texas</t>
  </si>
  <si>
    <t>Arizona</t>
  </si>
  <si>
    <t>California</t>
  </si>
  <si>
    <t>Qty Available (1,000 Gallons)</t>
  </si>
  <si>
    <t>Brix / Acid Ratio</t>
  </si>
  <si>
    <t>Acid (%)</t>
  </si>
  <si>
    <t>Price</t>
  </si>
  <si>
    <t>Shipping</t>
  </si>
  <si>
    <t>Varietal</t>
  </si>
  <si>
    <t>Region</t>
  </si>
  <si>
    <t>January</t>
  </si>
  <si>
    <t>March</t>
  </si>
  <si>
    <t>February</t>
  </si>
  <si>
    <t>Color (1-10 Scale)</t>
  </si>
  <si>
    <t>Astringency (1-10 Scale)</t>
  </si>
  <si>
    <t>BAR</t>
  </si>
  <si>
    <t>Price (per 1K Gallons)</t>
  </si>
  <si>
    <t>PURCHASE DECISIONS</t>
  </si>
  <si>
    <t>TOTAL COST (OBJECTIVE):</t>
  </si>
  <si>
    <t>ACID</t>
  </si>
  <si>
    <t>COLOR</t>
  </si>
  <si>
    <t>ASTRINGENCY</t>
  </si>
  <si>
    <t>Total Ordered</t>
  </si>
  <si>
    <t>Total Required</t>
  </si>
  <si>
    <t>Minimum</t>
  </si>
  <si>
    <t>Maximum</t>
  </si>
  <si>
    <t>Valencia Ordered</t>
  </si>
  <si>
    <t>Valencia Required</t>
  </si>
  <si>
    <t>SPECS</t>
  </si>
  <si>
    <t>% Relaxed</t>
  </si>
  <si>
    <t>Average % Relaxed:</t>
  </si>
  <si>
    <t>INDICATORS</t>
  </si>
  <si>
    <t>BIG M</t>
  </si>
  <si>
    <t>Total Suppliers Used</t>
  </si>
  <si>
    <t>Limit 4</t>
  </si>
  <si>
    <t>Acid Reduction</t>
  </si>
  <si>
    <t>Indicator</t>
  </si>
  <si>
    <t>Total Possible</t>
  </si>
  <si>
    <t>Lower Bound</t>
  </si>
  <si>
    <t>Total Reduced</t>
  </si>
  <si>
    <t>Not Reduced</t>
  </si>
  <si>
    <t>Cost</t>
  </si>
  <si>
    <t>Quality Relaxation</t>
  </si>
  <si>
    <t>Monthly Cost</t>
  </si>
  <si>
    <t>Quality Const</t>
  </si>
  <si>
    <t>COST LIMIT:</t>
  </si>
  <si>
    <t>Deacidifcation Price</t>
  </si>
  <si>
    <t>per 1000gal</t>
  </si>
  <si>
    <t>Brix/Acid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</si>
</sst>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0.0"/>
    <numFmt numFmtId="165" formatCode="_(&quot;$&quot;* #,##0_);_(&quot;$&quot;* \(#,##0\);_(&quot;$&quot;* &quot;-&quot;??_);_(@_)"/>
    <numFmt numFmtId="167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3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0" xfId="0" applyBorder="1"/>
    <xf numFmtId="0" fontId="0" fillId="0" borderId="3" xfId="0" applyBorder="1"/>
    <xf numFmtId="0" fontId="0" fillId="0" borderId="0" xfId="0" applyFill="1" applyBorder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5" fontId="0" fillId="0" borderId="0" xfId="3" applyNumberFormat="1" applyFont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2" borderId="4" xfId="0" applyFill="1" applyBorder="1"/>
    <xf numFmtId="0" fontId="0" fillId="2" borderId="0" xfId="0" applyFill="1" applyBorder="1"/>
    <xf numFmtId="10" fontId="0" fillId="2" borderId="0" xfId="4" applyNumberFormat="1" applyFont="1" applyFill="1" applyBorder="1"/>
    <xf numFmtId="0" fontId="0" fillId="2" borderId="5" xfId="0" applyFill="1" applyBorder="1"/>
    <xf numFmtId="0" fontId="0" fillId="2" borderId="1" xfId="0" applyFill="1" applyBorder="1"/>
    <xf numFmtId="10" fontId="0" fillId="2" borderId="1" xfId="4" applyNumberFormat="1" applyFont="1" applyFill="1" applyBorder="1"/>
    <xf numFmtId="0" fontId="0" fillId="2" borderId="12" xfId="0" applyFill="1" applyBorder="1" applyAlignment="1">
      <alignment wrapText="1"/>
    </xf>
    <xf numFmtId="0" fontId="0" fillId="2" borderId="13" xfId="0" applyFill="1" applyBorder="1" applyAlignment="1">
      <alignment wrapText="1"/>
    </xf>
    <xf numFmtId="0" fontId="0" fillId="2" borderId="14" xfId="0" applyFill="1" applyBorder="1" applyAlignment="1">
      <alignment wrapText="1"/>
    </xf>
    <xf numFmtId="44" fontId="0" fillId="2" borderId="0" xfId="3" applyFont="1" applyFill="1" applyBorder="1"/>
    <xf numFmtId="44" fontId="0" fillId="2" borderId="2" xfId="3" applyFont="1" applyFill="1" applyBorder="1"/>
    <xf numFmtId="44" fontId="0" fillId="2" borderId="1" xfId="3" applyFont="1" applyFill="1" applyBorder="1"/>
    <xf numFmtId="44" fontId="0" fillId="2" borderId="3" xfId="3" applyFont="1" applyFill="1" applyBorder="1"/>
    <xf numFmtId="44" fontId="0" fillId="0" borderId="0" xfId="0" applyNumberFormat="1"/>
    <xf numFmtId="164" fontId="0" fillId="2" borderId="0" xfId="0" applyNumberFormat="1" applyFill="1" applyBorder="1"/>
    <xf numFmtId="164" fontId="0" fillId="2" borderId="3" xfId="0" applyNumberFormat="1" applyFill="1" applyBorder="1"/>
    <xf numFmtId="164" fontId="0" fillId="3" borderId="4" xfId="0" applyNumberFormat="1" applyFill="1" applyBorder="1"/>
    <xf numFmtId="164" fontId="0" fillId="3" borderId="0" xfId="0" applyNumberFormat="1" applyFill="1" applyBorder="1"/>
    <xf numFmtId="164" fontId="0" fillId="3" borderId="5" xfId="0" applyNumberFormat="1" applyFill="1" applyBorder="1"/>
    <xf numFmtId="164" fontId="0" fillId="3" borderId="1" xfId="0" applyNumberFormat="1" applyFill="1" applyBorder="1"/>
    <xf numFmtId="44" fontId="0" fillId="3" borderId="0" xfId="3" applyFont="1" applyFill="1"/>
    <xf numFmtId="0" fontId="0" fillId="4" borderId="5" xfId="0" applyFill="1" applyBorder="1"/>
    <xf numFmtId="0" fontId="0" fillId="4" borderId="1" xfId="0" applyFill="1" applyBorder="1"/>
    <xf numFmtId="0" fontId="0" fillId="4" borderId="3" xfId="0" applyFill="1" applyBorder="1"/>
    <xf numFmtId="167" fontId="0" fillId="3" borderId="0" xfId="4" applyNumberFormat="1" applyFont="1" applyFill="1"/>
    <xf numFmtId="167" fontId="0" fillId="0" borderId="0" xfId="4" applyNumberFormat="1" applyFont="1"/>
    <xf numFmtId="164" fontId="0" fillId="5" borderId="4" xfId="0" applyNumberFormat="1" applyFill="1" applyBorder="1"/>
    <xf numFmtId="164" fontId="0" fillId="5" borderId="0" xfId="0" applyNumberFormat="1" applyFill="1" applyBorder="1"/>
    <xf numFmtId="164" fontId="0" fillId="5" borderId="2" xfId="0" applyNumberFormat="1" applyFill="1" applyBorder="1"/>
    <xf numFmtId="164" fontId="0" fillId="5" borderId="5" xfId="0" applyNumberFormat="1" applyFill="1" applyBorder="1"/>
    <xf numFmtId="164" fontId="0" fillId="5" borderId="1" xfId="0" applyNumberFormat="1" applyFill="1" applyBorder="1"/>
    <xf numFmtId="164" fontId="0" fillId="5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4" xfId="0" applyFill="1" applyBorder="1"/>
    <xf numFmtId="0" fontId="0" fillId="0" borderId="2" xfId="0" applyFill="1" applyBorder="1"/>
    <xf numFmtId="0" fontId="0" fillId="0" borderId="5" xfId="0" applyFill="1" applyBorder="1"/>
    <xf numFmtId="0" fontId="0" fillId="0" borderId="1" xfId="0" applyFill="1" applyBorder="1"/>
    <xf numFmtId="0" fontId="0" fillId="0" borderId="3" xfId="0" applyFill="1" applyBorder="1"/>
    <xf numFmtId="9" fontId="0" fillId="0" borderId="0" xfId="0" applyNumberFormat="1"/>
  </cellXfs>
  <cellStyles count="333">
    <cellStyle name="Currency" xfId="3" builtinId="4"/>
    <cellStyle name="Followed Hyperlink" xfId="2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Hyperlink" xfId="1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Normal" xfId="0" builtinId="0"/>
    <cellStyle name="Percent" xfId="4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Frontier!$B$1</c:f>
              <c:strCache>
                <c:ptCount val="1"/>
                <c:pt idx="0">
                  <c:v>Quality Relaxation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Frontier!$A$2:$A$8</c:f>
              <c:numCache>
                <c:formatCode>_("$"* #,##0_);_("$"* \(#,##0\);_("$"* "-"??_);_(@_)</c:formatCode>
                <c:ptCount val="7"/>
                <c:pt idx="0">
                  <c:v>1227560</c:v>
                </c:pt>
                <c:pt idx="1">
                  <c:v>1210000</c:v>
                </c:pt>
                <c:pt idx="2">
                  <c:v>1190000</c:v>
                </c:pt>
                <c:pt idx="3">
                  <c:v>1170000</c:v>
                </c:pt>
                <c:pt idx="4">
                  <c:v>1150000</c:v>
                </c:pt>
                <c:pt idx="5">
                  <c:v>1130000</c:v>
                </c:pt>
                <c:pt idx="6">
                  <c:v>1110000</c:v>
                </c:pt>
              </c:numCache>
            </c:numRef>
          </c:xVal>
          <c:yVal>
            <c:numRef>
              <c:f>Frontier!$B$2:$B$8</c:f>
              <c:numCache>
                <c:formatCode>0.0%</c:formatCode>
                <c:ptCount val="7"/>
                <c:pt idx="0">
                  <c:v>0</c:v>
                </c:pt>
                <c:pt idx="1">
                  <c:v>5.3999999999999999E-2</c:v>
                </c:pt>
                <c:pt idx="2">
                  <c:v>0.16600000000000001</c:v>
                </c:pt>
                <c:pt idx="3">
                  <c:v>0.34799999999999998</c:v>
                </c:pt>
                <c:pt idx="4">
                  <c:v>0.53700000000000003</c:v>
                </c:pt>
                <c:pt idx="5">
                  <c:v>0.84499999999999997</c:v>
                </c:pt>
                <c:pt idx="6">
                  <c:v>1.68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033216"/>
        <c:axId val="431033776"/>
      </c:scatterChart>
      <c:valAx>
        <c:axId val="43103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33776"/>
        <c:crosses val="autoZero"/>
        <c:crossBetween val="midCat"/>
      </c:valAx>
      <c:valAx>
        <c:axId val="43103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03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638174</xdr:colOff>
      <xdr:row>1</xdr:row>
      <xdr:rowOff>23812</xdr:rowOff>
    </xdr:from>
    <xdr:to>
      <xdr:col>13</xdr:col>
      <xdr:colOff>133349</xdr:colOff>
      <xdr:row>23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25" zoomScaleNormal="125" zoomScalePageLayoutView="125" workbookViewId="0">
      <selection activeCell="D19" sqref="D19"/>
    </sheetView>
  </sheetViews>
  <sheetFormatPr defaultColWidth="11" defaultRowHeight="15.75" x14ac:dyDescent="0.25"/>
  <cols>
    <col min="1" max="1" width="18" bestFit="1" customWidth="1"/>
  </cols>
  <sheetData>
    <row r="1" spans="1:9" ht="63" x14ac:dyDescent="0.25">
      <c r="A1" s="24" t="s">
        <v>26</v>
      </c>
      <c r="B1" s="25" t="s">
        <v>27</v>
      </c>
      <c r="C1" s="24" t="s">
        <v>21</v>
      </c>
      <c r="D1" s="25" t="s">
        <v>22</v>
      </c>
      <c r="E1" s="25" t="s">
        <v>23</v>
      </c>
      <c r="F1" s="25" t="s">
        <v>32</v>
      </c>
      <c r="G1" s="25" t="s">
        <v>31</v>
      </c>
      <c r="H1" s="25" t="s">
        <v>34</v>
      </c>
      <c r="I1" s="26" t="s">
        <v>25</v>
      </c>
    </row>
    <row r="2" spans="1:9" x14ac:dyDescent="0.25">
      <c r="A2" s="18" t="s">
        <v>8</v>
      </c>
      <c r="B2" s="19" t="s">
        <v>1</v>
      </c>
      <c r="C2" s="18">
        <v>672</v>
      </c>
      <c r="D2" s="19">
        <v>10.5</v>
      </c>
      <c r="E2" s="20">
        <v>6.0000000000000001E-3</v>
      </c>
      <c r="F2" s="19">
        <v>3</v>
      </c>
      <c r="G2" s="19">
        <v>3</v>
      </c>
      <c r="H2" s="27">
        <v>500</v>
      </c>
      <c r="I2" s="28">
        <v>100</v>
      </c>
    </row>
    <row r="3" spans="1:9" x14ac:dyDescent="0.25">
      <c r="A3" s="18" t="s">
        <v>14</v>
      </c>
      <c r="B3" s="19" t="s">
        <v>2</v>
      </c>
      <c r="C3" s="18">
        <v>400</v>
      </c>
      <c r="D3" s="19">
        <v>6.5</v>
      </c>
      <c r="E3" s="20">
        <v>1.4E-2</v>
      </c>
      <c r="F3" s="19">
        <v>7</v>
      </c>
      <c r="G3" s="19">
        <v>1</v>
      </c>
      <c r="H3" s="27">
        <v>310</v>
      </c>
      <c r="I3" s="28">
        <v>150</v>
      </c>
    </row>
    <row r="4" spans="1:9" x14ac:dyDescent="0.25">
      <c r="A4" s="18" t="s">
        <v>0</v>
      </c>
      <c r="B4" s="19" t="s">
        <v>17</v>
      </c>
      <c r="C4" s="18">
        <v>1200</v>
      </c>
      <c r="D4" s="19">
        <v>12</v>
      </c>
      <c r="E4" s="20">
        <v>9.4999999999999998E-3</v>
      </c>
      <c r="F4" s="19">
        <v>3</v>
      </c>
      <c r="G4" s="19">
        <v>3</v>
      </c>
      <c r="H4" s="27">
        <v>750</v>
      </c>
      <c r="I4" s="28">
        <v>0</v>
      </c>
    </row>
    <row r="5" spans="1:9" x14ac:dyDescent="0.25">
      <c r="A5" s="18" t="s">
        <v>8</v>
      </c>
      <c r="B5" s="19" t="s">
        <v>20</v>
      </c>
      <c r="C5" s="18">
        <v>168</v>
      </c>
      <c r="D5" s="19">
        <v>11</v>
      </c>
      <c r="E5" s="20">
        <v>0.01</v>
      </c>
      <c r="F5" s="19">
        <v>3</v>
      </c>
      <c r="G5" s="19">
        <v>5</v>
      </c>
      <c r="H5" s="27">
        <v>600</v>
      </c>
      <c r="I5" s="28">
        <v>60</v>
      </c>
    </row>
    <row r="6" spans="1:9" x14ac:dyDescent="0.25">
      <c r="A6" s="18" t="s">
        <v>12</v>
      </c>
      <c r="B6" s="19" t="s">
        <v>19</v>
      </c>
      <c r="C6" s="18">
        <v>84</v>
      </c>
      <c r="D6" s="19">
        <v>12</v>
      </c>
      <c r="E6" s="20">
        <v>7.0000000000000001E-3</v>
      </c>
      <c r="F6" s="19">
        <v>1</v>
      </c>
      <c r="G6" s="19">
        <v>5</v>
      </c>
      <c r="H6" s="27">
        <v>600</v>
      </c>
      <c r="I6" s="28">
        <v>75</v>
      </c>
    </row>
    <row r="7" spans="1:9" x14ac:dyDescent="0.25">
      <c r="A7" s="18" t="s">
        <v>13</v>
      </c>
      <c r="B7" s="19" t="s">
        <v>18</v>
      </c>
      <c r="C7" s="18">
        <v>210</v>
      </c>
      <c r="D7" s="19">
        <v>10</v>
      </c>
      <c r="E7" s="20">
        <v>7.0000000000000001E-3</v>
      </c>
      <c r="F7" s="19">
        <v>1</v>
      </c>
      <c r="G7" s="19">
        <v>5</v>
      </c>
      <c r="H7" s="27">
        <v>625</v>
      </c>
      <c r="I7" s="28">
        <v>50</v>
      </c>
    </row>
    <row r="8" spans="1:9" x14ac:dyDescent="0.25">
      <c r="A8" s="18" t="s">
        <v>16</v>
      </c>
      <c r="B8" s="19" t="s">
        <v>3</v>
      </c>
      <c r="C8" s="18">
        <v>588</v>
      </c>
      <c r="D8" s="19">
        <v>9</v>
      </c>
      <c r="E8" s="20">
        <v>1.35E-2</v>
      </c>
      <c r="F8" s="19">
        <v>7</v>
      </c>
      <c r="G8" s="19">
        <v>3</v>
      </c>
      <c r="H8" s="27">
        <v>440</v>
      </c>
      <c r="I8" s="28">
        <v>120</v>
      </c>
    </row>
    <row r="9" spans="1:9" x14ac:dyDescent="0.25">
      <c r="A9" s="18" t="s">
        <v>10</v>
      </c>
      <c r="B9" s="19" t="s">
        <v>5</v>
      </c>
      <c r="C9" s="18">
        <v>168</v>
      </c>
      <c r="D9" s="19">
        <v>15</v>
      </c>
      <c r="E9" s="20">
        <v>1.0999999999999999E-2</v>
      </c>
      <c r="F9" s="19">
        <v>4</v>
      </c>
      <c r="G9" s="19">
        <v>8</v>
      </c>
      <c r="H9" s="27">
        <v>600</v>
      </c>
      <c r="I9" s="28">
        <v>110</v>
      </c>
    </row>
    <row r="10" spans="1:9" x14ac:dyDescent="0.25">
      <c r="A10" s="18" t="s">
        <v>15</v>
      </c>
      <c r="B10" s="19" t="s">
        <v>4</v>
      </c>
      <c r="C10" s="18">
        <v>300</v>
      </c>
      <c r="D10" s="19">
        <v>8</v>
      </c>
      <c r="E10" s="20">
        <v>1.2999999999999999E-2</v>
      </c>
      <c r="F10" s="19">
        <v>8</v>
      </c>
      <c r="G10" s="19">
        <v>3</v>
      </c>
      <c r="H10" s="27">
        <v>300</v>
      </c>
      <c r="I10" s="28">
        <v>90</v>
      </c>
    </row>
    <row r="11" spans="1:9" x14ac:dyDescent="0.25">
      <c r="A11" s="18" t="s">
        <v>11</v>
      </c>
      <c r="B11" s="19" t="s">
        <v>6</v>
      </c>
      <c r="C11" s="18">
        <v>210</v>
      </c>
      <c r="D11" s="19">
        <v>13</v>
      </c>
      <c r="E11" s="20">
        <v>1.2999999999999999E-2</v>
      </c>
      <c r="F11" s="19">
        <v>3</v>
      </c>
      <c r="G11" s="19">
        <v>5</v>
      </c>
      <c r="H11" s="27">
        <v>460</v>
      </c>
      <c r="I11" s="28">
        <v>130</v>
      </c>
    </row>
    <row r="12" spans="1:9" x14ac:dyDescent="0.25">
      <c r="A12" s="21" t="s">
        <v>9</v>
      </c>
      <c r="B12" s="22" t="s">
        <v>7</v>
      </c>
      <c r="C12" s="21">
        <v>180</v>
      </c>
      <c r="D12" s="22">
        <v>14</v>
      </c>
      <c r="E12" s="23">
        <v>5.0000000000000001E-3</v>
      </c>
      <c r="F12" s="22">
        <v>3</v>
      </c>
      <c r="G12" s="22">
        <v>9</v>
      </c>
      <c r="H12" s="29">
        <v>505</v>
      </c>
      <c r="I12" s="30">
        <v>115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zoomScale="80" zoomScaleNormal="80" zoomScalePageLayoutView="125" workbookViewId="0">
      <selection activeCell="F13" sqref="F13"/>
    </sheetView>
  </sheetViews>
  <sheetFormatPr defaultColWidth="11" defaultRowHeight="15.75" x14ac:dyDescent="0.25"/>
  <cols>
    <col min="1" max="1" width="18" bestFit="1" customWidth="1"/>
    <col min="3" max="3" width="14" customWidth="1"/>
    <col min="4" max="5" width="13.125" customWidth="1"/>
  </cols>
  <sheetData>
    <row r="1" spans="1:13" x14ac:dyDescent="0.25">
      <c r="A1" t="s">
        <v>36</v>
      </c>
    </row>
    <row r="2" spans="1:13" x14ac:dyDescent="0.25">
      <c r="A2" s="38">
        <f>SUM(C17:E18)</f>
        <v>1227560.0000000002</v>
      </c>
    </row>
    <row r="4" spans="1:13" x14ac:dyDescent="0.25">
      <c r="A4" t="s">
        <v>35</v>
      </c>
      <c r="G4" t="s">
        <v>46</v>
      </c>
    </row>
    <row r="5" spans="1:13" ht="63" x14ac:dyDescent="0.25">
      <c r="A5" s="24" t="s">
        <v>26</v>
      </c>
      <c r="B5" s="25" t="s">
        <v>27</v>
      </c>
      <c r="C5" s="24" t="s">
        <v>28</v>
      </c>
      <c r="D5" s="25" t="s">
        <v>30</v>
      </c>
      <c r="E5" s="25" t="s">
        <v>29</v>
      </c>
      <c r="F5" s="25" t="s">
        <v>40</v>
      </c>
      <c r="G5" s="24" t="s">
        <v>21</v>
      </c>
      <c r="H5" s="25" t="s">
        <v>22</v>
      </c>
      <c r="I5" s="25" t="s">
        <v>23</v>
      </c>
      <c r="J5" s="25" t="s">
        <v>32</v>
      </c>
      <c r="K5" s="25" t="s">
        <v>31</v>
      </c>
      <c r="L5" s="25" t="s">
        <v>34</v>
      </c>
      <c r="M5" s="26" t="s">
        <v>25</v>
      </c>
    </row>
    <row r="6" spans="1:13" x14ac:dyDescent="0.25">
      <c r="A6" s="18" t="s">
        <v>8</v>
      </c>
      <c r="B6" s="19" t="s">
        <v>1</v>
      </c>
      <c r="C6" s="34">
        <v>0</v>
      </c>
      <c r="D6" s="35">
        <v>0</v>
      </c>
      <c r="E6" s="35">
        <v>0</v>
      </c>
      <c r="F6" s="32">
        <f>SUM(C6:E6)</f>
        <v>0</v>
      </c>
      <c r="G6" s="18">
        <v>672</v>
      </c>
      <c r="H6" s="19">
        <v>10.5</v>
      </c>
      <c r="I6" s="20">
        <v>6.0000000000000001E-3</v>
      </c>
      <c r="J6" s="19">
        <v>3</v>
      </c>
      <c r="K6" s="19">
        <v>3</v>
      </c>
      <c r="L6" s="27">
        <v>500</v>
      </c>
      <c r="M6" s="28">
        <v>100</v>
      </c>
    </row>
    <row r="7" spans="1:13" x14ac:dyDescent="0.25">
      <c r="A7" s="18" t="s">
        <v>14</v>
      </c>
      <c r="B7" s="19" t="s">
        <v>2</v>
      </c>
      <c r="C7" s="34">
        <v>13.500000000000204</v>
      </c>
      <c r="D7" s="35">
        <v>0</v>
      </c>
      <c r="E7" s="35">
        <v>0</v>
      </c>
      <c r="F7" s="32">
        <f t="shared" ref="F7:F16" si="0">SUM(C7:E7)</f>
        <v>13.500000000000204</v>
      </c>
      <c r="G7" s="18">
        <v>400</v>
      </c>
      <c r="H7" s="19">
        <v>6.5</v>
      </c>
      <c r="I7" s="20">
        <v>1.4E-2</v>
      </c>
      <c r="J7" s="19">
        <v>7</v>
      </c>
      <c r="K7" s="19">
        <v>1</v>
      </c>
      <c r="L7" s="27">
        <v>310</v>
      </c>
      <c r="M7" s="28">
        <v>150</v>
      </c>
    </row>
    <row r="8" spans="1:13" x14ac:dyDescent="0.25">
      <c r="A8" s="18" t="s">
        <v>0</v>
      </c>
      <c r="B8" s="19" t="s">
        <v>17</v>
      </c>
      <c r="C8" s="34">
        <v>240.00000000000006</v>
      </c>
      <c r="D8" s="35">
        <v>240.00000000000009</v>
      </c>
      <c r="E8" s="35">
        <v>280</v>
      </c>
      <c r="F8" s="32">
        <f t="shared" si="0"/>
        <v>760.00000000000011</v>
      </c>
      <c r="G8" s="18">
        <v>1200</v>
      </c>
      <c r="H8" s="19">
        <v>12</v>
      </c>
      <c r="I8" s="20">
        <v>9.4999999999999998E-3</v>
      </c>
      <c r="J8" s="19">
        <v>3</v>
      </c>
      <c r="K8" s="19">
        <v>3</v>
      </c>
      <c r="L8" s="27">
        <v>750</v>
      </c>
      <c r="M8" s="28">
        <v>0</v>
      </c>
    </row>
    <row r="9" spans="1:13" x14ac:dyDescent="0.25">
      <c r="A9" s="18" t="s">
        <v>8</v>
      </c>
      <c r="B9" s="19" t="s">
        <v>20</v>
      </c>
      <c r="C9" s="34">
        <v>22.900000000001135</v>
      </c>
      <c r="D9" s="35">
        <v>0</v>
      </c>
      <c r="E9" s="35">
        <v>88.266666666665913</v>
      </c>
      <c r="F9" s="32">
        <f t="shared" si="0"/>
        <v>111.16666666666706</v>
      </c>
      <c r="G9" s="18">
        <v>168</v>
      </c>
      <c r="H9" s="19">
        <v>11</v>
      </c>
      <c r="I9" s="20">
        <v>0.01</v>
      </c>
      <c r="J9" s="19">
        <v>3</v>
      </c>
      <c r="K9" s="19">
        <v>5</v>
      </c>
      <c r="L9" s="27">
        <v>600</v>
      </c>
      <c r="M9" s="28">
        <v>60</v>
      </c>
    </row>
    <row r="10" spans="1:13" x14ac:dyDescent="0.25">
      <c r="A10" s="18" t="s">
        <v>12</v>
      </c>
      <c r="B10" s="19" t="s">
        <v>19</v>
      </c>
      <c r="C10" s="34">
        <v>0</v>
      </c>
      <c r="D10" s="35">
        <v>83.999999999999986</v>
      </c>
      <c r="E10" s="35">
        <v>0</v>
      </c>
      <c r="F10" s="32">
        <f t="shared" si="0"/>
        <v>83.999999999999986</v>
      </c>
      <c r="G10" s="18">
        <v>84</v>
      </c>
      <c r="H10" s="19">
        <v>12</v>
      </c>
      <c r="I10" s="20">
        <v>7.0000000000000001E-3</v>
      </c>
      <c r="J10" s="19">
        <v>1</v>
      </c>
      <c r="K10" s="19">
        <v>5</v>
      </c>
      <c r="L10" s="27">
        <v>600</v>
      </c>
      <c r="M10" s="28">
        <v>75</v>
      </c>
    </row>
    <row r="11" spans="1:13" x14ac:dyDescent="0.25">
      <c r="A11" s="18" t="s">
        <v>13</v>
      </c>
      <c r="B11" s="19" t="s">
        <v>18</v>
      </c>
      <c r="C11" s="34">
        <v>0</v>
      </c>
      <c r="D11" s="35">
        <v>44.09696969696963</v>
      </c>
      <c r="E11" s="35">
        <v>29.236363636363258</v>
      </c>
      <c r="F11" s="32">
        <f t="shared" si="0"/>
        <v>73.333333333332888</v>
      </c>
      <c r="G11" s="18">
        <v>210</v>
      </c>
      <c r="H11" s="19">
        <v>10</v>
      </c>
      <c r="I11" s="20">
        <v>7.0000000000000001E-3</v>
      </c>
      <c r="J11" s="19">
        <v>1</v>
      </c>
      <c r="K11" s="19">
        <v>5</v>
      </c>
      <c r="L11" s="27">
        <v>625</v>
      </c>
      <c r="M11" s="28">
        <v>50</v>
      </c>
    </row>
    <row r="12" spans="1:13" x14ac:dyDescent="0.25">
      <c r="A12" s="18" t="s">
        <v>16</v>
      </c>
      <c r="B12" s="19" t="s">
        <v>3</v>
      </c>
      <c r="C12" s="34">
        <v>0</v>
      </c>
      <c r="D12" s="35">
        <v>0</v>
      </c>
      <c r="E12" s="35">
        <v>0</v>
      </c>
      <c r="F12" s="32">
        <f t="shared" si="0"/>
        <v>0</v>
      </c>
      <c r="G12" s="18">
        <v>588</v>
      </c>
      <c r="H12" s="19">
        <v>9</v>
      </c>
      <c r="I12" s="20">
        <v>1.35E-2</v>
      </c>
      <c r="J12" s="19">
        <v>7</v>
      </c>
      <c r="K12" s="19">
        <v>3</v>
      </c>
      <c r="L12" s="27">
        <v>440</v>
      </c>
      <c r="M12" s="28">
        <v>120</v>
      </c>
    </row>
    <row r="13" spans="1:13" x14ac:dyDescent="0.25">
      <c r="A13" s="18" t="s">
        <v>10</v>
      </c>
      <c r="B13" s="19" t="s">
        <v>5</v>
      </c>
      <c r="C13" s="34">
        <v>0</v>
      </c>
      <c r="D13" s="35">
        <v>95.70909090909106</v>
      </c>
      <c r="E13" s="35">
        <v>72.290909090908997</v>
      </c>
      <c r="F13" s="32">
        <f t="shared" si="0"/>
        <v>168.00000000000006</v>
      </c>
      <c r="G13" s="18">
        <v>168</v>
      </c>
      <c r="H13" s="19">
        <v>15</v>
      </c>
      <c r="I13" s="20">
        <v>1.0999999999999999E-2</v>
      </c>
      <c r="J13" s="19">
        <v>4</v>
      </c>
      <c r="K13" s="19">
        <v>8</v>
      </c>
      <c r="L13" s="27">
        <v>600</v>
      </c>
      <c r="M13" s="28">
        <v>110</v>
      </c>
    </row>
    <row r="14" spans="1:13" x14ac:dyDescent="0.25">
      <c r="A14" s="18" t="s">
        <v>15</v>
      </c>
      <c r="B14" s="19" t="s">
        <v>4</v>
      </c>
      <c r="C14" s="34">
        <v>109.19999999999969</v>
      </c>
      <c r="D14" s="35">
        <v>53.563636363636839</v>
      </c>
      <c r="E14" s="35">
        <v>137.23636363636356</v>
      </c>
      <c r="F14" s="32">
        <f t="shared" si="0"/>
        <v>300.00000000000011</v>
      </c>
      <c r="G14" s="18">
        <v>300</v>
      </c>
      <c r="H14" s="19">
        <v>8</v>
      </c>
      <c r="I14" s="20">
        <v>1.2999999999999999E-2</v>
      </c>
      <c r="J14" s="19">
        <v>8</v>
      </c>
      <c r="K14" s="19">
        <v>3</v>
      </c>
      <c r="L14" s="27">
        <v>300</v>
      </c>
      <c r="M14" s="28">
        <v>90</v>
      </c>
    </row>
    <row r="15" spans="1:13" x14ac:dyDescent="0.25">
      <c r="A15" s="18" t="s">
        <v>11</v>
      </c>
      <c r="B15" s="19" t="s">
        <v>6</v>
      </c>
      <c r="C15" s="34">
        <v>101.29999999999937</v>
      </c>
      <c r="D15" s="35">
        <v>82.63030303030277</v>
      </c>
      <c r="E15" s="35">
        <v>26.06969696969778</v>
      </c>
      <c r="F15" s="32">
        <f t="shared" si="0"/>
        <v>209.99999999999991</v>
      </c>
      <c r="G15" s="18">
        <v>210</v>
      </c>
      <c r="H15" s="19">
        <v>13</v>
      </c>
      <c r="I15" s="20">
        <v>1.2999999999999999E-2</v>
      </c>
      <c r="J15" s="19">
        <v>3</v>
      </c>
      <c r="K15" s="19">
        <v>5</v>
      </c>
      <c r="L15" s="27">
        <v>460</v>
      </c>
      <c r="M15" s="28">
        <v>130</v>
      </c>
    </row>
    <row r="16" spans="1:13" x14ac:dyDescent="0.25">
      <c r="A16" s="21" t="s">
        <v>9</v>
      </c>
      <c r="B16" s="22" t="s">
        <v>7</v>
      </c>
      <c r="C16" s="36">
        <v>113.09999999999984</v>
      </c>
      <c r="D16" s="37">
        <v>0</v>
      </c>
      <c r="E16" s="37">
        <v>66.900000000000134</v>
      </c>
      <c r="F16" s="33">
        <f t="shared" si="0"/>
        <v>179.99999999999997</v>
      </c>
      <c r="G16" s="21">
        <v>180</v>
      </c>
      <c r="H16" s="22">
        <v>14</v>
      </c>
      <c r="I16" s="23">
        <v>5.0000000000000001E-3</v>
      </c>
      <c r="J16" s="22">
        <v>3</v>
      </c>
      <c r="K16" s="22">
        <v>9</v>
      </c>
      <c r="L16" s="29">
        <v>505</v>
      </c>
      <c r="M16" s="30">
        <v>115</v>
      </c>
    </row>
    <row r="17" spans="1:6" x14ac:dyDescent="0.25">
      <c r="A17" s="18" t="s">
        <v>61</v>
      </c>
      <c r="B17" s="19" t="s">
        <v>24</v>
      </c>
      <c r="C17" s="31">
        <f>SUMPRODUCT(C6:C16,$L6:$L16)</f>
        <v>334398.50000000029</v>
      </c>
      <c r="D17" s="31">
        <f t="shared" ref="D17:E17" si="1">SUMPRODUCT(D6:D16,$L6:$L16)</f>
        <v>369465.09090909106</v>
      </c>
      <c r="E17" s="31">
        <f t="shared" si="1"/>
        <v>411554.74242424208</v>
      </c>
    </row>
    <row r="18" spans="1:6" x14ac:dyDescent="0.25">
      <c r="B18" s="19" t="s">
        <v>25</v>
      </c>
      <c r="C18" s="31">
        <f>SUMPRODUCT(C6:C16,$M6:$M16)</f>
        <v>39402.499999999971</v>
      </c>
      <c r="D18" s="31">
        <f t="shared" ref="D18:E18" si="2">SUMPRODUCT(D6:D16,$M6:$M16)</f>
        <v>34595.515151515167</v>
      </c>
      <c r="E18" s="31">
        <f t="shared" si="2"/>
        <v>38143.651515151556</v>
      </c>
    </row>
    <row r="20" spans="1:6" x14ac:dyDescent="0.25">
      <c r="A20" s="19" t="s">
        <v>40</v>
      </c>
      <c r="C20" s="7">
        <f>SUM(C6:C16)</f>
        <v>600.00000000000034</v>
      </c>
      <c r="D20" s="8">
        <f t="shared" ref="D20:E20" si="3">SUM(D6:D16)</f>
        <v>600.00000000000034</v>
      </c>
      <c r="E20" s="9">
        <f t="shared" si="3"/>
        <v>699.99999999999966</v>
      </c>
    </row>
    <row r="21" spans="1:6" x14ac:dyDescent="0.25">
      <c r="A21" s="19" t="s">
        <v>41</v>
      </c>
      <c r="C21" s="39">
        <v>600</v>
      </c>
      <c r="D21" s="40">
        <v>600</v>
      </c>
      <c r="E21" s="41">
        <v>700</v>
      </c>
    </row>
    <row r="23" spans="1:6" x14ac:dyDescent="0.25">
      <c r="A23" t="s">
        <v>44</v>
      </c>
      <c r="C23" s="7">
        <f>C8</f>
        <v>240.00000000000006</v>
      </c>
      <c r="D23" s="8">
        <f t="shared" ref="D23:E23" si="4">D8</f>
        <v>240.00000000000009</v>
      </c>
      <c r="E23" s="9">
        <f t="shared" si="4"/>
        <v>280</v>
      </c>
    </row>
    <row r="24" spans="1:6" x14ac:dyDescent="0.25">
      <c r="A24" t="s">
        <v>45</v>
      </c>
      <c r="C24" s="39">
        <v>240</v>
      </c>
      <c r="D24" s="40">
        <v>240</v>
      </c>
      <c r="E24" s="41">
        <v>280</v>
      </c>
    </row>
    <row r="26" spans="1:6" x14ac:dyDescent="0.25">
      <c r="A26" s="14" t="s">
        <v>62</v>
      </c>
      <c r="B26" s="11" t="s">
        <v>42</v>
      </c>
      <c r="C26" s="15"/>
      <c r="D26" s="15"/>
      <c r="E26" s="15"/>
      <c r="F26" s="11" t="s">
        <v>43</v>
      </c>
    </row>
    <row r="27" spans="1:6" x14ac:dyDescent="0.25">
      <c r="A27" s="14" t="s">
        <v>33</v>
      </c>
      <c r="B27" s="11">
        <v>11.5</v>
      </c>
      <c r="C27" s="15">
        <f>SUMPRODUCT(C6:C16, $H6:$H16)/C$21</f>
        <v>11.65591666666667</v>
      </c>
      <c r="D27" s="15">
        <f t="shared" ref="D27:E27" si="5">SUMPRODUCT(D6:D16, $H6:$H16)/D$21</f>
        <v>12.112181818181822</v>
      </c>
      <c r="E27" s="15">
        <f t="shared" si="5"/>
        <v>11.544367965367963</v>
      </c>
      <c r="F27" s="11">
        <v>12.5</v>
      </c>
    </row>
    <row r="28" spans="1:6" x14ac:dyDescent="0.25">
      <c r="A28" s="1" t="s">
        <v>37</v>
      </c>
      <c r="B28" s="12">
        <v>7.4999999999999997E-3</v>
      </c>
      <c r="C28" s="4">
        <f>SUMPRODUCT(C6:C16, $I6:$I16)/C$21</f>
        <v>1.0000000000000002E-2</v>
      </c>
      <c r="D28" s="4">
        <f t="shared" ref="D28:E28" si="6">SUMPRODUCT(D6:D16, $I6:$I16)/D$21</f>
        <v>1.0000000000000009E-2</v>
      </c>
      <c r="E28" s="4">
        <f t="shared" si="6"/>
        <v>9.9999999999999967E-3</v>
      </c>
      <c r="F28" s="12">
        <v>0.01</v>
      </c>
    </row>
    <row r="29" spans="1:6" x14ac:dyDescent="0.25">
      <c r="A29" s="1" t="s">
        <v>39</v>
      </c>
      <c r="B29" s="12">
        <v>0</v>
      </c>
      <c r="C29" s="4">
        <f>SUMPRODUCT(C6:C16, $J6:$J16)/C$21</f>
        <v>4</v>
      </c>
      <c r="D29" s="4">
        <f t="shared" ref="D29:E29" si="7">SUMPRODUCT(D6:D16, $J6:$J16)/D$21</f>
        <v>3.1788888888888951</v>
      </c>
      <c r="E29" s="4">
        <f t="shared" si="7"/>
        <v>3.9999999999999987</v>
      </c>
      <c r="F29" s="12">
        <v>4</v>
      </c>
    </row>
    <row r="30" spans="1:6" x14ac:dyDescent="0.25">
      <c r="A30" s="3" t="s">
        <v>38</v>
      </c>
      <c r="B30" s="13">
        <v>4.5</v>
      </c>
      <c r="C30" s="2">
        <f>SUMPRODUCT(C6:C16, $K$6:$K$16)/C$21</f>
        <v>4.5000000000000009</v>
      </c>
      <c r="D30" s="2">
        <f t="shared" ref="D30:E30" si="8">SUMPRODUCT(D6:D16, $K$6:$K$16)/D$21</f>
        <v>4.5000000000000027</v>
      </c>
      <c r="E30" s="2">
        <f t="shared" si="8"/>
        <v>4.4999999999999982</v>
      </c>
      <c r="F30" s="13">
        <v>5.5</v>
      </c>
    </row>
  </sheetData>
  <conditionalFormatting sqref="C6:E1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zoomScale="80" zoomScaleNormal="80" zoomScalePageLayoutView="125" workbookViewId="0">
      <selection activeCell="B3" sqref="B3"/>
    </sheetView>
  </sheetViews>
  <sheetFormatPr defaultColWidth="11" defaultRowHeight="15.75" x14ac:dyDescent="0.25"/>
  <cols>
    <col min="1" max="1" width="30.25" customWidth="1"/>
    <col min="2" max="2" width="19.5" customWidth="1"/>
    <col min="3" max="3" width="15.75" customWidth="1"/>
    <col min="4" max="5" width="13.125" customWidth="1"/>
  </cols>
  <sheetData>
    <row r="1" spans="1:13" x14ac:dyDescent="0.25">
      <c r="A1" t="s">
        <v>36</v>
      </c>
      <c r="B1" t="s">
        <v>63</v>
      </c>
      <c r="D1" t="s">
        <v>48</v>
      </c>
    </row>
    <row r="2" spans="1:13" x14ac:dyDescent="0.25">
      <c r="A2" s="38">
        <f>SUM(C17:E18)</f>
        <v>1110000</v>
      </c>
      <c r="B2" s="31">
        <v>1110000</v>
      </c>
      <c r="D2" s="42">
        <f>AVERAGE(G27:G30)</f>
        <v>1.6801785714286264</v>
      </c>
    </row>
    <row r="4" spans="1:13" x14ac:dyDescent="0.25">
      <c r="A4" t="s">
        <v>35</v>
      </c>
      <c r="G4" t="s">
        <v>46</v>
      </c>
    </row>
    <row r="5" spans="1:13" ht="63" x14ac:dyDescent="0.25">
      <c r="A5" s="24" t="s">
        <v>26</v>
      </c>
      <c r="B5" s="25" t="s">
        <v>27</v>
      </c>
      <c r="C5" s="24" t="s">
        <v>28</v>
      </c>
      <c r="D5" s="25" t="s">
        <v>30</v>
      </c>
      <c r="E5" s="25" t="s">
        <v>29</v>
      </c>
      <c r="F5" s="25" t="s">
        <v>40</v>
      </c>
      <c r="G5" s="24" t="s">
        <v>21</v>
      </c>
      <c r="H5" s="25" t="s">
        <v>22</v>
      </c>
      <c r="I5" s="25" t="s">
        <v>23</v>
      </c>
      <c r="J5" s="25" t="s">
        <v>32</v>
      </c>
      <c r="K5" s="25" t="s">
        <v>31</v>
      </c>
      <c r="L5" s="25" t="s">
        <v>34</v>
      </c>
      <c r="M5" s="26" t="s">
        <v>25</v>
      </c>
    </row>
    <row r="6" spans="1:13" x14ac:dyDescent="0.25">
      <c r="A6" s="18" t="s">
        <v>8</v>
      </c>
      <c r="B6" s="19" t="s">
        <v>1</v>
      </c>
      <c r="C6" s="34">
        <v>0</v>
      </c>
      <c r="D6" s="35">
        <v>0</v>
      </c>
      <c r="E6" s="35">
        <v>0</v>
      </c>
      <c r="F6" s="32">
        <f>SUM(C6:E6)</f>
        <v>0</v>
      </c>
      <c r="G6" s="18">
        <v>672</v>
      </c>
      <c r="H6" s="19">
        <v>10.5</v>
      </c>
      <c r="I6" s="20">
        <v>6.0000000000000001E-3</v>
      </c>
      <c r="J6" s="19">
        <v>3</v>
      </c>
      <c r="K6" s="19">
        <v>3</v>
      </c>
      <c r="L6" s="27">
        <v>500</v>
      </c>
      <c r="M6" s="28">
        <v>100</v>
      </c>
    </row>
    <row r="7" spans="1:13" x14ac:dyDescent="0.25">
      <c r="A7" s="18" t="s">
        <v>14</v>
      </c>
      <c r="B7" s="19" t="s">
        <v>2</v>
      </c>
      <c r="C7" s="34">
        <v>0</v>
      </c>
      <c r="D7" s="35">
        <v>0</v>
      </c>
      <c r="E7" s="35">
        <v>400</v>
      </c>
      <c r="F7" s="32">
        <f t="shared" ref="F7:F16" si="0">SUM(C7:E7)</f>
        <v>400</v>
      </c>
      <c r="G7" s="18">
        <v>400</v>
      </c>
      <c r="H7" s="19">
        <v>6.5</v>
      </c>
      <c r="I7" s="20">
        <v>1.4E-2</v>
      </c>
      <c r="J7" s="19">
        <v>7</v>
      </c>
      <c r="K7" s="19">
        <v>1</v>
      </c>
      <c r="L7" s="27">
        <v>310</v>
      </c>
      <c r="M7" s="28">
        <v>150</v>
      </c>
    </row>
    <row r="8" spans="1:13" x14ac:dyDescent="0.25">
      <c r="A8" s="18" t="s">
        <v>0</v>
      </c>
      <c r="B8" s="19" t="s">
        <v>17</v>
      </c>
      <c r="C8" s="34">
        <v>240.00000000000003</v>
      </c>
      <c r="D8" s="35">
        <v>240</v>
      </c>
      <c r="E8" s="35">
        <v>280.00000000000006</v>
      </c>
      <c r="F8" s="32">
        <f t="shared" si="0"/>
        <v>760</v>
      </c>
      <c r="G8" s="18">
        <v>1200</v>
      </c>
      <c r="H8" s="19">
        <v>12</v>
      </c>
      <c r="I8" s="20">
        <v>9.4999999999999998E-3</v>
      </c>
      <c r="J8" s="19">
        <v>3</v>
      </c>
      <c r="K8" s="19">
        <v>3</v>
      </c>
      <c r="L8" s="27">
        <v>750</v>
      </c>
      <c r="M8" s="28">
        <v>0</v>
      </c>
    </row>
    <row r="9" spans="1:13" x14ac:dyDescent="0.25">
      <c r="A9" s="18" t="s">
        <v>8</v>
      </c>
      <c r="B9" s="19" t="s">
        <v>20</v>
      </c>
      <c r="C9" s="34">
        <v>0</v>
      </c>
      <c r="D9" s="35">
        <v>0</v>
      </c>
      <c r="E9" s="35">
        <v>0</v>
      </c>
      <c r="F9" s="32">
        <f t="shared" si="0"/>
        <v>0</v>
      </c>
      <c r="G9" s="18">
        <v>168</v>
      </c>
      <c r="H9" s="19">
        <v>11</v>
      </c>
      <c r="I9" s="20">
        <v>0.01</v>
      </c>
      <c r="J9" s="19">
        <v>3</v>
      </c>
      <c r="K9" s="19">
        <v>5</v>
      </c>
      <c r="L9" s="27">
        <v>600</v>
      </c>
      <c r="M9" s="28">
        <v>60</v>
      </c>
    </row>
    <row r="10" spans="1:13" x14ac:dyDescent="0.25">
      <c r="A10" s="18" t="s">
        <v>12</v>
      </c>
      <c r="B10" s="19" t="s">
        <v>19</v>
      </c>
      <c r="C10" s="34">
        <v>0</v>
      </c>
      <c r="D10" s="35">
        <v>0</v>
      </c>
      <c r="E10" s="35">
        <v>0</v>
      </c>
      <c r="F10" s="32">
        <f t="shared" si="0"/>
        <v>0</v>
      </c>
      <c r="G10" s="18">
        <v>84</v>
      </c>
      <c r="H10" s="19">
        <v>12</v>
      </c>
      <c r="I10" s="20">
        <v>7.0000000000000001E-3</v>
      </c>
      <c r="J10" s="19">
        <v>1</v>
      </c>
      <c r="K10" s="19">
        <v>5</v>
      </c>
      <c r="L10" s="27">
        <v>600</v>
      </c>
      <c r="M10" s="28">
        <v>75</v>
      </c>
    </row>
    <row r="11" spans="1:13" x14ac:dyDescent="0.25">
      <c r="A11" s="18" t="s">
        <v>13</v>
      </c>
      <c r="B11" s="19" t="s">
        <v>18</v>
      </c>
      <c r="C11" s="34">
        <v>0</v>
      </c>
      <c r="D11" s="35">
        <v>0</v>
      </c>
      <c r="E11" s="35">
        <v>0</v>
      </c>
      <c r="F11" s="32">
        <f t="shared" si="0"/>
        <v>0</v>
      </c>
      <c r="G11" s="18">
        <v>210</v>
      </c>
      <c r="H11" s="19">
        <v>10</v>
      </c>
      <c r="I11" s="20">
        <v>7.0000000000000001E-3</v>
      </c>
      <c r="J11" s="19">
        <v>1</v>
      </c>
      <c r="K11" s="19">
        <v>5</v>
      </c>
      <c r="L11" s="27">
        <v>625</v>
      </c>
      <c r="M11" s="28">
        <v>50</v>
      </c>
    </row>
    <row r="12" spans="1:13" x14ac:dyDescent="0.25">
      <c r="A12" s="18" t="s">
        <v>16</v>
      </c>
      <c r="B12" s="19" t="s">
        <v>3</v>
      </c>
      <c r="C12" s="34">
        <v>59.999999999999957</v>
      </c>
      <c r="D12" s="35">
        <v>346.78571428571411</v>
      </c>
      <c r="E12" s="35">
        <v>19.999999999999996</v>
      </c>
      <c r="F12" s="32">
        <f t="shared" si="0"/>
        <v>426.78571428571405</v>
      </c>
      <c r="G12" s="18">
        <v>588</v>
      </c>
      <c r="H12" s="19">
        <v>9</v>
      </c>
      <c r="I12" s="20">
        <v>1.35E-2</v>
      </c>
      <c r="J12" s="19">
        <v>7</v>
      </c>
      <c r="K12" s="19">
        <v>3</v>
      </c>
      <c r="L12" s="27">
        <v>440</v>
      </c>
      <c r="M12" s="28">
        <v>120</v>
      </c>
    </row>
    <row r="13" spans="1:13" x14ac:dyDescent="0.25">
      <c r="A13" s="18" t="s">
        <v>10</v>
      </c>
      <c r="B13" s="19" t="s">
        <v>5</v>
      </c>
      <c r="C13" s="34">
        <v>0</v>
      </c>
      <c r="D13" s="35">
        <v>0</v>
      </c>
      <c r="E13" s="35">
        <v>0</v>
      </c>
      <c r="F13" s="32">
        <f t="shared" si="0"/>
        <v>0</v>
      </c>
      <c r="G13" s="18">
        <v>168</v>
      </c>
      <c r="H13" s="19">
        <v>15</v>
      </c>
      <c r="I13" s="20">
        <v>1.0999999999999999E-2</v>
      </c>
      <c r="J13" s="19">
        <v>4</v>
      </c>
      <c r="K13" s="19">
        <v>8</v>
      </c>
      <c r="L13" s="27">
        <v>600</v>
      </c>
      <c r="M13" s="28">
        <v>110</v>
      </c>
    </row>
    <row r="14" spans="1:13" x14ac:dyDescent="0.25">
      <c r="A14" s="18" t="s">
        <v>15</v>
      </c>
      <c r="B14" s="19" t="s">
        <v>4</v>
      </c>
      <c r="C14" s="34">
        <v>300</v>
      </c>
      <c r="D14" s="35">
        <v>0</v>
      </c>
      <c r="E14" s="35">
        <v>0</v>
      </c>
      <c r="F14" s="32">
        <f t="shared" si="0"/>
        <v>300</v>
      </c>
      <c r="G14" s="18">
        <v>300</v>
      </c>
      <c r="H14" s="19">
        <v>8</v>
      </c>
      <c r="I14" s="20">
        <v>1.2999999999999999E-2</v>
      </c>
      <c r="J14" s="19">
        <v>8</v>
      </c>
      <c r="K14" s="19">
        <v>3</v>
      </c>
      <c r="L14" s="27">
        <v>300</v>
      </c>
      <c r="M14" s="28">
        <v>90</v>
      </c>
    </row>
    <row r="15" spans="1:13" x14ac:dyDescent="0.25">
      <c r="A15" s="18" t="s">
        <v>11</v>
      </c>
      <c r="B15" s="19" t="s">
        <v>6</v>
      </c>
      <c r="C15" s="34">
        <v>0</v>
      </c>
      <c r="D15" s="35">
        <v>0</v>
      </c>
      <c r="E15" s="35">
        <v>0</v>
      </c>
      <c r="F15" s="32">
        <f t="shared" si="0"/>
        <v>0</v>
      </c>
      <c r="G15" s="18">
        <v>210</v>
      </c>
      <c r="H15" s="19">
        <v>13</v>
      </c>
      <c r="I15" s="20">
        <v>1.2999999999999999E-2</v>
      </c>
      <c r="J15" s="19">
        <v>3</v>
      </c>
      <c r="K15" s="19">
        <v>5</v>
      </c>
      <c r="L15" s="27">
        <v>460</v>
      </c>
      <c r="M15" s="28">
        <v>130</v>
      </c>
    </row>
    <row r="16" spans="1:13" x14ac:dyDescent="0.25">
      <c r="A16" s="21" t="s">
        <v>9</v>
      </c>
      <c r="B16" s="22" t="s">
        <v>7</v>
      </c>
      <c r="C16" s="36">
        <v>0</v>
      </c>
      <c r="D16" s="37">
        <v>0</v>
      </c>
      <c r="E16" s="37">
        <v>0</v>
      </c>
      <c r="F16" s="33">
        <f t="shared" si="0"/>
        <v>0</v>
      </c>
      <c r="G16" s="21">
        <v>180</v>
      </c>
      <c r="H16" s="22">
        <v>14</v>
      </c>
      <c r="I16" s="23">
        <v>5.0000000000000001E-3</v>
      </c>
      <c r="J16" s="22">
        <v>3</v>
      </c>
      <c r="K16" s="22">
        <v>9</v>
      </c>
      <c r="L16" s="29">
        <v>505</v>
      </c>
      <c r="M16" s="30">
        <v>115</v>
      </c>
    </row>
    <row r="17" spans="1:9" x14ac:dyDescent="0.25">
      <c r="A17" s="18" t="s">
        <v>61</v>
      </c>
      <c r="B17" s="19" t="s">
        <v>24</v>
      </c>
      <c r="C17" s="31">
        <f>SUMPRODUCT(C6:C16,$L6:$L16)</f>
        <v>296400</v>
      </c>
      <c r="D17" s="31">
        <f t="shared" ref="D17:E17" si="1">SUMPRODUCT(D6:D16,$L6:$L16)</f>
        <v>332585.7142857142</v>
      </c>
      <c r="E17" s="31">
        <f t="shared" si="1"/>
        <v>342800</v>
      </c>
    </row>
    <row r="18" spans="1:9" x14ac:dyDescent="0.25">
      <c r="B18" s="19" t="s">
        <v>25</v>
      </c>
      <c r="C18" s="31">
        <f>SUMPRODUCT(C6:C16,$M6:$M16)</f>
        <v>34199.999999999993</v>
      </c>
      <c r="D18" s="31">
        <f t="shared" ref="D18:E18" si="2">SUMPRODUCT(D6:D16,$M6:$M16)</f>
        <v>41614.285714285696</v>
      </c>
      <c r="E18" s="31">
        <f t="shared" si="2"/>
        <v>62400</v>
      </c>
    </row>
    <row r="20" spans="1:9" x14ac:dyDescent="0.25">
      <c r="A20" s="19" t="s">
        <v>40</v>
      </c>
      <c r="C20" s="7">
        <f>SUM(C6:C16)</f>
        <v>600</v>
      </c>
      <c r="D20" s="8">
        <f t="shared" ref="D20:E20" si="3">SUM(D6:D16)</f>
        <v>586.78571428571411</v>
      </c>
      <c r="E20" s="9">
        <f t="shared" si="3"/>
        <v>700</v>
      </c>
    </row>
    <row r="21" spans="1:9" x14ac:dyDescent="0.25">
      <c r="A21" s="19" t="s">
        <v>41</v>
      </c>
      <c r="C21" s="39">
        <v>600</v>
      </c>
      <c r="D21" s="40">
        <v>600</v>
      </c>
      <c r="E21" s="41">
        <v>700</v>
      </c>
    </row>
    <row r="23" spans="1:9" x14ac:dyDescent="0.25">
      <c r="A23" t="s">
        <v>44</v>
      </c>
      <c r="C23" s="7">
        <f>C8</f>
        <v>240.00000000000003</v>
      </c>
      <c r="D23" s="8">
        <f t="shared" ref="D23:E23" si="4">D8</f>
        <v>240</v>
      </c>
      <c r="E23" s="9">
        <f t="shared" si="4"/>
        <v>280.00000000000006</v>
      </c>
    </row>
    <row r="24" spans="1:9" x14ac:dyDescent="0.25">
      <c r="A24" t="s">
        <v>45</v>
      </c>
      <c r="C24" s="39">
        <v>240</v>
      </c>
      <c r="D24" s="40">
        <v>240</v>
      </c>
      <c r="E24" s="41">
        <v>280</v>
      </c>
    </row>
    <row r="26" spans="1:9" x14ac:dyDescent="0.25">
      <c r="A26" s="14" t="s">
        <v>62</v>
      </c>
      <c r="B26" s="11" t="s">
        <v>42</v>
      </c>
      <c r="C26" s="15"/>
      <c r="D26" s="15"/>
      <c r="E26" s="15"/>
      <c r="F26" s="11" t="s">
        <v>43</v>
      </c>
      <c r="G26" s="11" t="s">
        <v>47</v>
      </c>
      <c r="H26" s="15" t="s">
        <v>42</v>
      </c>
      <c r="I26" s="16" t="s">
        <v>43</v>
      </c>
    </row>
    <row r="27" spans="1:9" x14ac:dyDescent="0.25">
      <c r="A27" s="14" t="s">
        <v>33</v>
      </c>
      <c r="B27" s="11">
        <f>H27-G27*(I27-H27)</f>
        <v>8.7714285714283946</v>
      </c>
      <c r="C27" s="15">
        <f>SUMPRODUCT(C6:C16, $H6:$H16)/C$21</f>
        <v>9.6999999999999993</v>
      </c>
      <c r="D27" s="15">
        <f t="shared" ref="D27:E27" si="5">SUMPRODUCT(D6:D16, $H6:$H16)/D$21</f>
        <v>10.001785714285713</v>
      </c>
      <c r="E27" s="15">
        <f t="shared" si="5"/>
        <v>8.7714285714285722</v>
      </c>
      <c r="F27" s="11">
        <f>I27+G27*(I27-H27)</f>
        <v>15.228571428571605</v>
      </c>
      <c r="G27" s="11">
        <v>2.7285714285716058</v>
      </c>
      <c r="H27" s="15">
        <v>11.5</v>
      </c>
      <c r="I27" s="16">
        <v>12.5</v>
      </c>
    </row>
    <row r="28" spans="1:9" x14ac:dyDescent="0.25">
      <c r="A28" s="1" t="s">
        <v>37</v>
      </c>
      <c r="B28" s="12">
        <f t="shared" ref="B28:B30" si="6">H28-G28*(I28-H28)</f>
        <v>5.3142857142859778E-3</v>
      </c>
      <c r="C28" s="4">
        <f>SUMPRODUCT(C6:C16, $I6:$I16)/C$21</f>
        <v>1.1650000000000001E-2</v>
      </c>
      <c r="D28" s="4">
        <f t="shared" ref="D28:E28" si="7">SUMPRODUCT(D6:D16, $I6:$I16)/D$21</f>
        <v>1.1602678571428568E-2</v>
      </c>
      <c r="E28" s="4">
        <f t="shared" si="7"/>
        <v>1.2185714285714288E-2</v>
      </c>
      <c r="F28" s="12">
        <f t="shared" ref="F28:F30" si="8">I28+G28*(I28-H28)</f>
        <v>1.2185714285714022E-2</v>
      </c>
      <c r="G28" s="12">
        <v>0.87428571428560864</v>
      </c>
      <c r="H28" s="4">
        <v>7.4999999999999997E-3</v>
      </c>
      <c r="I28" s="17">
        <v>0.01</v>
      </c>
    </row>
    <row r="29" spans="1:9" x14ac:dyDescent="0.25">
      <c r="A29" s="1" t="s">
        <v>39</v>
      </c>
      <c r="B29" s="12">
        <f t="shared" si="6"/>
        <v>-1.8999999999999357</v>
      </c>
      <c r="C29" s="4">
        <f>SUMPRODUCT(C6:C16, $J6:$J16)/C$21</f>
        <v>5.9</v>
      </c>
      <c r="D29" s="4">
        <f t="shared" ref="D29:E29" si="9">SUMPRODUCT(D6:D16, $J6:$J16)/D$21</f>
        <v>5.2458333333333309</v>
      </c>
      <c r="E29" s="4">
        <f t="shared" si="9"/>
        <v>5.4</v>
      </c>
      <c r="F29" s="12">
        <f t="shared" si="8"/>
        <v>5.8999999999999355</v>
      </c>
      <c r="G29" s="12">
        <v>0.47499999999998394</v>
      </c>
      <c r="H29" s="4">
        <v>0</v>
      </c>
      <c r="I29" s="17">
        <v>4</v>
      </c>
    </row>
    <row r="30" spans="1:9" x14ac:dyDescent="0.25">
      <c r="A30" s="3" t="s">
        <v>38</v>
      </c>
      <c r="B30" s="13">
        <f t="shared" si="6"/>
        <v>1.8571428571426924</v>
      </c>
      <c r="C30" s="2">
        <f>SUMPRODUCT(C6:C16, $K$6:$K$16)/C$21</f>
        <v>3</v>
      </c>
      <c r="D30" s="2">
        <f t="shared" ref="D30:E30" si="10">SUMPRODUCT(D6:D16, $K$6:$K$16)/D$21</f>
        <v>2.9339285714285706</v>
      </c>
      <c r="E30" s="2">
        <f t="shared" si="10"/>
        <v>1.8571428571428574</v>
      </c>
      <c r="F30" s="13">
        <f t="shared" si="8"/>
        <v>8.1428571428573076</v>
      </c>
      <c r="G30" s="13">
        <v>2.6428571428573076</v>
      </c>
      <c r="H30" s="2">
        <v>4.5</v>
      </c>
      <c r="I30" s="5">
        <v>5.5</v>
      </c>
    </row>
  </sheetData>
  <conditionalFormatting sqref="C6:E1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M28" sqref="M28"/>
    </sheetView>
  </sheetViews>
  <sheetFormatPr defaultRowHeight="15.75" x14ac:dyDescent="0.25"/>
  <cols>
    <col min="1" max="1" width="13.75" bestFit="1" customWidth="1"/>
    <col min="2" max="2" width="18.375" customWidth="1"/>
  </cols>
  <sheetData>
    <row r="1" spans="1:2" x14ac:dyDescent="0.25">
      <c r="A1" t="s">
        <v>59</v>
      </c>
      <c r="B1" t="s">
        <v>60</v>
      </c>
    </row>
    <row r="2" spans="1:2" x14ac:dyDescent="0.25">
      <c r="A2" s="10">
        <v>1227560</v>
      </c>
      <c r="B2" s="43">
        <v>0</v>
      </c>
    </row>
    <row r="3" spans="1:2" x14ac:dyDescent="0.25">
      <c r="A3" s="10">
        <v>1210000</v>
      </c>
      <c r="B3" s="43">
        <v>5.3999999999999999E-2</v>
      </c>
    </row>
    <row r="4" spans="1:2" x14ac:dyDescent="0.25">
      <c r="A4" s="10">
        <v>1190000</v>
      </c>
      <c r="B4" s="43">
        <v>0.16600000000000001</v>
      </c>
    </row>
    <row r="5" spans="1:2" x14ac:dyDescent="0.25">
      <c r="A5" s="10">
        <v>1170000</v>
      </c>
      <c r="B5" s="43">
        <v>0.34799999999999998</v>
      </c>
    </row>
    <row r="6" spans="1:2" x14ac:dyDescent="0.25">
      <c r="A6" s="10">
        <v>1150000</v>
      </c>
      <c r="B6" s="43">
        <v>0.53700000000000003</v>
      </c>
    </row>
    <row r="7" spans="1:2" x14ac:dyDescent="0.25">
      <c r="A7" s="10">
        <v>1130000</v>
      </c>
      <c r="B7" s="43">
        <v>0.84499999999999997</v>
      </c>
    </row>
    <row r="8" spans="1:2" x14ac:dyDescent="0.25">
      <c r="A8" s="10">
        <v>1110000</v>
      </c>
      <c r="B8" s="43">
        <v>1.68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zoomScale="80" zoomScaleNormal="80" zoomScalePageLayoutView="125" workbookViewId="0">
      <selection activeCell="D2" sqref="D2"/>
    </sheetView>
  </sheetViews>
  <sheetFormatPr defaultColWidth="11" defaultRowHeight="15.75" x14ac:dyDescent="0.25"/>
  <cols>
    <col min="1" max="1" width="30.25" customWidth="1"/>
    <col min="2" max="2" width="19.5" customWidth="1"/>
    <col min="3" max="3" width="15.75" customWidth="1"/>
    <col min="4" max="5" width="13.125" customWidth="1"/>
  </cols>
  <sheetData>
    <row r="1" spans="1:13" x14ac:dyDescent="0.25">
      <c r="A1" t="s">
        <v>36</v>
      </c>
      <c r="B1" t="s">
        <v>63</v>
      </c>
      <c r="D1" t="s">
        <v>48</v>
      </c>
    </row>
    <row r="2" spans="1:13" x14ac:dyDescent="0.25">
      <c r="A2" s="38">
        <f>SUM(C17:E18)</f>
        <v>1170000</v>
      </c>
      <c r="B2" s="31">
        <v>1170000</v>
      </c>
      <c r="D2" s="42">
        <v>0.58736842105268483</v>
      </c>
    </row>
    <row r="4" spans="1:13" x14ac:dyDescent="0.25">
      <c r="A4" t="s">
        <v>35</v>
      </c>
      <c r="G4" t="s">
        <v>46</v>
      </c>
    </row>
    <row r="5" spans="1:13" ht="63" x14ac:dyDescent="0.25">
      <c r="A5" s="24" t="s">
        <v>26</v>
      </c>
      <c r="B5" s="25" t="s">
        <v>27</v>
      </c>
      <c r="C5" s="24" t="s">
        <v>28</v>
      </c>
      <c r="D5" s="25" t="s">
        <v>30</v>
      </c>
      <c r="E5" s="25" t="s">
        <v>29</v>
      </c>
      <c r="F5" s="25" t="s">
        <v>40</v>
      </c>
      <c r="G5" s="24" t="s">
        <v>21</v>
      </c>
      <c r="H5" s="25" t="s">
        <v>22</v>
      </c>
      <c r="I5" s="25" t="s">
        <v>23</v>
      </c>
      <c r="J5" s="25" t="s">
        <v>32</v>
      </c>
      <c r="K5" s="25" t="s">
        <v>31</v>
      </c>
      <c r="L5" s="25" t="s">
        <v>34</v>
      </c>
      <c r="M5" s="26" t="s">
        <v>25</v>
      </c>
    </row>
    <row r="6" spans="1:13" x14ac:dyDescent="0.25">
      <c r="A6" s="18" t="s">
        <v>8</v>
      </c>
      <c r="B6" s="19" t="s">
        <v>1</v>
      </c>
      <c r="C6" s="34">
        <v>0</v>
      </c>
      <c r="D6" s="35">
        <v>0</v>
      </c>
      <c r="E6" s="35">
        <v>0</v>
      </c>
      <c r="F6" s="32">
        <f>SUM(C6:E6)</f>
        <v>0</v>
      </c>
      <c r="G6" s="18">
        <v>672</v>
      </c>
      <c r="H6" s="19">
        <v>10.5</v>
      </c>
      <c r="I6" s="20">
        <v>6.0000000000000001E-3</v>
      </c>
      <c r="J6" s="19">
        <v>3</v>
      </c>
      <c r="K6" s="19">
        <v>3</v>
      </c>
      <c r="L6" s="27">
        <v>500</v>
      </c>
      <c r="M6" s="28">
        <v>100</v>
      </c>
    </row>
    <row r="7" spans="1:13" x14ac:dyDescent="0.25">
      <c r="A7" s="18" t="s">
        <v>14</v>
      </c>
      <c r="B7" s="19" t="s">
        <v>2</v>
      </c>
      <c r="C7" s="34">
        <v>0</v>
      </c>
      <c r="D7" s="35">
        <v>174.03784254023003</v>
      </c>
      <c r="E7" s="35">
        <v>113.96215745976929</v>
      </c>
      <c r="F7" s="32">
        <f t="shared" ref="F7:F16" si="0">SUM(C7:E7)</f>
        <v>287.99999999999932</v>
      </c>
      <c r="G7" s="18">
        <v>400</v>
      </c>
      <c r="H7" s="19">
        <v>6.5</v>
      </c>
      <c r="I7" s="20">
        <v>1.4E-2</v>
      </c>
      <c r="J7" s="19">
        <v>7</v>
      </c>
      <c r="K7" s="19">
        <v>1</v>
      </c>
      <c r="L7" s="27">
        <v>310</v>
      </c>
      <c r="M7" s="28">
        <v>150</v>
      </c>
    </row>
    <row r="8" spans="1:13" x14ac:dyDescent="0.25">
      <c r="A8" s="18" t="s">
        <v>0</v>
      </c>
      <c r="B8" s="19" t="s">
        <v>17</v>
      </c>
      <c r="C8" s="34">
        <v>240</v>
      </c>
      <c r="D8" s="35">
        <v>240.00000000000011</v>
      </c>
      <c r="E8" s="35">
        <v>280.00000000000006</v>
      </c>
      <c r="F8" s="32">
        <f t="shared" si="0"/>
        <v>760.00000000000023</v>
      </c>
      <c r="G8" s="18">
        <v>1200</v>
      </c>
      <c r="H8" s="19">
        <v>12</v>
      </c>
      <c r="I8" s="20">
        <v>9.4999999999999998E-3</v>
      </c>
      <c r="J8" s="19">
        <v>3</v>
      </c>
      <c r="K8" s="19">
        <v>3</v>
      </c>
      <c r="L8" s="27">
        <v>750</v>
      </c>
      <c r="M8" s="28">
        <v>0</v>
      </c>
    </row>
    <row r="9" spans="1:13" x14ac:dyDescent="0.25">
      <c r="A9" s="18" t="s">
        <v>8</v>
      </c>
      <c r="B9" s="19" t="s">
        <v>20</v>
      </c>
      <c r="C9" s="34">
        <v>0</v>
      </c>
      <c r="D9" s="35">
        <v>0</v>
      </c>
      <c r="E9" s="35">
        <v>0</v>
      </c>
      <c r="F9" s="32">
        <f t="shared" si="0"/>
        <v>0</v>
      </c>
      <c r="G9" s="18">
        <v>168</v>
      </c>
      <c r="H9" s="19">
        <v>11</v>
      </c>
      <c r="I9" s="20">
        <v>0.01</v>
      </c>
      <c r="J9" s="19">
        <v>3</v>
      </c>
      <c r="K9" s="19">
        <v>5</v>
      </c>
      <c r="L9" s="27">
        <v>600</v>
      </c>
      <c r="M9" s="28">
        <v>60</v>
      </c>
    </row>
    <row r="10" spans="1:13" x14ac:dyDescent="0.25">
      <c r="A10" s="18" t="s">
        <v>12</v>
      </c>
      <c r="B10" s="19" t="s">
        <v>19</v>
      </c>
      <c r="C10" s="34">
        <v>0</v>
      </c>
      <c r="D10" s="35">
        <v>0</v>
      </c>
      <c r="E10" s="35">
        <v>0</v>
      </c>
      <c r="F10" s="32">
        <f t="shared" si="0"/>
        <v>0</v>
      </c>
      <c r="G10" s="18">
        <v>84</v>
      </c>
      <c r="H10" s="19">
        <v>12</v>
      </c>
      <c r="I10" s="20">
        <v>7.0000000000000001E-3</v>
      </c>
      <c r="J10" s="19">
        <v>1</v>
      </c>
      <c r="K10" s="19">
        <v>5</v>
      </c>
      <c r="L10" s="27">
        <v>600</v>
      </c>
      <c r="M10" s="28">
        <v>75</v>
      </c>
    </row>
    <row r="11" spans="1:13" x14ac:dyDescent="0.25">
      <c r="A11" s="18" t="s">
        <v>13</v>
      </c>
      <c r="B11" s="19" t="s">
        <v>18</v>
      </c>
      <c r="C11" s="34">
        <v>0</v>
      </c>
      <c r="D11" s="35">
        <v>0</v>
      </c>
      <c r="E11" s="35">
        <v>0</v>
      </c>
      <c r="F11" s="32">
        <f t="shared" si="0"/>
        <v>0</v>
      </c>
      <c r="G11" s="18">
        <v>210</v>
      </c>
      <c r="H11" s="19">
        <v>10</v>
      </c>
      <c r="I11" s="20">
        <v>7.0000000000000001E-3</v>
      </c>
      <c r="J11" s="19">
        <v>1</v>
      </c>
      <c r="K11" s="19">
        <v>5</v>
      </c>
      <c r="L11" s="27">
        <v>625</v>
      </c>
      <c r="M11" s="28">
        <v>50</v>
      </c>
    </row>
    <row r="12" spans="1:13" x14ac:dyDescent="0.25">
      <c r="A12" s="18" t="s">
        <v>16</v>
      </c>
      <c r="B12" s="19" t="s">
        <v>3</v>
      </c>
      <c r="C12" s="34">
        <v>0</v>
      </c>
      <c r="D12" s="35">
        <v>0</v>
      </c>
      <c r="E12" s="35">
        <v>0</v>
      </c>
      <c r="F12" s="32">
        <f t="shared" si="0"/>
        <v>0</v>
      </c>
      <c r="G12" s="18">
        <v>588</v>
      </c>
      <c r="H12" s="19">
        <v>9</v>
      </c>
      <c r="I12" s="20">
        <v>1.35E-2</v>
      </c>
      <c r="J12" s="19">
        <v>7</v>
      </c>
      <c r="K12" s="19">
        <v>3</v>
      </c>
      <c r="L12" s="27">
        <v>440</v>
      </c>
      <c r="M12" s="28">
        <v>120</v>
      </c>
    </row>
    <row r="13" spans="1:13" x14ac:dyDescent="0.25">
      <c r="A13" s="18" t="s">
        <v>10</v>
      </c>
      <c r="B13" s="19" t="s">
        <v>5</v>
      </c>
      <c r="C13" s="34">
        <v>86.296650717693083</v>
      </c>
      <c r="D13" s="35">
        <v>75.703349282306931</v>
      </c>
      <c r="E13" s="35">
        <v>0</v>
      </c>
      <c r="F13" s="32">
        <f t="shared" si="0"/>
        <v>162</v>
      </c>
      <c r="G13" s="18">
        <v>168</v>
      </c>
      <c r="H13" s="19">
        <v>15</v>
      </c>
      <c r="I13" s="20">
        <v>1.0999999999999999E-2</v>
      </c>
      <c r="J13" s="19">
        <v>4</v>
      </c>
      <c r="K13" s="19">
        <v>8</v>
      </c>
      <c r="L13" s="27">
        <v>600</v>
      </c>
      <c r="M13" s="28">
        <v>110</v>
      </c>
    </row>
    <row r="14" spans="1:13" x14ac:dyDescent="0.25">
      <c r="A14" s="18" t="s">
        <v>15</v>
      </c>
      <c r="B14" s="19" t="s">
        <v>4</v>
      </c>
      <c r="C14" s="34">
        <v>215.65550239232127</v>
      </c>
      <c r="D14" s="35">
        <v>0</v>
      </c>
      <c r="E14" s="35">
        <v>84.344497607679145</v>
      </c>
      <c r="F14" s="32">
        <f t="shared" si="0"/>
        <v>300.0000000000004</v>
      </c>
      <c r="G14" s="18">
        <v>300</v>
      </c>
      <c r="H14" s="19">
        <v>8</v>
      </c>
      <c r="I14" s="20">
        <v>1.2999999999999999E-2</v>
      </c>
      <c r="J14" s="19">
        <v>8</v>
      </c>
      <c r="K14" s="19">
        <v>3</v>
      </c>
      <c r="L14" s="27">
        <v>300</v>
      </c>
      <c r="M14" s="28">
        <v>90</v>
      </c>
    </row>
    <row r="15" spans="1:13" x14ac:dyDescent="0.25">
      <c r="A15" s="18" t="s">
        <v>11</v>
      </c>
      <c r="B15" s="19" t="s">
        <v>6</v>
      </c>
      <c r="C15" s="34">
        <v>58.04784688998506</v>
      </c>
      <c r="D15" s="35">
        <v>36.103740756860731</v>
      </c>
      <c r="E15" s="35">
        <v>115.8484123531542</v>
      </c>
      <c r="F15" s="32">
        <f t="shared" si="0"/>
        <v>210</v>
      </c>
      <c r="G15" s="18">
        <v>210</v>
      </c>
      <c r="H15" s="19">
        <v>13</v>
      </c>
      <c r="I15" s="20">
        <v>1.2999999999999999E-2</v>
      </c>
      <c r="J15" s="19">
        <v>3</v>
      </c>
      <c r="K15" s="19">
        <v>5</v>
      </c>
      <c r="L15" s="27">
        <v>460</v>
      </c>
      <c r="M15" s="28">
        <v>130</v>
      </c>
    </row>
    <row r="16" spans="1:13" x14ac:dyDescent="0.25">
      <c r="A16" s="21" t="s">
        <v>9</v>
      </c>
      <c r="B16" s="22" t="s">
        <v>7</v>
      </c>
      <c r="C16" s="36">
        <v>0</v>
      </c>
      <c r="D16" s="37">
        <v>74.155067420602691</v>
      </c>
      <c r="E16" s="37">
        <v>105.84493257939738</v>
      </c>
      <c r="F16" s="33">
        <f t="shared" si="0"/>
        <v>180.00000000000006</v>
      </c>
      <c r="G16" s="21">
        <v>180</v>
      </c>
      <c r="H16" s="22">
        <v>14</v>
      </c>
      <c r="I16" s="23">
        <v>5.0000000000000001E-3</v>
      </c>
      <c r="J16" s="22">
        <v>3</v>
      </c>
      <c r="K16" s="22">
        <v>9</v>
      </c>
      <c r="L16" s="29">
        <v>505</v>
      </c>
      <c r="M16" s="30">
        <v>115</v>
      </c>
    </row>
    <row r="17" spans="1:9" x14ac:dyDescent="0.25">
      <c r="A17" s="18" t="s">
        <v>61</v>
      </c>
      <c r="B17" s="19" t="s">
        <v>24</v>
      </c>
      <c r="C17" s="31">
        <f>SUMPRODUCT(C6:C16,$L6:$L16)</f>
        <v>323176.65071770537</v>
      </c>
      <c r="D17" s="31">
        <f t="shared" ref="D17:E17" si="1">SUMPRODUCT(D6:D16,$L6:$L16)</f>
        <v>333429.77055241587</v>
      </c>
      <c r="E17" s="31">
        <f t="shared" si="1"/>
        <v>377373.57872987888</v>
      </c>
    </row>
    <row r="18" spans="1:9" x14ac:dyDescent="0.25">
      <c r="B18" s="19" t="s">
        <v>25</v>
      </c>
      <c r="C18" s="31">
        <f>SUMPRODUCT(C6:C16,$M6:$M16)</f>
        <v>36447.846889953209</v>
      </c>
      <c r="D18" s="31">
        <f t="shared" ref="D18:E18" si="2">SUMPRODUCT(D6:D16,$M6:$M16)</f>
        <v>47654.363853849471</v>
      </c>
      <c r="E18" s="31">
        <f t="shared" si="2"/>
        <v>51917.789256197262</v>
      </c>
    </row>
    <row r="20" spans="1:9" x14ac:dyDescent="0.25">
      <c r="A20" s="19" t="s">
        <v>40</v>
      </c>
      <c r="C20" s="7">
        <f>SUM(C6:C16)</f>
        <v>599.99999999999943</v>
      </c>
      <c r="D20" s="8">
        <f t="shared" ref="D20:E20" si="3">SUM(D6:D16)</f>
        <v>600.00000000000045</v>
      </c>
      <c r="E20" s="9">
        <f t="shared" si="3"/>
        <v>700</v>
      </c>
    </row>
    <row r="21" spans="1:9" x14ac:dyDescent="0.25">
      <c r="A21" s="19" t="s">
        <v>41</v>
      </c>
      <c r="C21" s="39">
        <v>600</v>
      </c>
      <c r="D21" s="40">
        <v>600</v>
      </c>
      <c r="E21" s="41">
        <v>700</v>
      </c>
    </row>
    <row r="23" spans="1:9" x14ac:dyDescent="0.25">
      <c r="A23" t="s">
        <v>44</v>
      </c>
      <c r="C23" s="7">
        <f>C8</f>
        <v>240</v>
      </c>
      <c r="D23" s="8">
        <f t="shared" ref="D23:E23" si="4">D8</f>
        <v>240.00000000000011</v>
      </c>
      <c r="E23" s="9">
        <f t="shared" si="4"/>
        <v>280.00000000000006</v>
      </c>
    </row>
    <row r="24" spans="1:9" x14ac:dyDescent="0.25">
      <c r="A24" t="s">
        <v>45</v>
      </c>
      <c r="C24" s="39">
        <v>240</v>
      </c>
      <c r="D24" s="40">
        <v>240</v>
      </c>
      <c r="E24" s="41">
        <v>280</v>
      </c>
    </row>
    <row r="26" spans="1:9" x14ac:dyDescent="0.25">
      <c r="A26" s="14" t="s">
        <v>62</v>
      </c>
      <c r="B26" s="11" t="s">
        <v>42</v>
      </c>
      <c r="C26" s="15"/>
      <c r="D26" s="15"/>
      <c r="E26" s="15"/>
      <c r="F26" s="11" t="s">
        <v>43</v>
      </c>
      <c r="G26" s="11" t="s">
        <v>47</v>
      </c>
      <c r="H26" s="15" t="s">
        <v>42</v>
      </c>
      <c r="I26" s="16" t="s">
        <v>43</v>
      </c>
    </row>
    <row r="27" spans="1:9" x14ac:dyDescent="0.25">
      <c r="A27" s="14" t="s">
        <v>33</v>
      </c>
      <c r="B27" s="11">
        <f>H27-G27*(I27-H27)</f>
        <v>11.090526315789464</v>
      </c>
      <c r="C27" s="15">
        <f>SUMPRODUCT(C6:C16, $H6:$H16)/C$21</f>
        <v>11.090526315789619</v>
      </c>
      <c r="D27" s="15">
        <f t="shared" ref="D27:E27" si="5">SUMPRODUCT(D6:D16, $H6:$H16)/D$21</f>
        <v>11.090526315789544</v>
      </c>
      <c r="E27" s="15">
        <f t="shared" si="5"/>
        <v>11.090526315789289</v>
      </c>
      <c r="F27" s="11">
        <f>I27+G27*(I27-H27)</f>
        <v>12.909473684210536</v>
      </c>
      <c r="G27" s="11">
        <v>0.40947368421053487</v>
      </c>
      <c r="H27" s="15">
        <v>11.5</v>
      </c>
      <c r="I27" s="16">
        <v>12.5</v>
      </c>
    </row>
    <row r="28" spans="1:9" x14ac:dyDescent="0.25">
      <c r="A28" s="1" t="s">
        <v>37</v>
      </c>
      <c r="B28" s="12">
        <f t="shared" ref="B28:B30" si="6">H28-G28*(I28-H28)</f>
        <v>6.1876555023924534E-3</v>
      </c>
      <c r="C28" s="4">
        <f>SUMPRODUCT(C6:C16, $I6:$I16)/C$21</f>
        <v>1.1312344497607678E-2</v>
      </c>
      <c r="D28" s="4">
        <f t="shared" ref="D28:E28" si="7">SUMPRODUCT(D6:D16, $I6:$I16)/D$21</f>
        <v>1.0648984341018002E-2</v>
      </c>
      <c r="E28" s="4">
        <f t="shared" si="7"/>
        <v>1.0553146709749417E-2</v>
      </c>
      <c r="F28" s="12">
        <f t="shared" ref="F28:F30" si="8">I28+G28*(I28-H28)</f>
        <v>1.1312344497607547E-2</v>
      </c>
      <c r="G28" s="12">
        <v>0.52493779904301852</v>
      </c>
      <c r="H28" s="4">
        <v>7.4999999999999997E-3</v>
      </c>
      <c r="I28" s="17">
        <v>0.01</v>
      </c>
    </row>
    <row r="29" spans="1:9" x14ac:dyDescent="0.25">
      <c r="A29" s="1" t="s">
        <v>39</v>
      </c>
      <c r="B29" s="12">
        <f t="shared" si="6"/>
        <v>-0.94095693779880407</v>
      </c>
      <c r="C29" s="4">
        <f>SUMPRODUCT(C6:C16, $J6:$J16)/C$21</f>
        <v>4.9409569377988287</v>
      </c>
      <c r="D29" s="4">
        <f t="shared" ref="D29:E29" si="9">SUMPRODUCT(D6:D16, $J6:$J16)/D$21</f>
        <v>4.2864245324053805</v>
      </c>
      <c r="E29" s="4">
        <f t="shared" si="9"/>
        <v>4.2536730255392472</v>
      </c>
      <c r="F29" s="12">
        <f t="shared" si="8"/>
        <v>4.9409569377988038</v>
      </c>
      <c r="G29" s="12">
        <v>0.23523923444970102</v>
      </c>
      <c r="H29" s="4">
        <v>0</v>
      </c>
      <c r="I29" s="17">
        <v>4</v>
      </c>
    </row>
    <row r="30" spans="1:9" x14ac:dyDescent="0.25">
      <c r="A30" s="3" t="s">
        <v>38</v>
      </c>
      <c r="B30" s="13">
        <f t="shared" si="6"/>
        <v>3.9126315789473152</v>
      </c>
      <c r="C30" s="2">
        <f>SUMPRODUCT(C6:C16, $K$6:$K$16)/C$21</f>
        <v>3.9126315789473893</v>
      </c>
      <c r="D30" s="2">
        <f t="shared" ref="D30:E30" si="10">SUMPRODUCT(D6:D16, $K$6:$K$16)/D$21</f>
        <v>3.912631578947356</v>
      </c>
      <c r="E30" s="2">
        <f t="shared" si="10"/>
        <v>3.912631578947364</v>
      </c>
      <c r="F30" s="13">
        <f t="shared" si="8"/>
        <v>6.0873684210526848</v>
      </c>
      <c r="G30" s="13">
        <v>0.58736842105268483</v>
      </c>
      <c r="H30" s="2">
        <v>4.5</v>
      </c>
      <c r="I30" s="5">
        <v>5.5</v>
      </c>
    </row>
  </sheetData>
  <conditionalFormatting sqref="C6:E16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zoomScale="80" zoomScaleNormal="80" zoomScalePageLayoutView="125" workbookViewId="0">
      <selection activeCell="F6" sqref="F6"/>
    </sheetView>
  </sheetViews>
  <sheetFormatPr defaultColWidth="11" defaultRowHeight="15.75" x14ac:dyDescent="0.25"/>
  <cols>
    <col min="1" max="1" width="18" bestFit="1" customWidth="1"/>
    <col min="3" max="3" width="14" customWidth="1"/>
    <col min="4" max="5" width="13.125" customWidth="1"/>
  </cols>
  <sheetData>
    <row r="1" spans="1:13" x14ac:dyDescent="0.25">
      <c r="A1" t="s">
        <v>36</v>
      </c>
    </row>
    <row r="2" spans="1:13" x14ac:dyDescent="0.25">
      <c r="A2" s="38">
        <f>SUM(C17:E18)</f>
        <v>1243657.6923076925</v>
      </c>
    </row>
    <row r="4" spans="1:13" x14ac:dyDescent="0.25">
      <c r="A4" t="s">
        <v>35</v>
      </c>
      <c r="G4" t="s">
        <v>46</v>
      </c>
    </row>
    <row r="5" spans="1:13" ht="63" x14ac:dyDescent="0.25">
      <c r="A5" s="24" t="s">
        <v>26</v>
      </c>
      <c r="B5" s="25" t="s">
        <v>27</v>
      </c>
      <c r="C5" s="24" t="s">
        <v>28</v>
      </c>
      <c r="D5" s="25" t="s">
        <v>30</v>
      </c>
      <c r="E5" s="25" t="s">
        <v>29</v>
      </c>
      <c r="F5" s="25" t="s">
        <v>40</v>
      </c>
      <c r="G5" s="24" t="s">
        <v>21</v>
      </c>
      <c r="H5" s="25" t="s">
        <v>22</v>
      </c>
      <c r="I5" s="25" t="s">
        <v>23</v>
      </c>
      <c r="J5" s="25" t="s">
        <v>32</v>
      </c>
      <c r="K5" s="25" t="s">
        <v>31</v>
      </c>
      <c r="L5" s="25" t="s">
        <v>34</v>
      </c>
      <c r="M5" s="26" t="s">
        <v>25</v>
      </c>
    </row>
    <row r="6" spans="1:13" x14ac:dyDescent="0.25">
      <c r="A6" s="18" t="s">
        <v>8</v>
      </c>
      <c r="B6" s="19" t="s">
        <v>1</v>
      </c>
      <c r="C6" s="34">
        <v>5.1534514874453835E-15</v>
      </c>
      <c r="D6" s="35">
        <v>0</v>
      </c>
      <c r="E6" s="35">
        <v>0</v>
      </c>
      <c r="F6" s="32">
        <f>SUM(C6:E6)</f>
        <v>5.1534514874453835E-15</v>
      </c>
      <c r="G6" s="18">
        <v>672</v>
      </c>
      <c r="H6" s="19">
        <v>10.5</v>
      </c>
      <c r="I6" s="20">
        <v>6.0000000000000001E-3</v>
      </c>
      <c r="J6" s="19">
        <v>3</v>
      </c>
      <c r="K6" s="19">
        <v>3</v>
      </c>
      <c r="L6" s="27">
        <v>500</v>
      </c>
      <c r="M6" s="28">
        <v>100</v>
      </c>
    </row>
    <row r="7" spans="1:13" x14ac:dyDescent="0.25">
      <c r="A7" s="18" t="s">
        <v>14</v>
      </c>
      <c r="B7" s="19" t="s">
        <v>2</v>
      </c>
      <c r="C7" s="34">
        <v>5.9113595421605982E-14</v>
      </c>
      <c r="D7" s="35">
        <v>0</v>
      </c>
      <c r="E7" s="35">
        <v>0</v>
      </c>
      <c r="F7" s="32">
        <f t="shared" ref="F7:F16" si="0">SUM(C7:E7)</f>
        <v>5.9113595421605982E-14</v>
      </c>
      <c r="G7" s="18">
        <v>400</v>
      </c>
      <c r="H7" s="19">
        <v>6.5</v>
      </c>
      <c r="I7" s="20">
        <v>1.4E-2</v>
      </c>
      <c r="J7" s="19">
        <v>7</v>
      </c>
      <c r="K7" s="19">
        <v>1</v>
      </c>
      <c r="L7" s="27">
        <v>310</v>
      </c>
      <c r="M7" s="28">
        <v>150</v>
      </c>
    </row>
    <row r="8" spans="1:13" x14ac:dyDescent="0.25">
      <c r="A8" s="18" t="s">
        <v>0</v>
      </c>
      <c r="B8" s="19" t="s">
        <v>17</v>
      </c>
      <c r="C8" s="34">
        <v>259.74358974358535</v>
      </c>
      <c r="D8" s="35">
        <v>253.30769230769533</v>
      </c>
      <c r="E8" s="35">
        <v>280</v>
      </c>
      <c r="F8" s="32">
        <f t="shared" si="0"/>
        <v>793.05128205128062</v>
      </c>
      <c r="G8" s="18">
        <v>1200</v>
      </c>
      <c r="H8" s="19">
        <v>12</v>
      </c>
      <c r="I8" s="20">
        <v>9.4999999999999998E-3</v>
      </c>
      <c r="J8" s="19">
        <v>3</v>
      </c>
      <c r="K8" s="19">
        <v>3</v>
      </c>
      <c r="L8" s="27">
        <v>750</v>
      </c>
      <c r="M8" s="28">
        <v>0</v>
      </c>
    </row>
    <row r="9" spans="1:13" x14ac:dyDescent="0.25">
      <c r="A9" s="18" t="s">
        <v>8</v>
      </c>
      <c r="B9" s="19" t="s">
        <v>20</v>
      </c>
      <c r="C9" s="34">
        <v>1.7140405835410756E-12</v>
      </c>
      <c r="D9" s="35">
        <v>0</v>
      </c>
      <c r="E9" s="35">
        <v>0</v>
      </c>
      <c r="F9" s="32">
        <f t="shared" si="0"/>
        <v>1.7140405835410756E-12</v>
      </c>
      <c r="G9" s="18">
        <v>168</v>
      </c>
      <c r="H9" s="19">
        <v>11</v>
      </c>
      <c r="I9" s="20">
        <v>0.01</v>
      </c>
      <c r="J9" s="19">
        <v>3</v>
      </c>
      <c r="K9" s="19">
        <v>5</v>
      </c>
      <c r="L9" s="27">
        <v>600</v>
      </c>
      <c r="M9" s="28">
        <v>60</v>
      </c>
    </row>
    <row r="10" spans="1:13" x14ac:dyDescent="0.25">
      <c r="A10" s="18" t="s">
        <v>12</v>
      </c>
      <c r="B10" s="19" t="s">
        <v>19</v>
      </c>
      <c r="C10" s="34">
        <v>0</v>
      </c>
      <c r="D10" s="35">
        <v>84.000000000000341</v>
      </c>
      <c r="E10" s="35">
        <v>0</v>
      </c>
      <c r="F10" s="32">
        <f t="shared" si="0"/>
        <v>84.000000000000341</v>
      </c>
      <c r="G10" s="18">
        <v>84</v>
      </c>
      <c r="H10" s="19">
        <v>12</v>
      </c>
      <c r="I10" s="20">
        <v>7.0000000000000001E-3</v>
      </c>
      <c r="J10" s="19">
        <v>1</v>
      </c>
      <c r="K10" s="19">
        <v>5</v>
      </c>
      <c r="L10" s="27">
        <v>600</v>
      </c>
      <c r="M10" s="28">
        <v>75</v>
      </c>
    </row>
    <row r="11" spans="1:13" x14ac:dyDescent="0.25">
      <c r="A11" s="18" t="s">
        <v>13</v>
      </c>
      <c r="B11" s="19" t="s">
        <v>18</v>
      </c>
      <c r="C11" s="34">
        <v>75.384615384620631</v>
      </c>
      <c r="D11" s="35">
        <v>0</v>
      </c>
      <c r="E11" s="35">
        <v>134.61538461537987</v>
      </c>
      <c r="F11" s="32">
        <f t="shared" si="0"/>
        <v>210.00000000000051</v>
      </c>
      <c r="G11" s="18">
        <v>210</v>
      </c>
      <c r="H11" s="19">
        <v>10</v>
      </c>
      <c r="I11" s="20">
        <v>7.0000000000000001E-3</v>
      </c>
      <c r="J11" s="19">
        <v>1</v>
      </c>
      <c r="K11" s="19">
        <v>5</v>
      </c>
      <c r="L11" s="27">
        <v>625</v>
      </c>
      <c r="M11" s="28">
        <v>50</v>
      </c>
    </row>
    <row r="12" spans="1:13" x14ac:dyDescent="0.25">
      <c r="A12" s="18" t="s">
        <v>16</v>
      </c>
      <c r="B12" s="19" t="s">
        <v>3</v>
      </c>
      <c r="C12" s="34">
        <v>1.4345529892202915E-14</v>
      </c>
      <c r="D12" s="35">
        <v>0</v>
      </c>
      <c r="E12" s="35">
        <v>0</v>
      </c>
      <c r="F12" s="32">
        <f t="shared" si="0"/>
        <v>1.4345529892202915E-14</v>
      </c>
      <c r="G12" s="18">
        <v>588</v>
      </c>
      <c r="H12" s="19">
        <v>9</v>
      </c>
      <c r="I12" s="20">
        <v>1.35E-2</v>
      </c>
      <c r="J12" s="19">
        <v>7</v>
      </c>
      <c r="K12" s="19">
        <v>3</v>
      </c>
      <c r="L12" s="27">
        <v>440</v>
      </c>
      <c r="M12" s="28">
        <v>120</v>
      </c>
    </row>
    <row r="13" spans="1:13" x14ac:dyDescent="0.25">
      <c r="A13" s="18" t="s">
        <v>10</v>
      </c>
      <c r="B13" s="19" t="s">
        <v>5</v>
      </c>
      <c r="C13" s="34">
        <v>1.8073043062116767E-13</v>
      </c>
      <c r="D13" s="35">
        <v>0</v>
      </c>
      <c r="E13" s="35">
        <v>156.15384615384318</v>
      </c>
      <c r="F13" s="32">
        <f t="shared" si="0"/>
        <v>156.15384615384335</v>
      </c>
      <c r="G13" s="18">
        <v>168</v>
      </c>
      <c r="H13" s="19">
        <v>15</v>
      </c>
      <c r="I13" s="20">
        <v>1.0999999999999999E-2</v>
      </c>
      <c r="J13" s="19">
        <v>4</v>
      </c>
      <c r="K13" s="19">
        <v>8</v>
      </c>
      <c r="L13" s="27">
        <v>600</v>
      </c>
      <c r="M13" s="28">
        <v>110</v>
      </c>
    </row>
    <row r="14" spans="1:13" x14ac:dyDescent="0.25">
      <c r="A14" s="18" t="s">
        <v>15</v>
      </c>
      <c r="B14" s="19" t="s">
        <v>4</v>
      </c>
      <c r="C14" s="34">
        <v>0</v>
      </c>
      <c r="D14" s="35">
        <v>137.56410256410138</v>
      </c>
      <c r="E14" s="35">
        <v>129.23076923077352</v>
      </c>
      <c r="F14" s="32">
        <f t="shared" si="0"/>
        <v>266.79487179487489</v>
      </c>
      <c r="G14" s="18">
        <v>300</v>
      </c>
      <c r="H14" s="19">
        <v>8</v>
      </c>
      <c r="I14" s="20">
        <v>1.2999999999999999E-2</v>
      </c>
      <c r="J14" s="19">
        <v>8</v>
      </c>
      <c r="K14" s="19">
        <v>3</v>
      </c>
      <c r="L14" s="27">
        <v>300</v>
      </c>
      <c r="M14" s="28">
        <v>90</v>
      </c>
    </row>
    <row r="15" spans="1:13" x14ac:dyDescent="0.25">
      <c r="A15" s="18" t="s">
        <v>11</v>
      </c>
      <c r="B15" s="19" t="s">
        <v>6</v>
      </c>
      <c r="C15" s="34">
        <v>209.99999999999989</v>
      </c>
      <c r="D15" s="35">
        <v>1.4210854715202004E-14</v>
      </c>
      <c r="E15" s="35">
        <v>0</v>
      </c>
      <c r="F15" s="32">
        <f t="shared" si="0"/>
        <v>209.99999999999989</v>
      </c>
      <c r="G15" s="18">
        <v>210</v>
      </c>
      <c r="H15" s="19">
        <v>13</v>
      </c>
      <c r="I15" s="20">
        <v>1.2999999999999999E-2</v>
      </c>
      <c r="J15" s="19">
        <v>3</v>
      </c>
      <c r="K15" s="19">
        <v>5</v>
      </c>
      <c r="L15" s="27">
        <v>460</v>
      </c>
      <c r="M15" s="28">
        <v>130</v>
      </c>
    </row>
    <row r="16" spans="1:13" x14ac:dyDescent="0.25">
      <c r="A16" s="21" t="s">
        <v>9</v>
      </c>
      <c r="B16" s="22" t="s">
        <v>7</v>
      </c>
      <c r="C16" s="36">
        <v>54.871794871792744</v>
      </c>
      <c r="D16" s="37">
        <v>125.12820512820367</v>
      </c>
      <c r="E16" s="37">
        <v>4.0977887567513542E-12</v>
      </c>
      <c r="F16" s="33">
        <f t="shared" si="0"/>
        <v>180.00000000000051</v>
      </c>
      <c r="G16" s="21">
        <v>180</v>
      </c>
      <c r="H16" s="22">
        <v>14</v>
      </c>
      <c r="I16" s="23">
        <v>5.0000000000000001E-3</v>
      </c>
      <c r="J16" s="22">
        <v>3</v>
      </c>
      <c r="K16" s="22">
        <v>9</v>
      </c>
      <c r="L16" s="29">
        <v>505</v>
      </c>
      <c r="M16" s="30">
        <v>115</v>
      </c>
    </row>
    <row r="17" spans="1:8" x14ac:dyDescent="0.25">
      <c r="A17" s="18" t="s">
        <v>61</v>
      </c>
      <c r="B17" s="19" t="s">
        <v>24</v>
      </c>
      <c r="C17" s="31">
        <f>SUMPRODUCT(C6:C16,$L6:$L16)</f>
        <v>366233.33333333337</v>
      </c>
      <c r="D17" s="31">
        <f t="shared" ref="D17:E17" si="1">SUMPRODUCT(D6:D16,$L6:$L16)</f>
        <v>344839.74358974496</v>
      </c>
      <c r="E17" s="31">
        <f t="shared" si="1"/>
        <v>426596.15384615248</v>
      </c>
    </row>
    <row r="18" spans="1:8" x14ac:dyDescent="0.25">
      <c r="B18" s="19" t="s">
        <v>25</v>
      </c>
      <c r="C18" s="31">
        <f>SUMPRODUCT(C6:C16,$M6:$M16)</f>
        <v>37379.487179487318</v>
      </c>
      <c r="D18" s="31">
        <f t="shared" ref="D18:E18" si="2">SUMPRODUCT(D6:D16,$M6:$M16)</f>
        <v>33070.512820512573</v>
      </c>
      <c r="E18" s="31">
        <f t="shared" si="2"/>
        <v>35538.46153846183</v>
      </c>
    </row>
    <row r="20" spans="1:8" x14ac:dyDescent="0.25">
      <c r="A20" s="19" t="s">
        <v>40</v>
      </c>
      <c r="C20" s="7">
        <f>SUM(C6:C16)</f>
        <v>600.00000000000057</v>
      </c>
      <c r="D20" s="8">
        <f t="shared" ref="D20:E20" si="3">SUM(D6:D16)</f>
        <v>600.0000000000008</v>
      </c>
      <c r="E20" s="9">
        <f t="shared" si="3"/>
        <v>700.00000000000057</v>
      </c>
    </row>
    <row r="21" spans="1:8" x14ac:dyDescent="0.25">
      <c r="A21" s="19" t="s">
        <v>41</v>
      </c>
      <c r="C21" s="39">
        <v>600</v>
      </c>
      <c r="D21" s="40">
        <v>600</v>
      </c>
      <c r="E21" s="41">
        <v>700</v>
      </c>
    </row>
    <row r="23" spans="1:8" x14ac:dyDescent="0.25">
      <c r="A23" t="s">
        <v>44</v>
      </c>
      <c r="C23" s="7">
        <f>C8</f>
        <v>259.74358974358535</v>
      </c>
      <c r="D23" s="8">
        <f t="shared" ref="D23:E23" si="4">D8</f>
        <v>253.30769230769533</v>
      </c>
      <c r="E23" s="9">
        <f t="shared" si="4"/>
        <v>280</v>
      </c>
    </row>
    <row r="24" spans="1:8" x14ac:dyDescent="0.25">
      <c r="A24" t="s">
        <v>45</v>
      </c>
      <c r="C24" s="39">
        <v>240</v>
      </c>
      <c r="D24" s="40">
        <v>240</v>
      </c>
      <c r="E24" s="41">
        <v>280</v>
      </c>
    </row>
    <row r="26" spans="1:8" x14ac:dyDescent="0.25">
      <c r="A26" s="14" t="s">
        <v>62</v>
      </c>
      <c r="B26" s="11" t="s">
        <v>42</v>
      </c>
      <c r="C26" s="15"/>
      <c r="D26" s="15"/>
      <c r="E26" s="15"/>
      <c r="F26" s="11" t="s">
        <v>43</v>
      </c>
    </row>
    <row r="27" spans="1:8" x14ac:dyDescent="0.25">
      <c r="A27" s="14" t="s">
        <v>33</v>
      </c>
      <c r="B27" s="11">
        <v>11.5</v>
      </c>
      <c r="C27" s="15">
        <f>SUMPRODUCT(C6:C16, $H6:$H16)/C$21</f>
        <v>12.281623931623914</v>
      </c>
      <c r="D27" s="15">
        <f t="shared" ref="D27:E27" si="5">SUMPRODUCT(D6:D16, $H6:$H16)/D$21</f>
        <v>11.500000000000016</v>
      </c>
      <c r="E27" s="15">
        <f t="shared" si="5"/>
        <v>11.546153846153844</v>
      </c>
      <c r="F27" s="11">
        <v>12.5</v>
      </c>
    </row>
    <row r="28" spans="1:8" x14ac:dyDescent="0.25">
      <c r="A28" s="1" t="s">
        <v>37</v>
      </c>
      <c r="B28" s="12">
        <v>7.4999999999999997E-3</v>
      </c>
      <c r="C28" s="4">
        <f>SUMPRODUCT(C6:C16, $I6:$I16)/C$21</f>
        <v>9.9993589743589788E-3</v>
      </c>
      <c r="D28" s="4">
        <f t="shared" ref="D28:E28" si="6">SUMPRODUCT(D6:D16, $I6:$I16)/D$21</f>
        <v>9.0139957264957389E-3</v>
      </c>
      <c r="E28" s="4">
        <f t="shared" si="6"/>
        <v>1.0000000000000016E-2</v>
      </c>
      <c r="F28" s="12">
        <v>0.01</v>
      </c>
    </row>
    <row r="29" spans="1:8" x14ac:dyDescent="0.25">
      <c r="A29" s="1" t="s">
        <v>39</v>
      </c>
      <c r="B29" s="12">
        <v>0</v>
      </c>
      <c r="C29" s="4">
        <f>SUMPRODUCT(C6:C16, $J6:$J16)/C$21</f>
        <v>2.748717948717935</v>
      </c>
      <c r="D29" s="4">
        <f t="shared" ref="D29:E29" si="7">SUMPRODUCT(D6:D16, $J6:$J16)/D$21</f>
        <v>3.8663675213675144</v>
      </c>
      <c r="E29" s="4">
        <f t="shared" si="7"/>
        <v>3.7615384615385046</v>
      </c>
      <c r="F29" s="12">
        <v>4</v>
      </c>
    </row>
    <row r="30" spans="1:8" x14ac:dyDescent="0.25">
      <c r="A30" s="3" t="s">
        <v>38</v>
      </c>
      <c r="B30" s="13">
        <v>4.5</v>
      </c>
      <c r="C30" s="2">
        <f>SUMPRODUCT(C6:C16, $K$6:$K$16)/C$21</f>
        <v>4.5000000000000062</v>
      </c>
      <c r="D30" s="2">
        <f t="shared" ref="D30:E30" si="8">SUMPRODUCT(D6:D16, $K$6:$K$16)/D$21</f>
        <v>4.5312820512820409</v>
      </c>
      <c r="E30" s="2">
        <f t="shared" si="8"/>
        <v>4.5000000000000036</v>
      </c>
      <c r="F30" s="13">
        <v>5.5</v>
      </c>
    </row>
    <row r="32" spans="1:8" x14ac:dyDescent="0.25">
      <c r="A32" t="s">
        <v>49</v>
      </c>
      <c r="C32" s="14"/>
      <c r="D32" s="15"/>
      <c r="E32" s="16"/>
      <c r="F32" s="14" t="s">
        <v>50</v>
      </c>
      <c r="G32" s="15"/>
      <c r="H32" s="16"/>
    </row>
    <row r="33" spans="1:8" x14ac:dyDescent="0.25">
      <c r="A33" s="24" t="s">
        <v>26</v>
      </c>
      <c r="B33" s="25" t="s">
        <v>27</v>
      </c>
      <c r="C33" s="24" t="s">
        <v>28</v>
      </c>
      <c r="D33" s="25" t="s">
        <v>30</v>
      </c>
      <c r="E33" s="26" t="s">
        <v>29</v>
      </c>
      <c r="F33" s="24" t="s">
        <v>28</v>
      </c>
      <c r="G33" s="25" t="s">
        <v>30</v>
      </c>
      <c r="H33" s="26" t="s">
        <v>29</v>
      </c>
    </row>
    <row r="34" spans="1:8" x14ac:dyDescent="0.25">
      <c r="A34" s="18" t="s">
        <v>8</v>
      </c>
      <c r="B34" s="19" t="s">
        <v>1</v>
      </c>
      <c r="C34" s="44">
        <v>0</v>
      </c>
      <c r="D34" s="45">
        <v>0</v>
      </c>
      <c r="E34" s="46">
        <v>0</v>
      </c>
      <c r="F34" s="44">
        <f>C34*$G6</f>
        <v>0</v>
      </c>
      <c r="G34" s="45">
        <f t="shared" ref="G34:H34" si="9">D34*$G6</f>
        <v>0</v>
      </c>
      <c r="H34" s="46">
        <f t="shared" si="9"/>
        <v>0</v>
      </c>
    </row>
    <row r="35" spans="1:8" x14ac:dyDescent="0.25">
      <c r="A35" s="18" t="s">
        <v>14</v>
      </c>
      <c r="B35" s="19" t="s">
        <v>2</v>
      </c>
      <c r="C35" s="44">
        <v>0</v>
      </c>
      <c r="D35" s="45">
        <v>0</v>
      </c>
      <c r="E35" s="46">
        <v>0</v>
      </c>
      <c r="F35" s="44">
        <f t="shared" ref="F35:H35" si="10">C35*$G7</f>
        <v>0</v>
      </c>
      <c r="G35" s="45">
        <f t="shared" si="10"/>
        <v>0</v>
      </c>
      <c r="H35" s="46">
        <f t="shared" si="10"/>
        <v>0</v>
      </c>
    </row>
    <row r="36" spans="1:8" x14ac:dyDescent="0.25">
      <c r="A36" s="18" t="s">
        <v>0</v>
      </c>
      <c r="B36" s="19" t="s">
        <v>17</v>
      </c>
      <c r="C36" s="44">
        <v>1</v>
      </c>
      <c r="D36" s="45">
        <v>1</v>
      </c>
      <c r="E36" s="46">
        <v>1</v>
      </c>
      <c r="F36" s="44">
        <f t="shared" ref="F36:H36" si="11">C36*$G8</f>
        <v>1200</v>
      </c>
      <c r="G36" s="45">
        <f t="shared" si="11"/>
        <v>1200</v>
      </c>
      <c r="H36" s="46">
        <f t="shared" si="11"/>
        <v>1200</v>
      </c>
    </row>
    <row r="37" spans="1:8" x14ac:dyDescent="0.25">
      <c r="A37" s="18" t="s">
        <v>8</v>
      </c>
      <c r="B37" s="19" t="s">
        <v>20</v>
      </c>
      <c r="C37" s="44">
        <v>0</v>
      </c>
      <c r="D37" s="45">
        <v>0</v>
      </c>
      <c r="E37" s="46">
        <v>0</v>
      </c>
      <c r="F37" s="44">
        <f t="shared" ref="F37:H37" si="12">C37*$G9</f>
        <v>0</v>
      </c>
      <c r="G37" s="45">
        <f t="shared" si="12"/>
        <v>0</v>
      </c>
      <c r="H37" s="46">
        <f t="shared" si="12"/>
        <v>0</v>
      </c>
    </row>
    <row r="38" spans="1:8" x14ac:dyDescent="0.25">
      <c r="A38" s="18" t="s">
        <v>12</v>
      </c>
      <c r="B38" s="19" t="s">
        <v>19</v>
      </c>
      <c r="C38" s="44">
        <v>0</v>
      </c>
      <c r="D38" s="45">
        <v>1</v>
      </c>
      <c r="E38" s="46">
        <v>0</v>
      </c>
      <c r="F38" s="44">
        <f t="shared" ref="F38:H38" si="13">C38*$G10</f>
        <v>0</v>
      </c>
      <c r="G38" s="45">
        <f t="shared" si="13"/>
        <v>84</v>
      </c>
      <c r="H38" s="46">
        <f t="shared" si="13"/>
        <v>0</v>
      </c>
    </row>
    <row r="39" spans="1:8" x14ac:dyDescent="0.25">
      <c r="A39" s="18" t="s">
        <v>13</v>
      </c>
      <c r="B39" s="19" t="s">
        <v>18</v>
      </c>
      <c r="C39" s="44">
        <v>1</v>
      </c>
      <c r="D39" s="45">
        <v>0</v>
      </c>
      <c r="E39" s="46">
        <v>1</v>
      </c>
      <c r="F39" s="44">
        <f t="shared" ref="F39:H39" si="14">C39*$G11</f>
        <v>210</v>
      </c>
      <c r="G39" s="45">
        <f t="shared" si="14"/>
        <v>0</v>
      </c>
      <c r="H39" s="46">
        <f t="shared" si="14"/>
        <v>210</v>
      </c>
    </row>
    <row r="40" spans="1:8" x14ac:dyDescent="0.25">
      <c r="A40" s="18" t="s">
        <v>16</v>
      </c>
      <c r="B40" s="19" t="s">
        <v>3</v>
      </c>
      <c r="C40" s="44">
        <v>0</v>
      </c>
      <c r="D40" s="45">
        <v>0</v>
      </c>
      <c r="E40" s="46">
        <v>0</v>
      </c>
      <c r="F40" s="44">
        <f t="shared" ref="F40:H40" si="15">C40*$G12</f>
        <v>0</v>
      </c>
      <c r="G40" s="45">
        <f t="shared" si="15"/>
        <v>0</v>
      </c>
      <c r="H40" s="46">
        <f t="shared" si="15"/>
        <v>0</v>
      </c>
    </row>
    <row r="41" spans="1:8" x14ac:dyDescent="0.25">
      <c r="A41" s="18" t="s">
        <v>10</v>
      </c>
      <c r="B41" s="19" t="s">
        <v>5</v>
      </c>
      <c r="C41" s="44">
        <v>0</v>
      </c>
      <c r="D41" s="45">
        <v>0</v>
      </c>
      <c r="E41" s="46">
        <v>1</v>
      </c>
      <c r="F41" s="44">
        <f t="shared" ref="F41:H41" si="16">C41*$G13</f>
        <v>0</v>
      </c>
      <c r="G41" s="45">
        <f t="shared" si="16"/>
        <v>0</v>
      </c>
      <c r="H41" s="46">
        <f t="shared" si="16"/>
        <v>168</v>
      </c>
    </row>
    <row r="42" spans="1:8" x14ac:dyDescent="0.25">
      <c r="A42" s="18" t="s">
        <v>15</v>
      </c>
      <c r="B42" s="19" t="s">
        <v>4</v>
      </c>
      <c r="C42" s="44">
        <v>0</v>
      </c>
      <c r="D42" s="45">
        <v>1</v>
      </c>
      <c r="E42" s="46">
        <v>1</v>
      </c>
      <c r="F42" s="44">
        <f t="shared" ref="F42:H42" si="17">C42*$G14</f>
        <v>0</v>
      </c>
      <c r="G42" s="45">
        <f t="shared" si="17"/>
        <v>300</v>
      </c>
      <c r="H42" s="46">
        <f t="shared" si="17"/>
        <v>300</v>
      </c>
    </row>
    <row r="43" spans="1:8" x14ac:dyDescent="0.25">
      <c r="A43" s="18" t="s">
        <v>11</v>
      </c>
      <c r="B43" s="19" t="s">
        <v>6</v>
      </c>
      <c r="C43" s="44">
        <v>1</v>
      </c>
      <c r="D43" s="45">
        <v>0</v>
      </c>
      <c r="E43" s="46">
        <v>0</v>
      </c>
      <c r="F43" s="44">
        <f t="shared" ref="F43:H43" si="18">C43*$G15</f>
        <v>210</v>
      </c>
      <c r="G43" s="45">
        <f t="shared" si="18"/>
        <v>0</v>
      </c>
      <c r="H43" s="46">
        <f t="shared" si="18"/>
        <v>0</v>
      </c>
    </row>
    <row r="44" spans="1:8" x14ac:dyDescent="0.25">
      <c r="A44" s="21" t="s">
        <v>9</v>
      </c>
      <c r="B44" s="22" t="s">
        <v>7</v>
      </c>
      <c r="C44" s="47">
        <v>1</v>
      </c>
      <c r="D44" s="48">
        <v>1</v>
      </c>
      <c r="E44" s="49">
        <v>0</v>
      </c>
      <c r="F44" s="47">
        <f t="shared" ref="F44:H44" si="19">C44*$G16</f>
        <v>180</v>
      </c>
      <c r="G44" s="48">
        <f t="shared" si="19"/>
        <v>180</v>
      </c>
      <c r="H44" s="49">
        <f t="shared" si="19"/>
        <v>0</v>
      </c>
    </row>
    <row r="45" spans="1:8" x14ac:dyDescent="0.25">
      <c r="A45" s="18" t="s">
        <v>51</v>
      </c>
      <c r="C45" s="44">
        <f>SUM(C34:C44)</f>
        <v>4</v>
      </c>
      <c r="D45" s="45">
        <f>SUM(D34:D44)</f>
        <v>4</v>
      </c>
      <c r="E45" s="46">
        <f>SUM(E34:E44)</f>
        <v>4</v>
      </c>
    </row>
    <row r="46" spans="1:8" x14ac:dyDescent="0.25">
      <c r="A46" s="18" t="s">
        <v>52</v>
      </c>
      <c r="C46" s="47">
        <v>4</v>
      </c>
      <c r="D46" s="48">
        <v>4</v>
      </c>
      <c r="E46" s="49">
        <v>4</v>
      </c>
    </row>
  </sheetData>
  <conditionalFormatting sqref="C6:E16">
    <cfRule type="colorScale" priority="4">
      <colorScale>
        <cfvo type="min"/>
        <cfvo type="max"/>
        <color rgb="FFFCFCFF"/>
        <color rgb="FF63BE7B"/>
      </colorScale>
    </cfRule>
  </conditionalFormatting>
  <conditionalFormatting sqref="C34:E44">
    <cfRule type="colorScale" priority="2">
      <colorScale>
        <cfvo type="min"/>
        <cfvo type="max"/>
        <color rgb="FFFCFCFF"/>
        <color rgb="FF63BE7B"/>
      </colorScale>
    </cfRule>
  </conditionalFormatting>
  <conditionalFormatting sqref="F34:H44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abSelected="1" zoomScale="80" zoomScaleNormal="80" zoomScalePageLayoutView="125" workbookViewId="0">
      <selection activeCell="D53" sqref="D53"/>
    </sheetView>
  </sheetViews>
  <sheetFormatPr defaultColWidth="11" defaultRowHeight="15.75" x14ac:dyDescent="0.25"/>
  <cols>
    <col min="1" max="1" width="18" bestFit="1" customWidth="1"/>
    <col min="2" max="2" width="13" customWidth="1"/>
    <col min="3" max="3" width="14" customWidth="1"/>
    <col min="4" max="5" width="13.125" customWidth="1"/>
    <col min="6" max="6" width="12.375" customWidth="1"/>
    <col min="11" max="11" width="12.75" bestFit="1" customWidth="1"/>
  </cols>
  <sheetData>
    <row r="1" spans="1:13" x14ac:dyDescent="0.25">
      <c r="A1" t="s">
        <v>36</v>
      </c>
    </row>
    <row r="2" spans="1:13" x14ac:dyDescent="0.25">
      <c r="A2" s="38">
        <f>SUM(C17:E18)</f>
        <v>1239564.7654250001</v>
      </c>
    </row>
    <row r="4" spans="1:13" x14ac:dyDescent="0.25">
      <c r="A4" t="s">
        <v>35</v>
      </c>
      <c r="G4" t="s">
        <v>46</v>
      </c>
    </row>
    <row r="5" spans="1:13" ht="63" x14ac:dyDescent="0.25">
      <c r="A5" s="24" t="s">
        <v>26</v>
      </c>
      <c r="B5" s="25" t="s">
        <v>27</v>
      </c>
      <c r="C5" s="24" t="s">
        <v>28</v>
      </c>
      <c r="D5" s="25" t="s">
        <v>30</v>
      </c>
      <c r="E5" s="25" t="s">
        <v>29</v>
      </c>
      <c r="F5" s="25" t="s">
        <v>40</v>
      </c>
      <c r="G5" s="24" t="s">
        <v>21</v>
      </c>
      <c r="H5" s="25" t="s">
        <v>22</v>
      </c>
      <c r="I5" s="25" t="s">
        <v>23</v>
      </c>
      <c r="J5" s="25" t="s">
        <v>32</v>
      </c>
      <c r="K5" s="25" t="s">
        <v>31</v>
      </c>
      <c r="L5" s="25" t="s">
        <v>34</v>
      </c>
      <c r="M5" s="26" t="s">
        <v>25</v>
      </c>
    </row>
    <row r="6" spans="1:13" x14ac:dyDescent="0.25">
      <c r="A6" s="18" t="s">
        <v>8</v>
      </c>
      <c r="B6" s="19" t="s">
        <v>1</v>
      </c>
      <c r="C6" s="34">
        <v>0</v>
      </c>
      <c r="D6" s="35">
        <v>0</v>
      </c>
      <c r="E6" s="35">
        <v>0</v>
      </c>
      <c r="F6" s="32">
        <f>SUM(C6:E6)</f>
        <v>0</v>
      </c>
      <c r="G6" s="18">
        <v>672</v>
      </c>
      <c r="H6" s="19">
        <v>10.5</v>
      </c>
      <c r="I6" s="20">
        <v>6.0000000000000001E-3</v>
      </c>
      <c r="J6" s="19">
        <v>3</v>
      </c>
      <c r="K6" s="19">
        <v>3</v>
      </c>
      <c r="L6" s="27">
        <v>500</v>
      </c>
      <c r="M6" s="28">
        <v>100</v>
      </c>
    </row>
    <row r="7" spans="1:13" x14ac:dyDescent="0.25">
      <c r="A7" s="18" t="s">
        <v>14</v>
      </c>
      <c r="B7" s="19" t="s">
        <v>2</v>
      </c>
      <c r="C7" s="34">
        <v>0</v>
      </c>
      <c r="D7" s="35">
        <v>0</v>
      </c>
      <c r="E7" s="35">
        <v>0</v>
      </c>
      <c r="F7" s="32">
        <f t="shared" ref="F7:F16" si="0">SUM(C7:E7)</f>
        <v>0</v>
      </c>
      <c r="G7" s="18">
        <v>400</v>
      </c>
      <c r="H7" s="19">
        <v>6.5</v>
      </c>
      <c r="I7" s="20">
        <v>1.4E-2</v>
      </c>
      <c r="J7" s="19">
        <v>7</v>
      </c>
      <c r="K7" s="19">
        <v>1</v>
      </c>
      <c r="L7" s="27">
        <v>310</v>
      </c>
      <c r="M7" s="28">
        <v>150</v>
      </c>
    </row>
    <row r="8" spans="1:13" x14ac:dyDescent="0.25">
      <c r="A8" s="18" t="s">
        <v>0</v>
      </c>
      <c r="B8" s="19" t="s">
        <v>17</v>
      </c>
      <c r="C8" s="34">
        <v>240</v>
      </c>
      <c r="D8" s="35">
        <v>257.01537999999999</v>
      </c>
      <c r="E8" s="35">
        <v>280</v>
      </c>
      <c r="F8" s="32">
        <f t="shared" si="0"/>
        <v>777.01538000000005</v>
      </c>
      <c r="G8" s="18">
        <v>1200</v>
      </c>
      <c r="H8" s="19">
        <v>12</v>
      </c>
      <c r="I8" s="20">
        <v>9.4999999999999998E-3</v>
      </c>
      <c r="J8" s="19">
        <v>3</v>
      </c>
      <c r="K8" s="19">
        <v>3</v>
      </c>
      <c r="L8" s="27">
        <v>750</v>
      </c>
      <c r="M8" s="28">
        <v>0</v>
      </c>
    </row>
    <row r="9" spans="1:13" x14ac:dyDescent="0.25">
      <c r="A9" s="18" t="s">
        <v>8</v>
      </c>
      <c r="B9" s="19" t="s">
        <v>20</v>
      </c>
      <c r="C9" s="34">
        <v>0</v>
      </c>
      <c r="D9" s="35">
        <v>0</v>
      </c>
      <c r="E9" s="35">
        <v>0</v>
      </c>
      <c r="F9" s="32">
        <f t="shared" si="0"/>
        <v>0</v>
      </c>
      <c r="G9" s="18">
        <v>168</v>
      </c>
      <c r="H9" s="19">
        <v>11</v>
      </c>
      <c r="I9" s="20">
        <v>0.01</v>
      </c>
      <c r="J9" s="19">
        <v>3</v>
      </c>
      <c r="K9" s="19">
        <v>5</v>
      </c>
      <c r="L9" s="27">
        <v>600</v>
      </c>
      <c r="M9" s="28">
        <v>60</v>
      </c>
    </row>
    <row r="10" spans="1:13" x14ac:dyDescent="0.25">
      <c r="A10" s="18" t="s">
        <v>12</v>
      </c>
      <c r="B10" s="19" t="s">
        <v>19</v>
      </c>
      <c r="C10" s="34">
        <v>84</v>
      </c>
      <c r="D10" s="35">
        <v>0</v>
      </c>
      <c r="E10" s="35">
        <v>0</v>
      </c>
      <c r="F10" s="32">
        <f t="shared" si="0"/>
        <v>84</v>
      </c>
      <c r="G10" s="18">
        <v>84</v>
      </c>
      <c r="H10" s="19">
        <v>12</v>
      </c>
      <c r="I10" s="20">
        <v>7.0000000000000001E-3</v>
      </c>
      <c r="J10" s="19">
        <v>1</v>
      </c>
      <c r="K10" s="19">
        <v>5</v>
      </c>
      <c r="L10" s="27">
        <v>600</v>
      </c>
      <c r="M10" s="28">
        <v>75</v>
      </c>
    </row>
    <row r="11" spans="1:13" x14ac:dyDescent="0.25">
      <c r="A11" s="18" t="s">
        <v>13</v>
      </c>
      <c r="B11" s="19" t="s">
        <v>18</v>
      </c>
      <c r="C11" s="34">
        <v>0</v>
      </c>
      <c r="D11" s="35">
        <v>75.384614999999997</v>
      </c>
      <c r="E11" s="35">
        <v>134.61537999999999</v>
      </c>
      <c r="F11" s="32">
        <f t="shared" si="0"/>
        <v>209.99999499999998</v>
      </c>
      <c r="G11" s="18">
        <v>210</v>
      </c>
      <c r="H11" s="19">
        <v>10</v>
      </c>
      <c r="I11" s="20">
        <v>7.0000000000000001E-3</v>
      </c>
      <c r="J11" s="19">
        <v>1</v>
      </c>
      <c r="K11" s="19">
        <v>5</v>
      </c>
      <c r="L11" s="27">
        <v>625</v>
      </c>
      <c r="M11" s="28">
        <v>50</v>
      </c>
    </row>
    <row r="12" spans="1:13" x14ac:dyDescent="0.25">
      <c r="A12" s="18" t="s">
        <v>16</v>
      </c>
      <c r="B12" s="19" t="s">
        <v>3</v>
      </c>
      <c r="C12" s="34">
        <v>0</v>
      </c>
      <c r="D12" s="35">
        <v>0</v>
      </c>
      <c r="E12" s="35">
        <v>0</v>
      </c>
      <c r="F12" s="32">
        <f t="shared" si="0"/>
        <v>0</v>
      </c>
      <c r="G12" s="18">
        <v>588</v>
      </c>
      <c r="H12" s="19">
        <v>9</v>
      </c>
      <c r="I12" s="20">
        <v>1.35E-2</v>
      </c>
      <c r="J12" s="19">
        <v>7</v>
      </c>
      <c r="K12" s="19">
        <v>3</v>
      </c>
      <c r="L12" s="27">
        <v>440</v>
      </c>
      <c r="M12" s="28">
        <v>120</v>
      </c>
    </row>
    <row r="13" spans="1:13" x14ac:dyDescent="0.25">
      <c r="A13" s="18" t="s">
        <v>10</v>
      </c>
      <c r="B13" s="19" t="s">
        <v>5</v>
      </c>
      <c r="C13" s="34">
        <v>0</v>
      </c>
      <c r="D13" s="35">
        <v>0</v>
      </c>
      <c r="E13" s="35">
        <v>156.15385000000001</v>
      </c>
      <c r="F13" s="32">
        <f t="shared" si="0"/>
        <v>156.15385000000001</v>
      </c>
      <c r="G13" s="18">
        <v>168</v>
      </c>
      <c r="H13" s="19">
        <v>15</v>
      </c>
      <c r="I13" s="20">
        <v>1.0999999999999999E-2</v>
      </c>
      <c r="J13" s="19">
        <v>4</v>
      </c>
      <c r="K13" s="19">
        <v>8</v>
      </c>
      <c r="L13" s="27">
        <v>600</v>
      </c>
      <c r="M13" s="28">
        <v>110</v>
      </c>
    </row>
    <row r="14" spans="1:13" x14ac:dyDescent="0.25">
      <c r="A14" s="18" t="s">
        <v>15</v>
      </c>
      <c r="B14" s="19" t="s">
        <v>4</v>
      </c>
      <c r="C14" s="34">
        <v>153.6</v>
      </c>
      <c r="D14" s="35">
        <v>0</v>
      </c>
      <c r="E14" s="35">
        <v>129.23077000000001</v>
      </c>
      <c r="F14" s="32">
        <f t="shared" si="0"/>
        <v>282.83077000000003</v>
      </c>
      <c r="G14" s="18">
        <v>300</v>
      </c>
      <c r="H14" s="19">
        <v>8</v>
      </c>
      <c r="I14" s="20">
        <v>1.2999999999999999E-2</v>
      </c>
      <c r="J14" s="19">
        <v>8</v>
      </c>
      <c r="K14" s="19">
        <v>3</v>
      </c>
      <c r="L14" s="27">
        <v>300</v>
      </c>
      <c r="M14" s="28">
        <v>90</v>
      </c>
    </row>
    <row r="15" spans="1:13" x14ac:dyDescent="0.25">
      <c r="A15" s="18" t="s">
        <v>11</v>
      </c>
      <c r="B15" s="19" t="s">
        <v>6</v>
      </c>
      <c r="C15" s="34">
        <v>0</v>
      </c>
      <c r="D15" s="35">
        <v>210</v>
      </c>
      <c r="E15" s="35">
        <v>0</v>
      </c>
      <c r="F15" s="32">
        <f t="shared" si="0"/>
        <v>210</v>
      </c>
      <c r="G15" s="18">
        <v>210</v>
      </c>
      <c r="H15" s="19">
        <v>13</v>
      </c>
      <c r="I15" s="20">
        <v>1.2999999999999999E-2</v>
      </c>
      <c r="J15" s="19">
        <v>3</v>
      </c>
      <c r="K15" s="19">
        <v>5</v>
      </c>
      <c r="L15" s="27">
        <v>460</v>
      </c>
      <c r="M15" s="28">
        <v>130</v>
      </c>
    </row>
    <row r="16" spans="1:13" x14ac:dyDescent="0.25">
      <c r="A16" s="21" t="s">
        <v>9</v>
      </c>
      <c r="B16" s="22" t="s">
        <v>7</v>
      </c>
      <c r="C16" s="36">
        <v>122.4</v>
      </c>
      <c r="D16" s="37">
        <v>57.6</v>
      </c>
      <c r="E16" s="37">
        <v>0</v>
      </c>
      <c r="F16" s="33">
        <f t="shared" si="0"/>
        <v>180</v>
      </c>
      <c r="G16" s="21">
        <v>180</v>
      </c>
      <c r="H16" s="22">
        <v>14</v>
      </c>
      <c r="I16" s="23">
        <v>5.0000000000000001E-3</v>
      </c>
      <c r="J16" s="22">
        <v>3</v>
      </c>
      <c r="K16" s="22">
        <v>9</v>
      </c>
      <c r="L16" s="29">
        <v>505</v>
      </c>
      <c r="M16" s="30">
        <v>115</v>
      </c>
    </row>
    <row r="17" spans="1:13" x14ac:dyDescent="0.25">
      <c r="A17" s="18" t="s">
        <v>61</v>
      </c>
      <c r="B17" s="19" t="s">
        <v>24</v>
      </c>
      <c r="C17" s="31">
        <f>SUMPRODUCT(C6:C16,$L6:$L16) + $A$29*SUM(C38:C48)</f>
        <v>339972</v>
      </c>
      <c r="D17" s="31">
        <f t="shared" ref="D17:E17" si="1">SUMPRODUCT(D6:D16,$L6:$L16) + $A$29*SUM(D38:D48)</f>
        <v>365564.919375</v>
      </c>
      <c r="E17" s="31">
        <f t="shared" si="1"/>
        <v>426596.15350000001</v>
      </c>
    </row>
    <row r="18" spans="1:13" x14ac:dyDescent="0.25">
      <c r="B18" s="19" t="s">
        <v>25</v>
      </c>
      <c r="C18" s="31">
        <f>SUMPRODUCT(C6:C16,$M6:$M16)</f>
        <v>34200</v>
      </c>
      <c r="D18" s="31">
        <f t="shared" ref="D18:E18" si="2">SUMPRODUCT(D6:D16,$M6:$M16)</f>
        <v>37693.230750000002</v>
      </c>
      <c r="E18" s="31">
        <f t="shared" si="2"/>
        <v>35538.461800000005</v>
      </c>
    </row>
    <row r="20" spans="1:13" x14ac:dyDescent="0.25">
      <c r="A20" s="19" t="s">
        <v>40</v>
      </c>
      <c r="C20" s="7">
        <f>SUM(C6:C16)</f>
        <v>600</v>
      </c>
      <c r="D20" s="8">
        <f t="shared" ref="D20:E20" si="3">SUM(D6:D16)</f>
        <v>599.99999500000001</v>
      </c>
      <c r="E20" s="9">
        <f t="shared" si="3"/>
        <v>700</v>
      </c>
    </row>
    <row r="21" spans="1:13" x14ac:dyDescent="0.25">
      <c r="A21" s="19" t="s">
        <v>41</v>
      </c>
      <c r="C21" s="39">
        <v>600</v>
      </c>
      <c r="D21" s="40">
        <v>600</v>
      </c>
      <c r="E21" s="41">
        <v>700</v>
      </c>
    </row>
    <row r="23" spans="1:13" x14ac:dyDescent="0.25">
      <c r="A23" t="s">
        <v>44</v>
      </c>
      <c r="C23" s="7">
        <f>C8</f>
        <v>240</v>
      </c>
      <c r="D23" s="8">
        <f t="shared" ref="D23:E23" si="4">D8</f>
        <v>257.01537999999999</v>
      </c>
      <c r="E23" s="9">
        <f t="shared" si="4"/>
        <v>280</v>
      </c>
    </row>
    <row r="24" spans="1:13" x14ac:dyDescent="0.25">
      <c r="A24" t="s">
        <v>45</v>
      </c>
      <c r="C24" s="39">
        <v>240</v>
      </c>
      <c r="D24" s="40">
        <v>240</v>
      </c>
      <c r="E24" s="41">
        <v>280</v>
      </c>
    </row>
    <row r="25" spans="1:13" x14ac:dyDescent="0.25">
      <c r="C25" s="6"/>
      <c r="D25" s="6"/>
      <c r="E25" s="6"/>
      <c r="G25" t="s">
        <v>55</v>
      </c>
      <c r="K25" t="s">
        <v>56</v>
      </c>
    </row>
    <row r="26" spans="1:13" x14ac:dyDescent="0.25">
      <c r="A26" t="s">
        <v>53</v>
      </c>
      <c r="B26" t="s">
        <v>54</v>
      </c>
      <c r="C26" s="50">
        <v>0</v>
      </c>
      <c r="D26" s="51">
        <v>0</v>
      </c>
      <c r="E26" s="52">
        <v>0</v>
      </c>
      <c r="G26" s="14">
        <f>C26*$G6</f>
        <v>0</v>
      </c>
      <c r="H26" s="15">
        <f t="shared" ref="H26:I26" si="5">D26*$G6</f>
        <v>0</v>
      </c>
      <c r="I26" s="16">
        <f t="shared" si="5"/>
        <v>0</v>
      </c>
      <c r="K26" s="14">
        <f>C6-$G6*(1-C26)</f>
        <v>-672</v>
      </c>
      <c r="L26" s="15">
        <f t="shared" ref="L26:M26" si="6">D6-$G6*(1-D26)</f>
        <v>-672</v>
      </c>
      <c r="M26" s="16">
        <f t="shared" si="6"/>
        <v>-672</v>
      </c>
    </row>
    <row r="27" spans="1:13" x14ac:dyDescent="0.25">
      <c r="C27" s="53">
        <v>0</v>
      </c>
      <c r="D27" s="6">
        <v>0</v>
      </c>
      <c r="E27" s="54">
        <v>0</v>
      </c>
      <c r="G27" s="1">
        <f t="shared" ref="G27:I27" si="7">C27*$G7</f>
        <v>0</v>
      </c>
      <c r="H27" s="4">
        <f t="shared" si="7"/>
        <v>0</v>
      </c>
      <c r="I27" s="17">
        <f t="shared" si="7"/>
        <v>0</v>
      </c>
      <c r="K27" s="1">
        <f t="shared" ref="K27:M27" si="8">C7-$G7*(1-C27)</f>
        <v>-400</v>
      </c>
      <c r="L27" s="4">
        <f t="shared" si="8"/>
        <v>-400</v>
      </c>
      <c r="M27" s="17">
        <f t="shared" si="8"/>
        <v>-400</v>
      </c>
    </row>
    <row r="28" spans="1:13" x14ac:dyDescent="0.25">
      <c r="A28" t="s">
        <v>64</v>
      </c>
      <c r="C28" s="53">
        <v>0</v>
      </c>
      <c r="D28" s="6">
        <v>0</v>
      </c>
      <c r="E28" s="54">
        <v>0</v>
      </c>
      <c r="G28" s="1">
        <f t="shared" ref="G28:I28" si="9">C28*$G8</f>
        <v>0</v>
      </c>
      <c r="H28" s="4">
        <f t="shared" si="9"/>
        <v>0</v>
      </c>
      <c r="I28" s="17">
        <f t="shared" si="9"/>
        <v>0</v>
      </c>
      <c r="K28" s="1">
        <f t="shared" ref="K28:M28" si="10">C8-$G8*(1-C28)</f>
        <v>-960</v>
      </c>
      <c r="L28" s="4">
        <f t="shared" si="10"/>
        <v>-942.98461999999995</v>
      </c>
      <c r="M28" s="17">
        <f t="shared" si="10"/>
        <v>-920</v>
      </c>
    </row>
    <row r="29" spans="1:13" x14ac:dyDescent="0.25">
      <c r="A29">
        <v>20</v>
      </c>
      <c r="B29" t="s">
        <v>65</v>
      </c>
      <c r="C29" s="53">
        <v>0</v>
      </c>
      <c r="D29" s="6">
        <v>0</v>
      </c>
      <c r="E29" s="54">
        <v>0</v>
      </c>
      <c r="G29" s="1">
        <f t="shared" ref="G29:I29" si="11">C29*$G9</f>
        <v>0</v>
      </c>
      <c r="H29" s="4">
        <f t="shared" si="11"/>
        <v>0</v>
      </c>
      <c r="I29" s="17">
        <f t="shared" si="11"/>
        <v>0</v>
      </c>
      <c r="K29" s="1">
        <f t="shared" ref="K29:M29" si="12">C9-$G9*(1-C29)</f>
        <v>-168</v>
      </c>
      <c r="L29" s="4">
        <f t="shared" si="12"/>
        <v>-168</v>
      </c>
      <c r="M29" s="17">
        <f t="shared" si="12"/>
        <v>-168</v>
      </c>
    </row>
    <row r="30" spans="1:13" x14ac:dyDescent="0.25">
      <c r="C30" s="53">
        <v>1</v>
      </c>
      <c r="D30" s="6">
        <v>0</v>
      </c>
      <c r="E30" s="54">
        <v>0</v>
      </c>
      <c r="G30" s="1">
        <f t="shared" ref="G30:I30" si="13">C30*$G10</f>
        <v>84</v>
      </c>
      <c r="H30" s="4">
        <f t="shared" si="13"/>
        <v>0</v>
      </c>
      <c r="I30" s="17">
        <f t="shared" si="13"/>
        <v>0</v>
      </c>
      <c r="K30" s="1">
        <f t="shared" ref="K30:M30" si="14">C10-$G10*(1-C30)</f>
        <v>84</v>
      </c>
      <c r="L30" s="4">
        <f t="shared" si="14"/>
        <v>-84</v>
      </c>
      <c r="M30" s="17">
        <f t="shared" si="14"/>
        <v>-84</v>
      </c>
    </row>
    <row r="31" spans="1:13" x14ac:dyDescent="0.25">
      <c r="A31" t="s">
        <v>53</v>
      </c>
      <c r="B31" s="58">
        <v>-0.2</v>
      </c>
      <c r="C31" s="53">
        <v>0</v>
      </c>
      <c r="D31" s="6">
        <v>0</v>
      </c>
      <c r="E31" s="54">
        <v>0</v>
      </c>
      <c r="G31" s="1">
        <f t="shared" ref="G31:I31" si="15">C31*$G11</f>
        <v>0</v>
      </c>
      <c r="H31" s="4">
        <f t="shared" si="15"/>
        <v>0</v>
      </c>
      <c r="I31" s="17">
        <f t="shared" si="15"/>
        <v>0</v>
      </c>
      <c r="K31" s="1">
        <f t="shared" ref="K31:M31" si="16">C11-$G11*(1-C31)</f>
        <v>-210</v>
      </c>
      <c r="L31" s="4">
        <f t="shared" si="16"/>
        <v>-134.615385</v>
      </c>
      <c r="M31" s="17">
        <f t="shared" si="16"/>
        <v>-75.384620000000012</v>
      </c>
    </row>
    <row r="32" spans="1:13" x14ac:dyDescent="0.25">
      <c r="A32" t="s">
        <v>66</v>
      </c>
      <c r="B32" s="58">
        <v>0.25</v>
      </c>
      <c r="C32" s="53">
        <v>0</v>
      </c>
      <c r="D32" s="6">
        <v>0</v>
      </c>
      <c r="E32" s="54">
        <v>0</v>
      </c>
      <c r="G32" s="1">
        <f t="shared" ref="G32:I32" si="17">C32*$G12</f>
        <v>0</v>
      </c>
      <c r="H32" s="4">
        <f t="shared" si="17"/>
        <v>0</v>
      </c>
      <c r="I32" s="17">
        <f t="shared" si="17"/>
        <v>0</v>
      </c>
      <c r="K32" s="1">
        <f t="shared" ref="K32:M32" si="18">C12-$G12*(1-C32)</f>
        <v>-588</v>
      </c>
      <c r="L32" s="4">
        <f t="shared" si="18"/>
        <v>-588</v>
      </c>
      <c r="M32" s="17">
        <f t="shared" si="18"/>
        <v>-588</v>
      </c>
    </row>
    <row r="33" spans="2:13" x14ac:dyDescent="0.25">
      <c r="C33" s="53">
        <v>0</v>
      </c>
      <c r="D33" s="6">
        <v>0</v>
      </c>
      <c r="E33" s="54">
        <v>0</v>
      </c>
      <c r="G33" s="1">
        <f t="shared" ref="G33:I33" si="19">C33*$G13</f>
        <v>0</v>
      </c>
      <c r="H33" s="4">
        <f t="shared" si="19"/>
        <v>0</v>
      </c>
      <c r="I33" s="17">
        <f t="shared" si="19"/>
        <v>0</v>
      </c>
      <c r="K33" s="1">
        <f t="shared" ref="K33:M33" si="20">C13-$G13*(1-C33)</f>
        <v>-168</v>
      </c>
      <c r="L33" s="4">
        <f t="shared" si="20"/>
        <v>-168</v>
      </c>
      <c r="M33" s="17">
        <f t="shared" si="20"/>
        <v>-11.846149999999994</v>
      </c>
    </row>
    <row r="34" spans="2:13" x14ac:dyDescent="0.25">
      <c r="C34" s="53">
        <v>0</v>
      </c>
      <c r="D34" s="6">
        <v>0</v>
      </c>
      <c r="E34" s="54">
        <v>0</v>
      </c>
      <c r="G34" s="1">
        <f t="shared" ref="G34:I34" si="21">C34*$G14</f>
        <v>0</v>
      </c>
      <c r="H34" s="4">
        <f t="shared" si="21"/>
        <v>0</v>
      </c>
      <c r="I34" s="17">
        <f t="shared" si="21"/>
        <v>0</v>
      </c>
      <c r="K34" s="1">
        <f t="shared" ref="K34:M34" si="22">C14-$G14*(1-C34)</f>
        <v>-146.4</v>
      </c>
      <c r="L34" s="4">
        <f t="shared" si="22"/>
        <v>-300</v>
      </c>
      <c r="M34" s="17">
        <f t="shared" si="22"/>
        <v>-170.76922999999999</v>
      </c>
    </row>
    <row r="35" spans="2:13" x14ac:dyDescent="0.25">
      <c r="C35" s="53">
        <v>0</v>
      </c>
      <c r="D35" s="6">
        <v>0</v>
      </c>
      <c r="E35" s="54">
        <v>0</v>
      </c>
      <c r="G35" s="1">
        <f t="shared" ref="G35:I35" si="23">C35*$G15</f>
        <v>0</v>
      </c>
      <c r="H35" s="4">
        <f t="shared" si="23"/>
        <v>0</v>
      </c>
      <c r="I35" s="17">
        <f t="shared" si="23"/>
        <v>0</v>
      </c>
      <c r="K35" s="1">
        <f t="shared" ref="K35:M35" si="24">C15-$G15*(1-C35)</f>
        <v>-210</v>
      </c>
      <c r="L35" s="4">
        <f t="shared" si="24"/>
        <v>0</v>
      </c>
      <c r="M35" s="17">
        <f t="shared" si="24"/>
        <v>-210</v>
      </c>
    </row>
    <row r="36" spans="2:13" x14ac:dyDescent="0.25">
      <c r="C36" s="55">
        <v>0</v>
      </c>
      <c r="D36" s="56">
        <v>0</v>
      </c>
      <c r="E36" s="57">
        <v>0</v>
      </c>
      <c r="G36" s="3">
        <f t="shared" ref="G36:I36" si="25">C36*$G16</f>
        <v>0</v>
      </c>
      <c r="H36" s="2">
        <f t="shared" si="25"/>
        <v>0</v>
      </c>
      <c r="I36" s="5">
        <f t="shared" si="25"/>
        <v>0</v>
      </c>
      <c r="K36" s="3">
        <f t="shared" ref="K36:M36" si="26">C16-$G16*(1-C36)</f>
        <v>-57.599999999999994</v>
      </c>
      <c r="L36" s="2">
        <f t="shared" si="26"/>
        <v>-122.4</v>
      </c>
      <c r="M36" s="5">
        <f t="shared" si="26"/>
        <v>-180</v>
      </c>
    </row>
    <row r="37" spans="2:13" x14ac:dyDescent="0.25">
      <c r="C37" s="6"/>
      <c r="D37" s="6"/>
      <c r="E37" s="6"/>
    </row>
    <row r="38" spans="2:13" x14ac:dyDescent="0.25">
      <c r="B38" t="s">
        <v>57</v>
      </c>
      <c r="C38" s="50">
        <v>0</v>
      </c>
      <c r="D38" s="51">
        <v>0</v>
      </c>
      <c r="E38" s="52">
        <v>0</v>
      </c>
      <c r="F38" t="s">
        <v>58</v>
      </c>
      <c r="G38" s="7">
        <f>C6-C38</f>
        <v>0</v>
      </c>
      <c r="H38" s="15">
        <f t="shared" ref="H38:I38" si="27">D6-D38</f>
        <v>0</v>
      </c>
      <c r="I38" s="16">
        <f t="shared" si="27"/>
        <v>0</v>
      </c>
    </row>
    <row r="39" spans="2:13" x14ac:dyDescent="0.25">
      <c r="C39" s="53">
        <v>0</v>
      </c>
      <c r="D39" s="6">
        <v>0</v>
      </c>
      <c r="E39" s="54">
        <v>0</v>
      </c>
      <c r="G39" s="1">
        <f t="shared" ref="G39:I39" si="28">C7-C39</f>
        <v>0</v>
      </c>
      <c r="H39" s="4">
        <f t="shared" si="28"/>
        <v>0</v>
      </c>
      <c r="I39" s="17">
        <f t="shared" si="28"/>
        <v>0</v>
      </c>
    </row>
    <row r="40" spans="2:13" x14ac:dyDescent="0.25">
      <c r="C40" s="53">
        <v>0</v>
      </c>
      <c r="D40" s="6">
        <v>0</v>
      </c>
      <c r="E40" s="54">
        <v>0</v>
      </c>
      <c r="G40" s="1">
        <f t="shared" ref="G40:I40" si="29">C8-C40</f>
        <v>240</v>
      </c>
      <c r="H40" s="4">
        <f t="shared" si="29"/>
        <v>257.01537999999999</v>
      </c>
      <c r="I40" s="17">
        <f t="shared" si="29"/>
        <v>280</v>
      </c>
    </row>
    <row r="41" spans="2:13" x14ac:dyDescent="0.25">
      <c r="C41" s="53">
        <v>0</v>
      </c>
      <c r="D41" s="6">
        <v>0</v>
      </c>
      <c r="E41" s="54">
        <v>0</v>
      </c>
      <c r="G41" s="1">
        <f t="shared" ref="G41:I41" si="30">C9-C41</f>
        <v>0</v>
      </c>
      <c r="H41" s="4">
        <f t="shared" si="30"/>
        <v>0</v>
      </c>
      <c r="I41" s="17">
        <f t="shared" si="30"/>
        <v>0</v>
      </c>
    </row>
    <row r="42" spans="2:13" x14ac:dyDescent="0.25">
      <c r="C42" s="53">
        <v>84</v>
      </c>
      <c r="D42" s="6">
        <v>0</v>
      </c>
      <c r="E42" s="54">
        <v>0</v>
      </c>
      <c r="G42" s="1">
        <f t="shared" ref="G42:I42" si="31">C10-C42</f>
        <v>0</v>
      </c>
      <c r="H42" s="4">
        <f t="shared" si="31"/>
        <v>0</v>
      </c>
      <c r="I42" s="17">
        <f t="shared" si="31"/>
        <v>0</v>
      </c>
    </row>
    <row r="43" spans="2:13" x14ac:dyDescent="0.25">
      <c r="C43" s="53">
        <v>0</v>
      </c>
      <c r="D43" s="6">
        <v>0</v>
      </c>
      <c r="E43" s="54">
        <v>0</v>
      </c>
      <c r="G43" s="1">
        <f t="shared" ref="G43:I43" si="32">C11-C43</f>
        <v>0</v>
      </c>
      <c r="H43" s="4">
        <f t="shared" si="32"/>
        <v>75.384614999999997</v>
      </c>
      <c r="I43" s="17">
        <f t="shared" si="32"/>
        <v>134.61537999999999</v>
      </c>
    </row>
    <row r="44" spans="2:13" x14ac:dyDescent="0.25">
      <c r="C44" s="53">
        <v>0</v>
      </c>
      <c r="D44" s="6">
        <v>0</v>
      </c>
      <c r="E44" s="54">
        <v>0</v>
      </c>
      <c r="G44" s="1">
        <f t="shared" ref="G44:I44" si="33">C12-C44</f>
        <v>0</v>
      </c>
      <c r="H44" s="4">
        <f t="shared" si="33"/>
        <v>0</v>
      </c>
      <c r="I44" s="17">
        <f t="shared" si="33"/>
        <v>0</v>
      </c>
    </row>
    <row r="45" spans="2:13" x14ac:dyDescent="0.25">
      <c r="C45" s="53">
        <v>0</v>
      </c>
      <c r="D45" s="6">
        <v>0</v>
      </c>
      <c r="E45" s="54">
        <v>0</v>
      </c>
      <c r="G45" s="1">
        <f t="shared" ref="G45:I45" si="34">C13-C45</f>
        <v>0</v>
      </c>
      <c r="H45" s="4">
        <f t="shared" si="34"/>
        <v>0</v>
      </c>
      <c r="I45" s="17">
        <f t="shared" si="34"/>
        <v>156.15385000000001</v>
      </c>
    </row>
    <row r="46" spans="2:13" x14ac:dyDescent="0.25">
      <c r="C46" s="53">
        <v>0</v>
      </c>
      <c r="D46" s="6">
        <v>0</v>
      </c>
      <c r="E46" s="54">
        <v>0</v>
      </c>
      <c r="G46" s="1">
        <f t="shared" ref="G46:I46" si="35">C14-C46</f>
        <v>153.6</v>
      </c>
      <c r="H46" s="4">
        <f t="shared" si="35"/>
        <v>0</v>
      </c>
      <c r="I46" s="17">
        <f t="shared" si="35"/>
        <v>129.23077000000001</v>
      </c>
    </row>
    <row r="47" spans="2:13" x14ac:dyDescent="0.25">
      <c r="C47" s="53">
        <v>0</v>
      </c>
      <c r="D47" s="6">
        <v>0</v>
      </c>
      <c r="E47" s="54">
        <v>0</v>
      </c>
      <c r="G47" s="1">
        <f t="shared" ref="G47:I47" si="36">C15-C47</f>
        <v>0</v>
      </c>
      <c r="H47" s="4">
        <f t="shared" si="36"/>
        <v>210</v>
      </c>
      <c r="I47" s="17">
        <f t="shared" si="36"/>
        <v>0</v>
      </c>
    </row>
    <row r="48" spans="2:13" x14ac:dyDescent="0.25">
      <c r="C48" s="55">
        <v>0</v>
      </c>
      <c r="D48" s="56">
        <v>0</v>
      </c>
      <c r="E48" s="57">
        <v>0</v>
      </c>
      <c r="G48" s="3">
        <f t="shared" ref="G48:I48" si="37">C16-C48</f>
        <v>122.4</v>
      </c>
      <c r="H48" s="2">
        <f t="shared" si="37"/>
        <v>57.6</v>
      </c>
      <c r="I48" s="5">
        <f t="shared" si="37"/>
        <v>0</v>
      </c>
    </row>
    <row r="49" spans="1:8" x14ac:dyDescent="0.25">
      <c r="C49" s="6"/>
      <c r="D49" s="6"/>
      <c r="E49" s="6"/>
    </row>
    <row r="51" spans="1:8" x14ac:dyDescent="0.25">
      <c r="A51" s="14" t="s">
        <v>62</v>
      </c>
      <c r="B51" s="11" t="s">
        <v>42</v>
      </c>
      <c r="C51" s="15"/>
      <c r="D51" s="15"/>
      <c r="E51" s="15"/>
      <c r="F51" s="11" t="s">
        <v>43</v>
      </c>
    </row>
    <row r="52" spans="1:8" x14ac:dyDescent="0.25">
      <c r="A52" s="14" t="s">
        <v>33</v>
      </c>
      <c r="B52" s="11">
        <v>11.5</v>
      </c>
      <c r="C52" s="15">
        <f>(SUMPRODUCT(G38:G48, $H6:$H16) + SUMPRODUCT(C38:C48, $H6:$H16)*(1+$B$32))/C$21</f>
        <v>11.804</v>
      </c>
      <c r="D52" s="15">
        <f t="shared" ref="D52:E52" si="38">(SUMPRODUCT(H38:H48, $H6:$H16) + SUMPRODUCT(D38:D48, $H6:$H16)*(1+$B$32))/D$21</f>
        <v>12.290717849999998</v>
      </c>
      <c r="E52" s="15">
        <f t="shared" si="38"/>
        <v>11.546153871428572</v>
      </c>
      <c r="F52" s="11">
        <v>12.5</v>
      </c>
    </row>
    <row r="53" spans="1:8" x14ac:dyDescent="0.25">
      <c r="A53" s="1" t="s">
        <v>37</v>
      </c>
      <c r="B53" s="12">
        <v>7.4999999999999997E-3</v>
      </c>
      <c r="C53" s="4">
        <f>(SUMPRODUCT(G38:G48, $I6:$I16) + SUMPRODUCT(C38:C48, $I6:$I16)*(1+$B$31))/C$21</f>
        <v>8.931999999999999E-3</v>
      </c>
      <c r="D53" s="4">
        <f t="shared" ref="D53:E53" si="39">(SUMPRODUCT(H38:H48, $I6:$I16) + SUMPRODUCT(D38:D48, $I6:$I16)*(1+$B$31))/D$21</f>
        <v>9.978897358333334E-3</v>
      </c>
      <c r="E53" s="4">
        <f t="shared" si="39"/>
        <v>1.0000000028571428E-2</v>
      </c>
      <c r="F53" s="12">
        <v>0.01</v>
      </c>
    </row>
    <row r="54" spans="1:8" x14ac:dyDescent="0.25">
      <c r="A54" s="1" t="s">
        <v>39</v>
      </c>
      <c r="B54" s="12">
        <v>0</v>
      </c>
      <c r="C54" s="4">
        <f>SUMPRODUCT(C6:C16, $J6:$J16)/C$21</f>
        <v>4</v>
      </c>
      <c r="D54" s="4">
        <f t="shared" ref="D54:E54" si="40">SUMPRODUCT(D6:D16, $J6:$J16)/D$21</f>
        <v>2.7487179249999998</v>
      </c>
      <c r="E54" s="4">
        <f t="shared" si="40"/>
        <v>3.7615384857142855</v>
      </c>
      <c r="F54" s="12">
        <v>4</v>
      </c>
    </row>
    <row r="55" spans="1:8" x14ac:dyDescent="0.25">
      <c r="A55" s="3" t="s">
        <v>38</v>
      </c>
      <c r="B55" s="13">
        <v>4.5</v>
      </c>
      <c r="C55" s="2">
        <f>SUMPRODUCT(C6:C16, $K$6:$K$16)/C$21</f>
        <v>4.5040000000000004</v>
      </c>
      <c r="D55" s="2">
        <f t="shared" ref="D55:E55" si="41">SUMPRODUCT(D6:D16, $K$6:$K$16)/D$21</f>
        <v>4.5272820249999999</v>
      </c>
      <c r="E55" s="2">
        <f t="shared" si="41"/>
        <v>4.5000000142857148</v>
      </c>
      <c r="F55" s="13">
        <v>5.5</v>
      </c>
    </row>
    <row r="57" spans="1:8" x14ac:dyDescent="0.25">
      <c r="A57" t="s">
        <v>49</v>
      </c>
      <c r="C57" s="14"/>
      <c r="D57" s="15"/>
      <c r="E57" s="16"/>
      <c r="F57" s="14" t="s">
        <v>50</v>
      </c>
      <c r="G57" s="15"/>
      <c r="H57" s="16"/>
    </row>
    <row r="58" spans="1:8" x14ac:dyDescent="0.25">
      <c r="A58" s="24" t="s">
        <v>26</v>
      </c>
      <c r="B58" s="25" t="s">
        <v>27</v>
      </c>
      <c r="C58" s="24" t="s">
        <v>28</v>
      </c>
      <c r="D58" s="25" t="s">
        <v>30</v>
      </c>
      <c r="E58" s="26" t="s">
        <v>29</v>
      </c>
      <c r="F58" s="24" t="s">
        <v>28</v>
      </c>
      <c r="G58" s="25" t="s">
        <v>30</v>
      </c>
      <c r="H58" s="26" t="s">
        <v>29</v>
      </c>
    </row>
    <row r="59" spans="1:8" x14ac:dyDescent="0.25">
      <c r="A59" s="18" t="s">
        <v>8</v>
      </c>
      <c r="B59" s="19" t="s">
        <v>1</v>
      </c>
      <c r="C59" s="44">
        <v>0</v>
      </c>
      <c r="D59" s="45">
        <v>0</v>
      </c>
      <c r="E59" s="46">
        <v>0</v>
      </c>
      <c r="F59" s="44">
        <f>C59*$G6</f>
        <v>0</v>
      </c>
      <c r="G59" s="45">
        <f t="shared" ref="G59:H59" si="42">D59*$G6</f>
        <v>0</v>
      </c>
      <c r="H59" s="46">
        <f t="shared" si="42"/>
        <v>0</v>
      </c>
    </row>
    <row r="60" spans="1:8" x14ac:dyDescent="0.25">
      <c r="A60" s="18" t="s">
        <v>14</v>
      </c>
      <c r="B60" s="19" t="s">
        <v>2</v>
      </c>
      <c r="C60" s="44">
        <v>0</v>
      </c>
      <c r="D60" s="45">
        <v>0</v>
      </c>
      <c r="E60" s="46">
        <v>0</v>
      </c>
      <c r="F60" s="44">
        <f>C60*$G7</f>
        <v>0</v>
      </c>
      <c r="G60" s="45">
        <f>D60*$G7</f>
        <v>0</v>
      </c>
      <c r="H60" s="46">
        <f>E60*$G7</f>
        <v>0</v>
      </c>
    </row>
    <row r="61" spans="1:8" x14ac:dyDescent="0.25">
      <c r="A61" s="18" t="s">
        <v>0</v>
      </c>
      <c r="B61" s="19" t="s">
        <v>17</v>
      </c>
      <c r="C61" s="44">
        <v>1</v>
      </c>
      <c r="D61" s="45">
        <v>1</v>
      </c>
      <c r="E61" s="46">
        <v>1</v>
      </c>
      <c r="F61" s="44">
        <f>C61*$G8</f>
        <v>1200</v>
      </c>
      <c r="G61" s="45">
        <f>D61*$G8</f>
        <v>1200</v>
      </c>
      <c r="H61" s="46">
        <f>E61*$G8</f>
        <v>1200</v>
      </c>
    </row>
    <row r="62" spans="1:8" x14ac:dyDescent="0.25">
      <c r="A62" s="18" t="s">
        <v>8</v>
      </c>
      <c r="B62" s="19" t="s">
        <v>20</v>
      </c>
      <c r="C62" s="44">
        <v>0</v>
      </c>
      <c r="D62" s="45">
        <v>0</v>
      </c>
      <c r="E62" s="46">
        <v>0</v>
      </c>
      <c r="F62" s="44">
        <f>C62*$G9</f>
        <v>0</v>
      </c>
      <c r="G62" s="45">
        <f>D62*$G9</f>
        <v>0</v>
      </c>
      <c r="H62" s="46">
        <f>E62*$G9</f>
        <v>0</v>
      </c>
    </row>
    <row r="63" spans="1:8" x14ac:dyDescent="0.25">
      <c r="A63" s="18" t="s">
        <v>12</v>
      </c>
      <c r="B63" s="19" t="s">
        <v>19</v>
      </c>
      <c r="C63" s="44">
        <v>1</v>
      </c>
      <c r="D63" s="45">
        <v>0</v>
      </c>
      <c r="E63" s="46">
        <v>0</v>
      </c>
      <c r="F63" s="44">
        <f>C63*$G10</f>
        <v>84</v>
      </c>
      <c r="G63" s="45">
        <f>D63*$G10</f>
        <v>0</v>
      </c>
      <c r="H63" s="46">
        <f>E63*$G10</f>
        <v>0</v>
      </c>
    </row>
    <row r="64" spans="1:8" x14ac:dyDescent="0.25">
      <c r="A64" s="18" t="s">
        <v>13</v>
      </c>
      <c r="B64" s="19" t="s">
        <v>18</v>
      </c>
      <c r="C64" s="44">
        <v>0</v>
      </c>
      <c r="D64" s="45">
        <v>1</v>
      </c>
      <c r="E64" s="46">
        <v>1</v>
      </c>
      <c r="F64" s="44">
        <f>C64*$G11</f>
        <v>0</v>
      </c>
      <c r="G64" s="45">
        <f>D64*$G11</f>
        <v>210</v>
      </c>
      <c r="H64" s="46">
        <f>E64*$G11</f>
        <v>210</v>
      </c>
    </row>
    <row r="65" spans="1:8" x14ac:dyDescent="0.25">
      <c r="A65" s="18" t="s">
        <v>16</v>
      </c>
      <c r="B65" s="19" t="s">
        <v>3</v>
      </c>
      <c r="C65" s="44">
        <v>0</v>
      </c>
      <c r="D65" s="45">
        <v>0</v>
      </c>
      <c r="E65" s="46">
        <v>0</v>
      </c>
      <c r="F65" s="44">
        <f>C65*$G12</f>
        <v>0</v>
      </c>
      <c r="G65" s="45">
        <f>D65*$G12</f>
        <v>0</v>
      </c>
      <c r="H65" s="46">
        <f>E65*$G12</f>
        <v>0</v>
      </c>
    </row>
    <row r="66" spans="1:8" x14ac:dyDescent="0.25">
      <c r="A66" s="18" t="s">
        <v>10</v>
      </c>
      <c r="B66" s="19" t="s">
        <v>5</v>
      </c>
      <c r="C66" s="44">
        <v>0</v>
      </c>
      <c r="D66" s="45">
        <v>0</v>
      </c>
      <c r="E66" s="46">
        <v>1</v>
      </c>
      <c r="F66" s="44">
        <f>C66*$G13</f>
        <v>0</v>
      </c>
      <c r="G66" s="45">
        <f>D66*$G13</f>
        <v>0</v>
      </c>
      <c r="H66" s="46">
        <f>E66*$G13</f>
        <v>168</v>
      </c>
    </row>
    <row r="67" spans="1:8" x14ac:dyDescent="0.25">
      <c r="A67" s="18" t="s">
        <v>15</v>
      </c>
      <c r="B67" s="19" t="s">
        <v>4</v>
      </c>
      <c r="C67" s="44">
        <v>1</v>
      </c>
      <c r="D67" s="45">
        <v>0</v>
      </c>
      <c r="E67" s="46">
        <v>1</v>
      </c>
      <c r="F67" s="44">
        <f>C67*$G14</f>
        <v>300</v>
      </c>
      <c r="G67" s="45">
        <f>D67*$G14</f>
        <v>0</v>
      </c>
      <c r="H67" s="46">
        <f>E67*$G14</f>
        <v>300</v>
      </c>
    </row>
    <row r="68" spans="1:8" x14ac:dyDescent="0.25">
      <c r="A68" s="18" t="s">
        <v>11</v>
      </c>
      <c r="B68" s="19" t="s">
        <v>6</v>
      </c>
      <c r="C68" s="44">
        <v>0</v>
      </c>
      <c r="D68" s="45">
        <v>1</v>
      </c>
      <c r="E68" s="46">
        <v>0</v>
      </c>
      <c r="F68" s="44">
        <f>C68*$G15</f>
        <v>0</v>
      </c>
      <c r="G68" s="45">
        <f>D68*$G15</f>
        <v>210</v>
      </c>
      <c r="H68" s="46">
        <f>E68*$G15</f>
        <v>0</v>
      </c>
    </row>
    <row r="69" spans="1:8" x14ac:dyDescent="0.25">
      <c r="A69" s="21" t="s">
        <v>9</v>
      </c>
      <c r="B69" s="22" t="s">
        <v>7</v>
      </c>
      <c r="C69" s="47">
        <v>1</v>
      </c>
      <c r="D69" s="48">
        <v>1</v>
      </c>
      <c r="E69" s="49">
        <v>0</v>
      </c>
      <c r="F69" s="47">
        <f>C69*$G16</f>
        <v>180</v>
      </c>
      <c r="G69" s="48">
        <f>D69*$G16</f>
        <v>180</v>
      </c>
      <c r="H69" s="49">
        <f>E69*$G16</f>
        <v>0</v>
      </c>
    </row>
    <row r="70" spans="1:8" x14ac:dyDescent="0.25">
      <c r="A70" s="18" t="s">
        <v>51</v>
      </c>
      <c r="C70" s="44">
        <f>SUM(C59:C69)</f>
        <v>4</v>
      </c>
      <c r="D70" s="45">
        <f>SUM(D59:D69)</f>
        <v>4</v>
      </c>
      <c r="E70" s="46">
        <f>SUM(E59:E69)</f>
        <v>4</v>
      </c>
    </row>
    <row r="71" spans="1:8" x14ac:dyDescent="0.25">
      <c r="A71" s="18" t="s">
        <v>52</v>
      </c>
      <c r="C71" s="47">
        <v>4</v>
      </c>
      <c r="D71" s="48">
        <v>4</v>
      </c>
      <c r="E71" s="49">
        <v>4</v>
      </c>
    </row>
  </sheetData>
  <conditionalFormatting sqref="C6:E16">
    <cfRule type="colorScale" priority="5">
      <colorScale>
        <cfvo type="min"/>
        <cfvo type="max"/>
        <color rgb="FFFCFCFF"/>
        <color rgb="FF63BE7B"/>
      </colorScale>
    </cfRule>
  </conditionalFormatting>
  <conditionalFormatting sqref="C59:E69">
    <cfRule type="colorScale" priority="4">
      <colorScale>
        <cfvo type="min"/>
        <cfvo type="max"/>
        <color rgb="FFFCFCFF"/>
        <color rgb="FF63BE7B"/>
      </colorScale>
    </cfRule>
  </conditionalFormatting>
  <conditionalFormatting sqref="F59:H69">
    <cfRule type="colorScale" priority="3">
      <colorScale>
        <cfvo type="min"/>
        <cfvo type="max"/>
        <color rgb="FFFCFCFF"/>
        <color rgb="FF63BE7B"/>
      </colorScale>
    </cfRule>
  </conditionalFormatting>
  <conditionalFormatting sqref="C26:E36">
    <cfRule type="colorScale" priority="2">
      <colorScale>
        <cfvo type="min"/>
        <cfvo type="max"/>
        <color rgb="FFFCFCFF"/>
        <color rgb="FF63BE7B"/>
      </colorScale>
    </cfRule>
  </conditionalFormatting>
  <conditionalFormatting sqref="C38:E48">
    <cfRule type="colorScale" priority="1">
      <colorScale>
        <cfvo type="min"/>
        <cfvo type="max"/>
        <color rgb="FFFCFCFF"/>
        <color rgb="FF63BE7B"/>
      </colorScale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Specs</vt:lpstr>
      <vt:lpstr>Optimization Model</vt:lpstr>
      <vt:lpstr>Relaxed Quality</vt:lpstr>
      <vt:lpstr>Frontier</vt:lpstr>
      <vt:lpstr>Minimax Relaxed Quality</vt:lpstr>
      <vt:lpstr>Optimization Model (Limit 4)</vt:lpstr>
      <vt:lpstr>Optimization Model Integer Acid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Foreman</dc:creator>
  <cp:lastModifiedBy>Bill Cary</cp:lastModifiedBy>
  <dcterms:created xsi:type="dcterms:W3CDTF">2013-01-23T14:05:39Z</dcterms:created>
  <dcterms:modified xsi:type="dcterms:W3CDTF">2014-02-10T05:01:18Z</dcterms:modified>
</cp:coreProperties>
</file>