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filterPrivacy="1" defaultThemeVersion="124226"/>
  <bookViews>
    <workbookView xWindow="0" yWindow="0" windowWidth="20490" windowHeight="7530" firstSheet="1" activeTab="5"/>
  </bookViews>
  <sheets>
    <sheet name="Original results" sheetId="1" r:id="rId1"/>
    <sheet name="Testing Rel" sheetId="4" r:id="rId2"/>
    <sheet name="Sheet2" sheetId="2" r:id="rId3"/>
    <sheet name="First Profitable Spread" sheetId="5" r:id="rId4"/>
    <sheet name="Answer Report 1" sheetId="7" r:id="rId5"/>
    <sheet name="Exact Replica of old one1" sheetId="6" r:id="rId6"/>
    <sheet name="Sheet3" sheetId="3" r:id="rId7"/>
  </sheets>
  <definedNames>
    <definedName name="solver_adj" localSheetId="5" hidden="1">'Exact Replica of old one1'!$L$3</definedName>
    <definedName name="solver_adj" localSheetId="3" hidden="1">'First Profitable Spread'!$F$3:$M$3</definedName>
    <definedName name="solver_adj" localSheetId="2" hidden="1">Sheet2!$D$2:$Q$2</definedName>
    <definedName name="solver_cvg" localSheetId="5" hidden="1">0.0001</definedName>
    <definedName name="solver_cvg" localSheetId="3" hidden="1">0.0001</definedName>
    <definedName name="solver_cvg" localSheetId="2" hidden="1">0.0001</definedName>
    <definedName name="solver_drv" localSheetId="5" hidden="1">1</definedName>
    <definedName name="solver_drv" localSheetId="3" hidden="1">2</definedName>
    <definedName name="solver_drv" localSheetId="2" hidden="1">2</definedName>
    <definedName name="solver_eng" localSheetId="5" hidden="1">3</definedName>
    <definedName name="solver_eng" localSheetId="3" hidden="1">1</definedName>
    <definedName name="solver_eng" localSheetId="2" hidden="1">1</definedName>
    <definedName name="solver_est" localSheetId="5" hidden="1">1</definedName>
    <definedName name="solver_est" localSheetId="3" hidden="1">1</definedName>
    <definedName name="solver_est" localSheetId="2" hidden="1">1</definedName>
    <definedName name="solver_itr" localSheetId="5" hidden="1">2147483647</definedName>
    <definedName name="solver_itr" localSheetId="3" hidden="1">2147483647</definedName>
    <definedName name="solver_itr" localSheetId="2" hidden="1">2147483647</definedName>
    <definedName name="solver_lhs1" localSheetId="5" hidden="1">'Exact Replica of old one1'!#REF!</definedName>
    <definedName name="solver_lhs1" localSheetId="3" hidden="1">'First Profitable Spread'!#REF!</definedName>
    <definedName name="solver_lhs1" localSheetId="2" hidden="1">Sheet2!$AB$2</definedName>
    <definedName name="solver_mip" localSheetId="5" hidden="1">2147483647</definedName>
    <definedName name="solver_mip" localSheetId="3" hidden="1">2147483647</definedName>
    <definedName name="solver_mip" localSheetId="2" hidden="1">2147483647</definedName>
    <definedName name="solver_mni" localSheetId="5" hidden="1">30</definedName>
    <definedName name="solver_mni" localSheetId="3" hidden="1">30</definedName>
    <definedName name="solver_mni" localSheetId="2" hidden="1">30</definedName>
    <definedName name="solver_mrt" localSheetId="5" hidden="1">0.075</definedName>
    <definedName name="solver_mrt" localSheetId="3" hidden="1">0.075</definedName>
    <definedName name="solver_mrt" localSheetId="2" hidden="1">0.075</definedName>
    <definedName name="solver_msl" localSheetId="5" hidden="1">2</definedName>
    <definedName name="solver_msl" localSheetId="3" hidden="1">2</definedName>
    <definedName name="solver_msl" localSheetId="2" hidden="1">2</definedName>
    <definedName name="solver_neg" localSheetId="5" hidden="1">1</definedName>
    <definedName name="solver_neg" localSheetId="3" hidden="1">2</definedName>
    <definedName name="solver_neg" localSheetId="2" hidden="1">2</definedName>
    <definedName name="solver_nod" localSheetId="5" hidden="1">2147483647</definedName>
    <definedName name="solver_nod" localSheetId="3" hidden="1">2147483647</definedName>
    <definedName name="solver_nod" localSheetId="2" hidden="1">2147483647</definedName>
    <definedName name="solver_num" localSheetId="5" hidden="1">0</definedName>
    <definedName name="solver_num" localSheetId="3" hidden="1">0</definedName>
    <definedName name="solver_num" localSheetId="2" hidden="1">0</definedName>
    <definedName name="solver_nwt" localSheetId="5" hidden="1">1</definedName>
    <definedName name="solver_nwt" localSheetId="3" hidden="1">1</definedName>
    <definedName name="solver_nwt" localSheetId="2" hidden="1">1</definedName>
    <definedName name="solver_opt" localSheetId="5" hidden="1">'Exact Replica of old one1'!$AL$67</definedName>
    <definedName name="solver_opt" localSheetId="3" hidden="1">'First Profitable Spread'!$AD$3</definedName>
    <definedName name="solver_opt" localSheetId="2" hidden="1">Sheet2!$AB$2</definedName>
    <definedName name="solver_pre" localSheetId="5" hidden="1">0.000001</definedName>
    <definedName name="solver_pre" localSheetId="3" hidden="1">0.000001</definedName>
    <definedName name="solver_pre" localSheetId="2" hidden="1">0.000001</definedName>
    <definedName name="solver_rbv" localSheetId="5" hidden="1">2</definedName>
    <definedName name="solver_rbv" localSheetId="3" hidden="1">2</definedName>
    <definedName name="solver_rbv" localSheetId="2" hidden="1">2</definedName>
    <definedName name="solver_rel1" localSheetId="5" hidden="1">3</definedName>
    <definedName name="solver_rel1" localSheetId="3" hidden="1">3</definedName>
    <definedName name="solver_rel1" localSheetId="2" hidden="1">3</definedName>
    <definedName name="solver_rhs1" localSheetId="5" hidden="1">0</definedName>
    <definedName name="solver_rhs1" localSheetId="3" hidden="1">0</definedName>
    <definedName name="solver_rhs1" localSheetId="2" hidden="1">0</definedName>
    <definedName name="solver_rlx" localSheetId="5" hidden="1">2</definedName>
    <definedName name="solver_rlx" localSheetId="3" hidden="1">2</definedName>
    <definedName name="solver_rlx" localSheetId="2" hidden="1">2</definedName>
    <definedName name="solver_rsd" localSheetId="5" hidden="1">0</definedName>
    <definedName name="solver_rsd" localSheetId="3" hidden="1">0</definedName>
    <definedName name="solver_rsd" localSheetId="2" hidden="1">0</definedName>
    <definedName name="solver_scl" localSheetId="5" hidden="1">2</definedName>
    <definedName name="solver_scl" localSheetId="3" hidden="1">2</definedName>
    <definedName name="solver_scl" localSheetId="2" hidden="1">2</definedName>
    <definedName name="solver_sho" localSheetId="5" hidden="1">2</definedName>
    <definedName name="solver_sho" localSheetId="3" hidden="1">2</definedName>
    <definedName name="solver_sho" localSheetId="2" hidden="1">2</definedName>
    <definedName name="solver_ssz" localSheetId="5" hidden="1">0</definedName>
    <definedName name="solver_ssz" localSheetId="3" hidden="1">100</definedName>
    <definedName name="solver_ssz" localSheetId="2" hidden="1">100</definedName>
    <definedName name="solver_tim" localSheetId="5" hidden="1">2147483647</definedName>
    <definedName name="solver_tim" localSheetId="3" hidden="1">2147483647</definedName>
    <definedName name="solver_tim" localSheetId="2" hidden="1">2147483647</definedName>
    <definedName name="solver_tol" localSheetId="5" hidden="1">0.01</definedName>
    <definedName name="solver_tol" localSheetId="3" hidden="1">0.01</definedName>
    <definedName name="solver_tol" localSheetId="2" hidden="1">0.01</definedName>
    <definedName name="solver_typ" localSheetId="5" hidden="1">1</definedName>
    <definedName name="solver_typ" localSheetId="3" hidden="1">2</definedName>
    <definedName name="solver_typ" localSheetId="2" hidden="1">2</definedName>
    <definedName name="solver_val" localSheetId="5" hidden="1">0</definedName>
    <definedName name="solver_val" localSheetId="3" hidden="1">0</definedName>
    <definedName name="solver_val" localSheetId="2" hidden="1">0</definedName>
    <definedName name="solver_ver" localSheetId="5" hidden="1">3</definedName>
    <definedName name="solver_ver" localSheetId="3" hidden="1">3</definedName>
    <definedName name="solver_ver" localSheetId="2" hidden="1">3</definedName>
  </definedNames>
  <calcPr calcId="171027"/>
</workbook>
</file>

<file path=xl/calcChain.xml><?xml version="1.0" encoding="utf-8"?>
<calcChain xmlns="http://schemas.openxmlformats.org/spreadsheetml/2006/main">
  <c r="AR59" i="6" l="1"/>
  <c r="AR60" i="6"/>
  <c r="AR61" i="6"/>
  <c r="AR62" i="6"/>
  <c r="AR63" i="6"/>
  <c r="AR64" i="6"/>
  <c r="AR65" i="6"/>
  <c r="AR66" i="6"/>
  <c r="AR67" i="6"/>
  <c r="AQ59" i="6"/>
  <c r="AQ60" i="6"/>
  <c r="AQ61" i="6"/>
  <c r="AQ62" i="6"/>
  <c r="AQ63" i="6"/>
  <c r="AQ64" i="6"/>
  <c r="AQ65" i="6"/>
  <c r="AQ66" i="6"/>
  <c r="AQ67" i="6"/>
  <c r="AP59" i="6"/>
  <c r="AP60" i="6"/>
  <c r="AP61" i="6"/>
  <c r="AP62" i="6"/>
  <c r="AP63" i="6"/>
  <c r="AP64" i="6"/>
  <c r="AP65" i="6"/>
  <c r="AP66" i="6"/>
  <c r="AP67" i="6"/>
  <c r="AO60" i="6"/>
  <c r="AO61" i="6"/>
  <c r="AO62" i="6"/>
  <c r="AO63" i="6"/>
  <c r="AO64" i="6"/>
  <c r="AO65" i="6"/>
  <c r="AO66" i="6"/>
  <c r="AO67" i="6"/>
  <c r="AO59" i="6"/>
  <c r="AP32" i="6"/>
  <c r="AP33" i="6"/>
  <c r="AP34" i="6"/>
  <c r="AP35" i="6"/>
  <c r="AQ35" i="6" s="1"/>
  <c r="AR35" i="6" s="1"/>
  <c r="AP36" i="6"/>
  <c r="AP37" i="6"/>
  <c r="AP38" i="6"/>
  <c r="AP39" i="6"/>
  <c r="AQ39" i="6" s="1"/>
  <c r="AR39" i="6" s="1"/>
  <c r="AP40" i="6"/>
  <c r="AP23" i="6"/>
  <c r="AP24" i="6"/>
  <c r="AP25" i="6"/>
  <c r="AP26" i="6"/>
  <c r="AP27" i="6"/>
  <c r="AP28" i="6"/>
  <c r="AP29" i="6"/>
  <c r="AP30" i="6"/>
  <c r="AP31" i="6"/>
  <c r="AP14" i="6"/>
  <c r="AP15" i="6"/>
  <c r="AP16" i="6"/>
  <c r="AP17" i="6"/>
  <c r="AQ17" i="6" s="1"/>
  <c r="AR17" i="6" s="1"/>
  <c r="AP18" i="6"/>
  <c r="AP19" i="6"/>
  <c r="AP20" i="6"/>
  <c r="AP21" i="6"/>
  <c r="AQ21" i="6" s="1"/>
  <c r="AR21" i="6" s="1"/>
  <c r="AP22" i="6"/>
  <c r="AP6" i="6"/>
  <c r="AP7" i="6"/>
  <c r="AP8" i="6"/>
  <c r="AP9" i="6"/>
  <c r="AQ9" i="6" s="1"/>
  <c r="AR9" i="6" s="1"/>
  <c r="AP10" i="6"/>
  <c r="AP11" i="6"/>
  <c r="AP12" i="6"/>
  <c r="AP13" i="6"/>
  <c r="AQ13" i="6" s="1"/>
  <c r="AR13" i="6" s="1"/>
  <c r="AP5" i="6"/>
  <c r="AQ5" i="6" s="1"/>
  <c r="AR5" i="6" s="1"/>
  <c r="AQ32" i="6"/>
  <c r="AR32" i="6" s="1"/>
  <c r="AQ33" i="6"/>
  <c r="AR33" i="6" s="1"/>
  <c r="AQ34" i="6"/>
  <c r="AR34" i="6" s="1"/>
  <c r="AQ36" i="6"/>
  <c r="AR36" i="6" s="1"/>
  <c r="AQ37" i="6"/>
  <c r="AR37" i="6" s="1"/>
  <c r="AQ38" i="6"/>
  <c r="AR38" i="6" s="1"/>
  <c r="AQ40" i="6"/>
  <c r="AR40" i="6" s="1"/>
  <c r="AR23" i="6"/>
  <c r="AR25" i="6"/>
  <c r="AR27" i="6"/>
  <c r="AR29" i="6"/>
  <c r="AR31" i="6"/>
  <c r="AO35" i="6" s="1"/>
  <c r="AQ23" i="6"/>
  <c r="AQ24" i="6"/>
  <c r="AR24" i="6" s="1"/>
  <c r="AQ25" i="6"/>
  <c r="AQ26" i="6"/>
  <c r="AR26" i="6" s="1"/>
  <c r="AQ27" i="6"/>
  <c r="AQ28" i="6"/>
  <c r="AR28" i="6" s="1"/>
  <c r="AQ29" i="6"/>
  <c r="AQ30" i="6"/>
  <c r="AR30" i="6" s="1"/>
  <c r="AQ31" i="6"/>
  <c r="AR15" i="6"/>
  <c r="AR19" i="6"/>
  <c r="AQ14" i="6"/>
  <c r="AR14" i="6" s="1"/>
  <c r="AQ15" i="6"/>
  <c r="AQ16" i="6"/>
  <c r="AR16" i="6" s="1"/>
  <c r="AQ18" i="6"/>
  <c r="AR18" i="6" s="1"/>
  <c r="AQ19" i="6"/>
  <c r="AQ20" i="6"/>
  <c r="AR20" i="6" s="1"/>
  <c r="AQ22" i="6"/>
  <c r="AR22" i="6" s="1"/>
  <c r="AR11" i="6"/>
  <c r="AR7" i="6"/>
  <c r="AQ6" i="6"/>
  <c r="AR6" i="6" s="1"/>
  <c r="AQ7" i="6"/>
  <c r="AQ8" i="6"/>
  <c r="AR8" i="6" s="1"/>
  <c r="AQ10" i="6"/>
  <c r="AR10" i="6" s="1"/>
  <c r="AQ11" i="6"/>
  <c r="AQ12" i="6"/>
  <c r="AR12" i="6" s="1"/>
  <c r="AO3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5" i="6"/>
  <c r="P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5" i="6"/>
  <c r="AA5" i="6" s="1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Y33" i="5" s="1"/>
  <c r="Q34" i="5"/>
  <c r="Q35" i="5"/>
  <c r="Q36" i="5"/>
  <c r="Q37" i="5"/>
  <c r="Y37" i="5" s="1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5" i="5"/>
  <c r="Y17" i="5"/>
  <c r="AG67" i="6"/>
  <c r="U67" i="6"/>
  <c r="V67" i="6" s="1"/>
  <c r="Y67" i="6" s="1"/>
  <c r="T67" i="6"/>
  <c r="S67" i="6"/>
  <c r="AG66" i="6"/>
  <c r="U66" i="6"/>
  <c r="T66" i="6"/>
  <c r="V66" i="6" s="1"/>
  <c r="S66" i="6"/>
  <c r="AG65" i="6"/>
  <c r="U65" i="6"/>
  <c r="V65" i="6" s="1"/>
  <c r="T65" i="6"/>
  <c r="S65" i="6"/>
  <c r="AG64" i="6"/>
  <c r="U64" i="6"/>
  <c r="T64" i="6"/>
  <c r="V64" i="6" s="1"/>
  <c r="S64" i="6"/>
  <c r="AG63" i="6"/>
  <c r="U63" i="6"/>
  <c r="V63" i="6" s="1"/>
  <c r="Z63" i="6" s="1"/>
  <c r="T63" i="6"/>
  <c r="S63" i="6"/>
  <c r="AG62" i="6"/>
  <c r="U62" i="6"/>
  <c r="T62" i="6"/>
  <c r="S62" i="6"/>
  <c r="V62" i="6" s="1"/>
  <c r="Y62" i="6" s="1"/>
  <c r="AG61" i="6"/>
  <c r="U61" i="6"/>
  <c r="T61" i="6"/>
  <c r="V61" i="6" s="1"/>
  <c r="X61" i="6" s="1"/>
  <c r="S61" i="6"/>
  <c r="AG60" i="6"/>
  <c r="U60" i="6"/>
  <c r="V60" i="6" s="1"/>
  <c r="T60" i="6"/>
  <c r="S60" i="6"/>
  <c r="AG59" i="6"/>
  <c r="U59" i="6"/>
  <c r="T59" i="6"/>
  <c r="V59" i="6" s="1"/>
  <c r="Z59" i="6" s="1"/>
  <c r="S59" i="6"/>
  <c r="AG58" i="6"/>
  <c r="U58" i="6"/>
  <c r="T58" i="6"/>
  <c r="V58" i="6" s="1"/>
  <c r="Y58" i="6" s="1"/>
  <c r="S58" i="6"/>
  <c r="AG57" i="6"/>
  <c r="U57" i="6"/>
  <c r="T57" i="6"/>
  <c r="S57" i="6"/>
  <c r="V57" i="6" s="1"/>
  <c r="Y57" i="6" s="1"/>
  <c r="AG56" i="6"/>
  <c r="U56" i="6"/>
  <c r="V56" i="6" s="1"/>
  <c r="T56" i="6"/>
  <c r="S56" i="6"/>
  <c r="AG55" i="6"/>
  <c r="U55" i="6"/>
  <c r="T55" i="6"/>
  <c r="S55" i="6"/>
  <c r="AG54" i="6"/>
  <c r="U54" i="6"/>
  <c r="V54" i="6" s="1"/>
  <c r="Y54" i="6" s="1"/>
  <c r="T54" i="6"/>
  <c r="S54" i="6"/>
  <c r="AG53" i="6"/>
  <c r="U53" i="6"/>
  <c r="T53" i="6"/>
  <c r="V53" i="6" s="1"/>
  <c r="Z53" i="6" s="1"/>
  <c r="AJ53" i="6" s="1"/>
  <c r="S53" i="6"/>
  <c r="AG52" i="6"/>
  <c r="U52" i="6"/>
  <c r="V52" i="6" s="1"/>
  <c r="T52" i="6"/>
  <c r="S52" i="6"/>
  <c r="AG51" i="6"/>
  <c r="U51" i="6"/>
  <c r="T51" i="6"/>
  <c r="S51" i="6"/>
  <c r="V51" i="6" s="1"/>
  <c r="Y51" i="6" s="1"/>
  <c r="AG50" i="6"/>
  <c r="U50" i="6"/>
  <c r="T50" i="6"/>
  <c r="V50" i="6" s="1"/>
  <c r="Y50" i="6" s="1"/>
  <c r="S50" i="6"/>
  <c r="AG49" i="6"/>
  <c r="U49" i="6"/>
  <c r="T49" i="6"/>
  <c r="S49" i="6"/>
  <c r="V49" i="6" s="1"/>
  <c r="AG48" i="6"/>
  <c r="U48" i="6"/>
  <c r="T48" i="6"/>
  <c r="V48" i="6" s="1"/>
  <c r="S48" i="6"/>
  <c r="AG47" i="6"/>
  <c r="U47" i="6"/>
  <c r="T47" i="6"/>
  <c r="V47" i="6" s="1"/>
  <c r="Z47" i="6" s="1"/>
  <c r="AJ47" i="6" s="1"/>
  <c r="S47" i="6"/>
  <c r="AG46" i="6"/>
  <c r="U46" i="6"/>
  <c r="T46" i="6"/>
  <c r="V46" i="6" s="1"/>
  <c r="S46" i="6"/>
  <c r="AG45" i="6"/>
  <c r="U45" i="6"/>
  <c r="V45" i="6" s="1"/>
  <c r="Y45" i="6" s="1"/>
  <c r="T45" i="6"/>
  <c r="S45" i="6"/>
  <c r="AG44" i="6"/>
  <c r="U44" i="6"/>
  <c r="V44" i="6" s="1"/>
  <c r="Y44" i="6" s="1"/>
  <c r="T44" i="6"/>
  <c r="S44" i="6"/>
  <c r="AG43" i="6"/>
  <c r="U43" i="6"/>
  <c r="T43" i="6"/>
  <c r="S43" i="6"/>
  <c r="V43" i="6" s="1"/>
  <c r="Z43" i="6" s="1"/>
  <c r="AJ43" i="6" s="1"/>
  <c r="AG42" i="6"/>
  <c r="U42" i="6"/>
  <c r="T42" i="6"/>
  <c r="V42" i="6" s="1"/>
  <c r="S42" i="6"/>
  <c r="AG41" i="6"/>
  <c r="U41" i="6"/>
  <c r="V41" i="6" s="1"/>
  <c r="T41" i="6"/>
  <c r="S41" i="6"/>
  <c r="AG40" i="6"/>
  <c r="U40" i="6"/>
  <c r="T40" i="6"/>
  <c r="S40" i="6"/>
  <c r="V40" i="6" s="1"/>
  <c r="Y40" i="6" s="1"/>
  <c r="AG39" i="6"/>
  <c r="U39" i="6"/>
  <c r="T39" i="6"/>
  <c r="S39" i="6"/>
  <c r="AG38" i="6"/>
  <c r="U38" i="6"/>
  <c r="V38" i="6" s="1"/>
  <c r="Y38" i="6" s="1"/>
  <c r="T38" i="6"/>
  <c r="S38" i="6"/>
  <c r="AG37" i="6"/>
  <c r="U37" i="6"/>
  <c r="T37" i="6"/>
  <c r="S37" i="6"/>
  <c r="V37" i="6" s="1"/>
  <c r="AG36" i="6"/>
  <c r="U36" i="6"/>
  <c r="V36" i="6" s="1"/>
  <c r="T36" i="6"/>
  <c r="S36" i="6"/>
  <c r="AG35" i="6"/>
  <c r="U35" i="6"/>
  <c r="V35" i="6" s="1"/>
  <c r="Z35" i="6" s="1"/>
  <c r="T35" i="6"/>
  <c r="S35" i="6"/>
  <c r="AG34" i="6"/>
  <c r="U34" i="6"/>
  <c r="T34" i="6"/>
  <c r="S34" i="6"/>
  <c r="V34" i="6" s="1"/>
  <c r="Y34" i="6" s="1"/>
  <c r="AG33" i="6"/>
  <c r="U33" i="6"/>
  <c r="T33" i="6"/>
  <c r="S33" i="6"/>
  <c r="V33" i="6" s="1"/>
  <c r="AG32" i="6"/>
  <c r="U32" i="6"/>
  <c r="T32" i="6"/>
  <c r="S32" i="6"/>
  <c r="V32" i="6" s="1"/>
  <c r="AG31" i="6"/>
  <c r="U31" i="6"/>
  <c r="T31" i="6"/>
  <c r="V31" i="6" s="1"/>
  <c r="Y31" i="6" s="1"/>
  <c r="S31" i="6"/>
  <c r="AG30" i="6"/>
  <c r="U30" i="6"/>
  <c r="T30" i="6"/>
  <c r="V30" i="6" s="1"/>
  <c r="S30" i="6"/>
  <c r="AG29" i="6"/>
  <c r="U29" i="6"/>
  <c r="T29" i="6"/>
  <c r="S29" i="6"/>
  <c r="V29" i="6" s="1"/>
  <c r="AG28" i="6"/>
  <c r="U28" i="6"/>
  <c r="V28" i="6" s="1"/>
  <c r="Y28" i="6" s="1"/>
  <c r="T28" i="6"/>
  <c r="S28" i="6"/>
  <c r="AG27" i="6"/>
  <c r="Z27" i="6"/>
  <c r="AJ27" i="6" s="1"/>
  <c r="U27" i="6"/>
  <c r="T27" i="6"/>
  <c r="S27" i="6"/>
  <c r="V27" i="6" s="1"/>
  <c r="Y27" i="6" s="1"/>
  <c r="AG26" i="6"/>
  <c r="X26" i="6"/>
  <c r="Z26" i="6"/>
  <c r="U26" i="6"/>
  <c r="V26" i="6" s="1"/>
  <c r="Y26" i="6" s="1"/>
  <c r="T26" i="6"/>
  <c r="S26" i="6"/>
  <c r="AG25" i="6"/>
  <c r="U25" i="6"/>
  <c r="V25" i="6" s="1"/>
  <c r="T25" i="6"/>
  <c r="S25" i="6"/>
  <c r="AG24" i="6"/>
  <c r="U24" i="6"/>
  <c r="V24" i="6" s="1"/>
  <c r="Y24" i="6" s="1"/>
  <c r="T24" i="6"/>
  <c r="S24" i="6"/>
  <c r="AG23" i="6"/>
  <c r="U23" i="6"/>
  <c r="T23" i="6"/>
  <c r="S23" i="6"/>
  <c r="V23" i="6" s="1"/>
  <c r="Y23" i="6" s="1"/>
  <c r="AG22" i="6"/>
  <c r="U22" i="6"/>
  <c r="T22" i="6"/>
  <c r="V22" i="6" s="1"/>
  <c r="S22" i="6"/>
  <c r="AG21" i="6"/>
  <c r="U21" i="6"/>
  <c r="V21" i="6" s="1"/>
  <c r="Y21" i="6" s="1"/>
  <c r="T21" i="6"/>
  <c r="S21" i="6"/>
  <c r="AG20" i="6"/>
  <c r="U20" i="6"/>
  <c r="V20" i="6" s="1"/>
  <c r="Y20" i="6" s="1"/>
  <c r="T20" i="6"/>
  <c r="S20" i="6"/>
  <c r="AG19" i="6"/>
  <c r="U19" i="6"/>
  <c r="V19" i="6" s="1"/>
  <c r="Y19" i="6" s="1"/>
  <c r="T19" i="6"/>
  <c r="S19" i="6"/>
  <c r="AG18" i="6"/>
  <c r="U18" i="6"/>
  <c r="T18" i="6"/>
  <c r="V18" i="6" s="1"/>
  <c r="S18" i="6"/>
  <c r="AG17" i="6"/>
  <c r="U17" i="6"/>
  <c r="T17" i="6"/>
  <c r="S17" i="6"/>
  <c r="V17" i="6" s="1"/>
  <c r="AG16" i="6"/>
  <c r="U16" i="6"/>
  <c r="T16" i="6"/>
  <c r="S16" i="6"/>
  <c r="V16" i="6" s="1"/>
  <c r="AG15" i="6"/>
  <c r="U15" i="6"/>
  <c r="V15" i="6" s="1"/>
  <c r="T15" i="6"/>
  <c r="S15" i="6"/>
  <c r="AG14" i="6"/>
  <c r="U14" i="6"/>
  <c r="V14" i="6" s="1"/>
  <c r="Y14" i="6" s="1"/>
  <c r="T14" i="6"/>
  <c r="S14" i="6"/>
  <c r="AG13" i="6"/>
  <c r="U13" i="6"/>
  <c r="V13" i="6" s="1"/>
  <c r="Y13" i="6" s="1"/>
  <c r="T13" i="6"/>
  <c r="S13" i="6"/>
  <c r="AG12" i="6"/>
  <c r="U12" i="6"/>
  <c r="T12" i="6"/>
  <c r="S12" i="6"/>
  <c r="AG11" i="6"/>
  <c r="U11" i="6"/>
  <c r="T11" i="6"/>
  <c r="V11" i="6" s="1"/>
  <c r="S11" i="6"/>
  <c r="AG10" i="6"/>
  <c r="U10" i="6"/>
  <c r="T10" i="6"/>
  <c r="V10" i="6" s="1"/>
  <c r="S10" i="6"/>
  <c r="AG9" i="6"/>
  <c r="U9" i="6"/>
  <c r="V9" i="6" s="1"/>
  <c r="Y9" i="6" s="1"/>
  <c r="T9" i="6"/>
  <c r="S9" i="6"/>
  <c r="AG8" i="6"/>
  <c r="U8" i="6"/>
  <c r="V8" i="6" s="1"/>
  <c r="Y8" i="6" s="1"/>
  <c r="T8" i="6"/>
  <c r="S8" i="6"/>
  <c r="AG7" i="6"/>
  <c r="U7" i="6"/>
  <c r="T7" i="6"/>
  <c r="S7" i="6"/>
  <c r="V7" i="6" s="1"/>
  <c r="Y7" i="6" s="1"/>
  <c r="AG6" i="6"/>
  <c r="U6" i="6"/>
  <c r="T6" i="6"/>
  <c r="S6" i="6"/>
  <c r="V6" i="6" s="1"/>
  <c r="Y6" i="6" s="1"/>
  <c r="AG5" i="6"/>
  <c r="U5" i="6"/>
  <c r="V5" i="6" s="1"/>
  <c r="Y5" i="6" s="1"/>
  <c r="T5" i="6"/>
  <c r="S5" i="6"/>
  <c r="AE9" i="5"/>
  <c r="AE29" i="5"/>
  <c r="Y6" i="5"/>
  <c r="AE6" i="5" s="1"/>
  <c r="Y7" i="5"/>
  <c r="AE7" i="5" s="1"/>
  <c r="Y8" i="5"/>
  <c r="AE8" i="5" s="1"/>
  <c r="Y9" i="5"/>
  <c r="Y10" i="5"/>
  <c r="AE10" i="5" s="1"/>
  <c r="Y11" i="5"/>
  <c r="AE11" i="5" s="1"/>
  <c r="Y12" i="5"/>
  <c r="AE12" i="5" s="1"/>
  <c r="Y13" i="5"/>
  <c r="AE13" i="5" s="1"/>
  <c r="Y14" i="5"/>
  <c r="AE14" i="5" s="1"/>
  <c r="Y15" i="5"/>
  <c r="AE15" i="5" s="1"/>
  <c r="Y16" i="5"/>
  <c r="AE16" i="5" s="1"/>
  <c r="Y18" i="5"/>
  <c r="AE18" i="5" s="1"/>
  <c r="Y19" i="5"/>
  <c r="AE19" i="5" s="1"/>
  <c r="Y20" i="5"/>
  <c r="AE20" i="5" s="1"/>
  <c r="Y21" i="5"/>
  <c r="AE21" i="5" s="1"/>
  <c r="Y22" i="5"/>
  <c r="AE22" i="5" s="1"/>
  <c r="Y23" i="5"/>
  <c r="AE23" i="5" s="1"/>
  <c r="Y24" i="5"/>
  <c r="AE24" i="5" s="1"/>
  <c r="Y25" i="5"/>
  <c r="AE25" i="5" s="1"/>
  <c r="Y26" i="5"/>
  <c r="AE26" i="5" s="1"/>
  <c r="Y27" i="5"/>
  <c r="AE27" i="5" s="1"/>
  <c r="Y28" i="5"/>
  <c r="AE28" i="5" s="1"/>
  <c r="Y29" i="5"/>
  <c r="Y30" i="5"/>
  <c r="AE30" i="5" s="1"/>
  <c r="Y31" i="5"/>
  <c r="AE31" i="5" s="1"/>
  <c r="Y32" i="5"/>
  <c r="AE32" i="5" s="1"/>
  <c r="Y34" i="5"/>
  <c r="AE34" i="5" s="1"/>
  <c r="Y35" i="5"/>
  <c r="AE35" i="5" s="1"/>
  <c r="Y36" i="5"/>
  <c r="AE36" i="5" s="1"/>
  <c r="Y38" i="5"/>
  <c r="AE38" i="5" s="1"/>
  <c r="Y39" i="5"/>
  <c r="AE39" i="5" s="1"/>
  <c r="Y40" i="5"/>
  <c r="AE40" i="5" s="1"/>
  <c r="Y41" i="5"/>
  <c r="AE41" i="5" s="1"/>
  <c r="Y42" i="5"/>
  <c r="AE42" i="5" s="1"/>
  <c r="Y43" i="5"/>
  <c r="AE43" i="5" s="1"/>
  <c r="Y44" i="5"/>
  <c r="AE44" i="5" s="1"/>
  <c r="Y45" i="5"/>
  <c r="AE45" i="5" s="1"/>
  <c r="Y46" i="5"/>
  <c r="AE46" i="5" s="1"/>
  <c r="Y47" i="5"/>
  <c r="AE47" i="5" s="1"/>
  <c r="Y48" i="5"/>
  <c r="AE48" i="5" s="1"/>
  <c r="Y49" i="5"/>
  <c r="AA49" i="5" s="1"/>
  <c r="Y50" i="5"/>
  <c r="AE50" i="5" s="1"/>
  <c r="Y51" i="5"/>
  <c r="AE51" i="5" s="1"/>
  <c r="Y52" i="5"/>
  <c r="AE52" i="5" s="1"/>
  <c r="Y53" i="5"/>
  <c r="AE53" i="5" s="1"/>
  <c r="Y54" i="5"/>
  <c r="AE54" i="5" s="1"/>
  <c r="Y55" i="5"/>
  <c r="AE55" i="5" s="1"/>
  <c r="Y56" i="5"/>
  <c r="AE56" i="5" s="1"/>
  <c r="Y57" i="5"/>
  <c r="AE57" i="5" s="1"/>
  <c r="Y58" i="5"/>
  <c r="AE58" i="5" s="1"/>
  <c r="Y59" i="5"/>
  <c r="AE59" i="5" s="1"/>
  <c r="Y60" i="5"/>
  <c r="AE60" i="5" s="1"/>
  <c r="Y61" i="5"/>
  <c r="AE61" i="5" s="1"/>
  <c r="Y62" i="5"/>
  <c r="AE62" i="5" s="1"/>
  <c r="Y63" i="5"/>
  <c r="AE63" i="5" s="1"/>
  <c r="Y64" i="5"/>
  <c r="AE64" i="5" s="1"/>
  <c r="Y65" i="5"/>
  <c r="AA65" i="5" s="1"/>
  <c r="Y66" i="5"/>
  <c r="AE66" i="5" s="1"/>
  <c r="Y67" i="5"/>
  <c r="AE67" i="5" s="1"/>
  <c r="Y5" i="5"/>
  <c r="AE5" i="5" s="1"/>
  <c r="AA6" i="5"/>
  <c r="AA8" i="5"/>
  <c r="AA9" i="5"/>
  <c r="AA12" i="5"/>
  <c r="AA13" i="5"/>
  <c r="AA16" i="5"/>
  <c r="AA18" i="5"/>
  <c r="AA20" i="5"/>
  <c r="AA21" i="5"/>
  <c r="AA22" i="5"/>
  <c r="AA24" i="5"/>
  <c r="AA25" i="5"/>
  <c r="AA26" i="5"/>
  <c r="AA28" i="5"/>
  <c r="AA29" i="5"/>
  <c r="AA30" i="5"/>
  <c r="AA32" i="5"/>
  <c r="AA34" i="5"/>
  <c r="AA36" i="5"/>
  <c r="AA38" i="5"/>
  <c r="AA40" i="5"/>
  <c r="AA42" i="5"/>
  <c r="AA44" i="5"/>
  <c r="AA46" i="5"/>
  <c r="AA48" i="5"/>
  <c r="AA50" i="5"/>
  <c r="AA52" i="5"/>
  <c r="AA53" i="5"/>
  <c r="AA54" i="5"/>
  <c r="AA56" i="5"/>
  <c r="AA58" i="5"/>
  <c r="AA60" i="5"/>
  <c r="AA62" i="5"/>
  <c r="AA64" i="5"/>
  <c r="AA66" i="5"/>
  <c r="Z5" i="5"/>
  <c r="V6" i="5"/>
  <c r="V7" i="5"/>
  <c r="V8" i="5"/>
  <c r="V9" i="5"/>
  <c r="Z9" i="5" s="1"/>
  <c r="AF9" i="5" s="1"/>
  <c r="V10" i="5"/>
  <c r="V11" i="5"/>
  <c r="V12" i="5"/>
  <c r="V13" i="5"/>
  <c r="Z13" i="5" s="1"/>
  <c r="AF13" i="5" s="1"/>
  <c r="V14" i="5"/>
  <c r="V15" i="5"/>
  <c r="V16" i="5"/>
  <c r="V17" i="5"/>
  <c r="V18" i="5"/>
  <c r="V19" i="5"/>
  <c r="V20" i="5"/>
  <c r="V21" i="5"/>
  <c r="Z21" i="5" s="1"/>
  <c r="AF21" i="5" s="1"/>
  <c r="V22" i="5"/>
  <c r="V23" i="5"/>
  <c r="V24" i="5"/>
  <c r="V25" i="5"/>
  <c r="Z25" i="5" s="1"/>
  <c r="AF25" i="5" s="1"/>
  <c r="V26" i="5"/>
  <c r="V27" i="5"/>
  <c r="V28" i="5"/>
  <c r="V29" i="5"/>
  <c r="V30" i="5"/>
  <c r="V31" i="5"/>
  <c r="V32" i="5"/>
  <c r="V33" i="5"/>
  <c r="Z33" i="5" s="1"/>
  <c r="AF33" i="5" s="1"/>
  <c r="V34" i="5"/>
  <c r="V35" i="5"/>
  <c r="V36" i="5"/>
  <c r="V37" i="5"/>
  <c r="V38" i="5"/>
  <c r="V39" i="5"/>
  <c r="V40" i="5"/>
  <c r="V41" i="5"/>
  <c r="Z41" i="5" s="1"/>
  <c r="AF41" i="5" s="1"/>
  <c r="V42" i="5"/>
  <c r="V43" i="5"/>
  <c r="V44" i="5"/>
  <c r="V45" i="5"/>
  <c r="Z45" i="5" s="1"/>
  <c r="AF45" i="5" s="1"/>
  <c r="V46" i="5"/>
  <c r="V47" i="5"/>
  <c r="V48" i="5"/>
  <c r="V49" i="5"/>
  <c r="V50" i="5"/>
  <c r="V51" i="5"/>
  <c r="V52" i="5"/>
  <c r="V53" i="5"/>
  <c r="Z53" i="5" s="1"/>
  <c r="AF53" i="5" s="1"/>
  <c r="V54" i="5"/>
  <c r="V55" i="5"/>
  <c r="V56" i="5"/>
  <c r="V57" i="5"/>
  <c r="V58" i="5"/>
  <c r="V59" i="5"/>
  <c r="V60" i="5"/>
  <c r="V61" i="5"/>
  <c r="V62" i="5"/>
  <c r="V63" i="5"/>
  <c r="V64" i="5"/>
  <c r="V65" i="5"/>
  <c r="Z65" i="5" s="1"/>
  <c r="AF65" i="5" s="1"/>
  <c r="V66" i="5"/>
  <c r="V67" i="5"/>
  <c r="V5" i="5"/>
  <c r="O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5" i="5"/>
  <c r="N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Z17" i="5"/>
  <c r="AF17" i="5" s="1"/>
  <c r="Z37" i="5"/>
  <c r="AF37" i="5" s="1"/>
  <c r="Z61" i="5"/>
  <c r="AF61" i="5" s="1"/>
  <c r="AD5" i="5"/>
  <c r="U67" i="5"/>
  <c r="Z67" i="5" s="1"/>
  <c r="T67" i="5"/>
  <c r="S67" i="5"/>
  <c r="U66" i="5"/>
  <c r="Z66" i="5" s="1"/>
  <c r="T66" i="5"/>
  <c r="S66" i="5"/>
  <c r="U65" i="5"/>
  <c r="T65" i="5"/>
  <c r="S65" i="5"/>
  <c r="U64" i="5"/>
  <c r="T64" i="5"/>
  <c r="S64" i="5"/>
  <c r="U63" i="5"/>
  <c r="Z63" i="5" s="1"/>
  <c r="T63" i="5"/>
  <c r="S63" i="5"/>
  <c r="U62" i="5"/>
  <c r="T62" i="5"/>
  <c r="S62" i="5"/>
  <c r="Z62" i="5" s="1"/>
  <c r="U61" i="5"/>
  <c r="T61" i="5"/>
  <c r="S61" i="5"/>
  <c r="U60" i="5"/>
  <c r="Z60" i="5" s="1"/>
  <c r="T60" i="5"/>
  <c r="S60" i="5"/>
  <c r="U59" i="5"/>
  <c r="T59" i="5"/>
  <c r="S59" i="5"/>
  <c r="U58" i="5"/>
  <c r="T58" i="5"/>
  <c r="Z58" i="5" s="1"/>
  <c r="S58" i="5"/>
  <c r="U57" i="5"/>
  <c r="T57" i="5"/>
  <c r="S57" i="5"/>
  <c r="U56" i="5"/>
  <c r="Z56" i="5" s="1"/>
  <c r="T56" i="5"/>
  <c r="S56" i="5"/>
  <c r="U55" i="5"/>
  <c r="T55" i="5"/>
  <c r="S55" i="5"/>
  <c r="Z55" i="5" s="1"/>
  <c r="U54" i="5"/>
  <c r="X54" i="5" s="1"/>
  <c r="T54" i="5"/>
  <c r="S54" i="5"/>
  <c r="U53" i="5"/>
  <c r="T53" i="5"/>
  <c r="S53" i="5"/>
  <c r="U52" i="5"/>
  <c r="Z52" i="5" s="1"/>
  <c r="T52" i="5"/>
  <c r="S52" i="5"/>
  <c r="U51" i="5"/>
  <c r="T51" i="5"/>
  <c r="S51" i="5"/>
  <c r="X51" i="5" s="1"/>
  <c r="U50" i="5"/>
  <c r="T50" i="5"/>
  <c r="Z50" i="5" s="1"/>
  <c r="S50" i="5"/>
  <c r="U49" i="5"/>
  <c r="T49" i="5"/>
  <c r="S49" i="5"/>
  <c r="U48" i="5"/>
  <c r="Z48" i="5" s="1"/>
  <c r="T48" i="5"/>
  <c r="S48" i="5"/>
  <c r="U47" i="5"/>
  <c r="T47" i="5"/>
  <c r="X47" i="5" s="1"/>
  <c r="S47" i="5"/>
  <c r="U46" i="5"/>
  <c r="Z46" i="5" s="1"/>
  <c r="T46" i="5"/>
  <c r="S46" i="5"/>
  <c r="U45" i="5"/>
  <c r="T45" i="5"/>
  <c r="S45" i="5"/>
  <c r="U44" i="5"/>
  <c r="Z44" i="5" s="1"/>
  <c r="T44" i="5"/>
  <c r="S44" i="5"/>
  <c r="U43" i="5"/>
  <c r="X43" i="5" s="1"/>
  <c r="T43" i="5"/>
  <c r="S43" i="5"/>
  <c r="U42" i="5"/>
  <c r="Z42" i="5" s="1"/>
  <c r="T42" i="5"/>
  <c r="S42" i="5"/>
  <c r="U41" i="5"/>
  <c r="T41" i="5"/>
  <c r="S41" i="5"/>
  <c r="U40" i="5"/>
  <c r="T40" i="5"/>
  <c r="S40" i="5"/>
  <c r="Z40" i="5" s="1"/>
  <c r="U39" i="5"/>
  <c r="T39" i="5"/>
  <c r="S39" i="5"/>
  <c r="Z39" i="5" s="1"/>
  <c r="U38" i="5"/>
  <c r="Z38" i="5" s="1"/>
  <c r="T38" i="5"/>
  <c r="S38" i="5"/>
  <c r="U37" i="5"/>
  <c r="T37" i="5"/>
  <c r="S37" i="5"/>
  <c r="U36" i="5"/>
  <c r="X36" i="5" s="1"/>
  <c r="T36" i="5"/>
  <c r="S36" i="5"/>
  <c r="U35" i="5"/>
  <c r="Z35" i="5" s="1"/>
  <c r="T35" i="5"/>
  <c r="S35" i="5"/>
  <c r="U34" i="5"/>
  <c r="T34" i="5"/>
  <c r="S34" i="5"/>
  <c r="Z34" i="5" s="1"/>
  <c r="U33" i="5"/>
  <c r="T33" i="5"/>
  <c r="S33" i="5"/>
  <c r="U32" i="5"/>
  <c r="T32" i="5"/>
  <c r="S32" i="5"/>
  <c r="X32" i="5" s="1"/>
  <c r="U31" i="5"/>
  <c r="T31" i="5"/>
  <c r="Z31" i="5" s="1"/>
  <c r="S31" i="5"/>
  <c r="U30" i="5"/>
  <c r="Z30" i="5" s="1"/>
  <c r="T30" i="5"/>
  <c r="S30" i="5"/>
  <c r="U29" i="5"/>
  <c r="T29" i="5"/>
  <c r="S29" i="5"/>
  <c r="U28" i="5"/>
  <c r="Z28" i="5" s="1"/>
  <c r="T28" i="5"/>
  <c r="S28" i="5"/>
  <c r="U27" i="5"/>
  <c r="T27" i="5"/>
  <c r="S27" i="5"/>
  <c r="Z27" i="5" s="1"/>
  <c r="U26" i="5"/>
  <c r="Z26" i="5" s="1"/>
  <c r="T26" i="5"/>
  <c r="S26" i="5"/>
  <c r="U25" i="5"/>
  <c r="T25" i="5"/>
  <c r="S25" i="5"/>
  <c r="U24" i="5"/>
  <c r="Z24" i="5" s="1"/>
  <c r="T24" i="5"/>
  <c r="S24" i="5"/>
  <c r="U23" i="5"/>
  <c r="T23" i="5"/>
  <c r="S23" i="5"/>
  <c r="Z23" i="5" s="1"/>
  <c r="U22" i="5"/>
  <c r="Z22" i="5" s="1"/>
  <c r="T22" i="5"/>
  <c r="S22" i="5"/>
  <c r="U21" i="5"/>
  <c r="T21" i="5"/>
  <c r="S21" i="5"/>
  <c r="U20" i="5"/>
  <c r="Z20" i="5" s="1"/>
  <c r="T20" i="5"/>
  <c r="S20" i="5"/>
  <c r="U19" i="5"/>
  <c r="X19" i="5" s="1"/>
  <c r="T19" i="5"/>
  <c r="S19" i="5"/>
  <c r="U18" i="5"/>
  <c r="Z18" i="5" s="1"/>
  <c r="T18" i="5"/>
  <c r="S18" i="5"/>
  <c r="U17" i="5"/>
  <c r="T17" i="5"/>
  <c r="S17" i="5"/>
  <c r="U16" i="5"/>
  <c r="Z16" i="5" s="1"/>
  <c r="T16" i="5"/>
  <c r="S16" i="5"/>
  <c r="U15" i="5"/>
  <c r="X15" i="5" s="1"/>
  <c r="T15" i="5"/>
  <c r="S15" i="5"/>
  <c r="U14" i="5"/>
  <c r="Z14" i="5" s="1"/>
  <c r="T14" i="5"/>
  <c r="S14" i="5"/>
  <c r="U13" i="5"/>
  <c r="T13" i="5"/>
  <c r="S13" i="5"/>
  <c r="U12" i="5"/>
  <c r="T12" i="5"/>
  <c r="S12" i="5"/>
  <c r="X12" i="5" s="1"/>
  <c r="U11" i="5"/>
  <c r="Z11" i="5" s="1"/>
  <c r="T11" i="5"/>
  <c r="S11" i="5"/>
  <c r="U10" i="5"/>
  <c r="Z10" i="5" s="1"/>
  <c r="T10" i="5"/>
  <c r="S10" i="5"/>
  <c r="U9" i="5"/>
  <c r="T9" i="5"/>
  <c r="S9" i="5"/>
  <c r="U8" i="5"/>
  <c r="Z8" i="5" s="1"/>
  <c r="T8" i="5"/>
  <c r="S8" i="5"/>
  <c r="U7" i="5"/>
  <c r="T7" i="5"/>
  <c r="S7" i="5"/>
  <c r="Z7" i="5" s="1"/>
  <c r="U6" i="5"/>
  <c r="T6" i="5"/>
  <c r="S6" i="5"/>
  <c r="Z6" i="5" s="1"/>
  <c r="U5" i="5"/>
  <c r="T5" i="5"/>
  <c r="S5" i="5"/>
  <c r="X5" i="2"/>
  <c r="AA5" i="2" s="1"/>
  <c r="X6" i="2"/>
  <c r="X7" i="2"/>
  <c r="AA7" i="2" s="1"/>
  <c r="X8" i="2"/>
  <c r="AA8" i="2" s="1"/>
  <c r="X9" i="2"/>
  <c r="AA9" i="2" s="1"/>
  <c r="X10" i="2"/>
  <c r="X11" i="2"/>
  <c r="AA11" i="2" s="1"/>
  <c r="X12" i="2"/>
  <c r="AA12" i="2" s="1"/>
  <c r="X13" i="2"/>
  <c r="AA13" i="2" s="1"/>
  <c r="X14" i="2"/>
  <c r="X15" i="2"/>
  <c r="AA15" i="2" s="1"/>
  <c r="X16" i="2"/>
  <c r="AA16" i="2" s="1"/>
  <c r="X17" i="2"/>
  <c r="AA17" i="2" s="1"/>
  <c r="X18" i="2"/>
  <c r="X19" i="2"/>
  <c r="AA19" i="2" s="1"/>
  <c r="X20" i="2"/>
  <c r="AA20" i="2" s="1"/>
  <c r="X21" i="2"/>
  <c r="AA21" i="2" s="1"/>
  <c r="X22" i="2"/>
  <c r="X23" i="2"/>
  <c r="AA23" i="2" s="1"/>
  <c r="X24" i="2"/>
  <c r="AA24" i="2" s="1"/>
  <c r="X25" i="2"/>
  <c r="AA25" i="2" s="1"/>
  <c r="X26" i="2"/>
  <c r="X27" i="2"/>
  <c r="AA27" i="2" s="1"/>
  <c r="X28" i="2"/>
  <c r="AA28" i="2" s="1"/>
  <c r="X29" i="2"/>
  <c r="AA29" i="2" s="1"/>
  <c r="X30" i="2"/>
  <c r="X31" i="2"/>
  <c r="AA31" i="2" s="1"/>
  <c r="X32" i="2"/>
  <c r="AA32" i="2" s="1"/>
  <c r="X33" i="2"/>
  <c r="AA33" i="2" s="1"/>
  <c r="X34" i="2"/>
  <c r="X35" i="2"/>
  <c r="AA35" i="2" s="1"/>
  <c r="X36" i="2"/>
  <c r="AA36" i="2" s="1"/>
  <c r="X37" i="2"/>
  <c r="AA37" i="2" s="1"/>
  <c r="X38" i="2"/>
  <c r="X39" i="2"/>
  <c r="AA39" i="2" s="1"/>
  <c r="X40" i="2"/>
  <c r="AA40" i="2" s="1"/>
  <c r="X41" i="2"/>
  <c r="AA41" i="2" s="1"/>
  <c r="X42" i="2"/>
  <c r="AA42" i="2" s="1"/>
  <c r="X43" i="2"/>
  <c r="AA43" i="2" s="1"/>
  <c r="X44" i="2"/>
  <c r="AA44" i="2" s="1"/>
  <c r="X45" i="2"/>
  <c r="AA45" i="2" s="1"/>
  <c r="X46" i="2"/>
  <c r="X47" i="2"/>
  <c r="AA47" i="2" s="1"/>
  <c r="X48" i="2"/>
  <c r="AA48" i="2" s="1"/>
  <c r="X49" i="2"/>
  <c r="AA49" i="2" s="1"/>
  <c r="X50" i="2"/>
  <c r="AA50" i="2" s="1"/>
  <c r="X51" i="2"/>
  <c r="AA51" i="2" s="1"/>
  <c r="X52" i="2"/>
  <c r="AA52" i="2" s="1"/>
  <c r="X53" i="2"/>
  <c r="AA53" i="2" s="1"/>
  <c r="X54" i="2"/>
  <c r="AA54" i="2" s="1"/>
  <c r="X55" i="2"/>
  <c r="AA55" i="2" s="1"/>
  <c r="X56" i="2"/>
  <c r="AA56" i="2" s="1"/>
  <c r="X57" i="2"/>
  <c r="AA57" i="2" s="1"/>
  <c r="X58" i="2"/>
  <c r="X59" i="2"/>
  <c r="AA59" i="2" s="1"/>
  <c r="X60" i="2"/>
  <c r="AA60" i="2" s="1"/>
  <c r="X61" i="2"/>
  <c r="AA61" i="2" s="1"/>
  <c r="X62" i="2"/>
  <c r="AA62" i="2" s="1"/>
  <c r="X63" i="2"/>
  <c r="AA63" i="2" s="1"/>
  <c r="X64" i="2"/>
  <c r="AA64" i="2" s="1"/>
  <c r="X65" i="2"/>
  <c r="AA65" i="2" s="1"/>
  <c r="X66" i="2"/>
  <c r="AA66" i="2" s="1"/>
  <c r="X4" i="2"/>
  <c r="AA6" i="2"/>
  <c r="AA10" i="2"/>
  <c r="AA14" i="2"/>
  <c r="AA18" i="2"/>
  <c r="AA22" i="2"/>
  <c r="AA26" i="2"/>
  <c r="AA30" i="2"/>
  <c r="AA34" i="2"/>
  <c r="AA38" i="2"/>
  <c r="AA46" i="2"/>
  <c r="AA58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Q4" i="2"/>
  <c r="P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4" i="2"/>
  <c r="N4" i="2"/>
  <c r="W61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4" i="2"/>
  <c r="Z39" i="2"/>
  <c r="AF39" i="2" s="1"/>
  <c r="AH39" i="2" s="1"/>
  <c r="V8" i="2"/>
  <c r="V44" i="2"/>
  <c r="U5" i="2"/>
  <c r="U6" i="2"/>
  <c r="U7" i="2"/>
  <c r="V7" i="2" s="1"/>
  <c r="W7" i="2" s="1"/>
  <c r="U8" i="2"/>
  <c r="U9" i="2"/>
  <c r="V9" i="2" s="1"/>
  <c r="W9" i="2" s="1"/>
  <c r="U10" i="2"/>
  <c r="V10" i="2" s="1"/>
  <c r="U11" i="2"/>
  <c r="U12" i="2"/>
  <c r="V12" i="2" s="1"/>
  <c r="U13" i="2"/>
  <c r="V13" i="2" s="1"/>
  <c r="W13" i="2" s="1"/>
  <c r="U14" i="2"/>
  <c r="V14" i="2" s="1"/>
  <c r="U15" i="2"/>
  <c r="V15" i="2" s="1"/>
  <c r="W15" i="2" s="1"/>
  <c r="U16" i="2"/>
  <c r="V16" i="2" s="1"/>
  <c r="U17" i="2"/>
  <c r="V17" i="2" s="1"/>
  <c r="U18" i="2"/>
  <c r="V18" i="2" s="1"/>
  <c r="U19" i="2"/>
  <c r="V19" i="2" s="1"/>
  <c r="W19" i="2" s="1"/>
  <c r="U20" i="2"/>
  <c r="V20" i="2" s="1"/>
  <c r="U21" i="2"/>
  <c r="V21" i="2" s="1"/>
  <c r="W21" i="2" s="1"/>
  <c r="U22" i="2"/>
  <c r="U23" i="2"/>
  <c r="V23" i="2" s="1"/>
  <c r="W23" i="2" s="1"/>
  <c r="U24" i="2"/>
  <c r="V24" i="2" s="1"/>
  <c r="U25" i="2"/>
  <c r="V25" i="2" s="1"/>
  <c r="W25" i="2" s="1"/>
  <c r="U26" i="2"/>
  <c r="U27" i="2"/>
  <c r="V27" i="2" s="1"/>
  <c r="W27" i="2" s="1"/>
  <c r="U28" i="2"/>
  <c r="U29" i="2"/>
  <c r="V29" i="2" s="1"/>
  <c r="U30" i="2"/>
  <c r="U31" i="2"/>
  <c r="U32" i="2"/>
  <c r="V32" i="2" s="1"/>
  <c r="U33" i="2"/>
  <c r="U34" i="2"/>
  <c r="V34" i="2" s="1"/>
  <c r="U35" i="2"/>
  <c r="V35" i="2" s="1"/>
  <c r="W35" i="2" s="1"/>
  <c r="U36" i="2"/>
  <c r="V36" i="2" s="1"/>
  <c r="Z36" i="2" s="1"/>
  <c r="AF36" i="2" s="1"/>
  <c r="AH36" i="2" s="1"/>
  <c r="U37" i="2"/>
  <c r="V37" i="2" s="1"/>
  <c r="W37" i="2" s="1"/>
  <c r="U38" i="2"/>
  <c r="U39" i="2"/>
  <c r="U40" i="2"/>
  <c r="V40" i="2" s="1"/>
  <c r="U41" i="2"/>
  <c r="V41" i="2" s="1"/>
  <c r="U42" i="2"/>
  <c r="V42" i="2" s="1"/>
  <c r="U43" i="2"/>
  <c r="V43" i="2" s="1"/>
  <c r="W43" i="2" s="1"/>
  <c r="U44" i="2"/>
  <c r="U45" i="2"/>
  <c r="V45" i="2" s="1"/>
  <c r="W45" i="2" s="1"/>
  <c r="U46" i="2"/>
  <c r="U47" i="2"/>
  <c r="V47" i="2" s="1"/>
  <c r="W47" i="2" s="1"/>
  <c r="U48" i="2"/>
  <c r="U49" i="2"/>
  <c r="U50" i="2"/>
  <c r="U51" i="2"/>
  <c r="V51" i="2" s="1"/>
  <c r="W51" i="2" s="1"/>
  <c r="U52" i="2"/>
  <c r="V52" i="2" s="1"/>
  <c r="U53" i="2"/>
  <c r="V53" i="2" s="1"/>
  <c r="U54" i="2"/>
  <c r="U55" i="2"/>
  <c r="V55" i="2" s="1"/>
  <c r="W55" i="2" s="1"/>
  <c r="U56" i="2"/>
  <c r="U57" i="2"/>
  <c r="U58" i="2"/>
  <c r="V58" i="2" s="1"/>
  <c r="U59" i="2"/>
  <c r="V59" i="2" s="1"/>
  <c r="W59" i="2" s="1"/>
  <c r="U60" i="2"/>
  <c r="V60" i="2" s="1"/>
  <c r="Z60" i="2" s="1"/>
  <c r="AF60" i="2" s="1"/>
  <c r="AH60" i="2" s="1"/>
  <c r="U61" i="2"/>
  <c r="U62" i="2"/>
  <c r="V62" i="2" s="1"/>
  <c r="Z62" i="2" s="1"/>
  <c r="AF62" i="2" s="1"/>
  <c r="AH62" i="2" s="1"/>
  <c r="U63" i="2"/>
  <c r="V63" i="2" s="1"/>
  <c r="W63" i="2" s="1"/>
  <c r="U64" i="2"/>
  <c r="V64" i="2" s="1"/>
  <c r="U65" i="2"/>
  <c r="V65" i="2" s="1"/>
  <c r="U66" i="2"/>
  <c r="V66" i="2" s="1"/>
  <c r="Z66" i="2" s="1"/>
  <c r="AF66" i="2" s="1"/>
  <c r="AH66" i="2" s="1"/>
  <c r="U4" i="2"/>
  <c r="V4" i="2" s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V30" i="2" s="1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V46" i="2" s="1"/>
  <c r="T47" i="2"/>
  <c r="T48" i="2"/>
  <c r="T49" i="2"/>
  <c r="V49" i="2" s="1"/>
  <c r="T50" i="2"/>
  <c r="T51" i="2"/>
  <c r="T52" i="2"/>
  <c r="T53" i="2"/>
  <c r="T54" i="2"/>
  <c r="T55" i="2"/>
  <c r="T56" i="2"/>
  <c r="T57" i="2"/>
  <c r="V57" i="2" s="1"/>
  <c r="T58" i="2"/>
  <c r="T59" i="2"/>
  <c r="T60" i="2"/>
  <c r="T61" i="2"/>
  <c r="T62" i="2"/>
  <c r="T63" i="2"/>
  <c r="T64" i="2"/>
  <c r="T65" i="2"/>
  <c r="T66" i="2"/>
  <c r="T4" i="2"/>
  <c r="S4" i="2"/>
  <c r="S15" i="2"/>
  <c r="S16" i="2"/>
  <c r="S17" i="2"/>
  <c r="S18" i="2"/>
  <c r="S19" i="2"/>
  <c r="S20" i="2"/>
  <c r="S21" i="2"/>
  <c r="S22" i="2"/>
  <c r="V22" i="2" s="1"/>
  <c r="S23" i="2"/>
  <c r="S24" i="2"/>
  <c r="S25" i="2"/>
  <c r="S26" i="2"/>
  <c r="V26" i="2" s="1"/>
  <c r="S27" i="2"/>
  <c r="S28" i="2"/>
  <c r="V28" i="2" s="1"/>
  <c r="S29" i="2"/>
  <c r="S30" i="2"/>
  <c r="S31" i="2"/>
  <c r="V31" i="2" s="1"/>
  <c r="W31" i="2" s="1"/>
  <c r="S32" i="2"/>
  <c r="S33" i="2"/>
  <c r="V33" i="2" s="1"/>
  <c r="S34" i="2"/>
  <c r="S35" i="2"/>
  <c r="S36" i="2"/>
  <c r="S37" i="2"/>
  <c r="S38" i="2"/>
  <c r="V38" i="2" s="1"/>
  <c r="S39" i="2"/>
  <c r="V39" i="2" s="1"/>
  <c r="W39" i="2" s="1"/>
  <c r="S40" i="2"/>
  <c r="S41" i="2"/>
  <c r="S42" i="2"/>
  <c r="S43" i="2"/>
  <c r="S44" i="2"/>
  <c r="S45" i="2"/>
  <c r="S46" i="2"/>
  <c r="S47" i="2"/>
  <c r="S48" i="2"/>
  <c r="V48" i="2" s="1"/>
  <c r="S49" i="2"/>
  <c r="S50" i="2"/>
  <c r="V50" i="2" s="1"/>
  <c r="S51" i="2"/>
  <c r="S52" i="2"/>
  <c r="S53" i="2"/>
  <c r="S54" i="2"/>
  <c r="V54" i="2" s="1"/>
  <c r="S55" i="2"/>
  <c r="S56" i="2"/>
  <c r="V56" i="2" s="1"/>
  <c r="S57" i="2"/>
  <c r="S58" i="2"/>
  <c r="S59" i="2"/>
  <c r="S60" i="2"/>
  <c r="S61" i="2"/>
  <c r="V61" i="2" s="1"/>
  <c r="S62" i="2"/>
  <c r="S63" i="2"/>
  <c r="S64" i="2"/>
  <c r="S65" i="2"/>
  <c r="S66" i="2"/>
  <c r="S11" i="2"/>
  <c r="V11" i="2" s="1"/>
  <c r="W11" i="2" s="1"/>
  <c r="S12" i="2"/>
  <c r="S13" i="2"/>
  <c r="S14" i="2"/>
  <c r="S10" i="2"/>
  <c r="S5" i="2"/>
  <c r="V5" i="2" s="1"/>
  <c r="S6" i="2"/>
  <c r="V6" i="2" s="1"/>
  <c r="S7" i="2"/>
  <c r="S8" i="2"/>
  <c r="S9" i="2"/>
  <c r="T9" i="4"/>
  <c r="T10" i="4"/>
  <c r="T11" i="4"/>
  <c r="T12" i="4"/>
  <c r="T13" i="4"/>
  <c r="T14" i="4"/>
  <c r="T15" i="4"/>
  <c r="T16" i="4"/>
  <c r="T17" i="4"/>
  <c r="AA83" i="4"/>
  <c r="Z83" i="4"/>
  <c r="Y83" i="4"/>
  <c r="X83" i="4"/>
  <c r="AB83" i="4" s="1"/>
  <c r="T83" i="4"/>
  <c r="J83" i="4"/>
  <c r="AA82" i="4"/>
  <c r="Z82" i="4"/>
  <c r="Y82" i="4"/>
  <c r="X82" i="4"/>
  <c r="AB82" i="4" s="1"/>
  <c r="T82" i="4"/>
  <c r="J82" i="4"/>
  <c r="AA81" i="4"/>
  <c r="Z81" i="4"/>
  <c r="Y81" i="4"/>
  <c r="X81" i="4"/>
  <c r="AB81" i="4" s="1"/>
  <c r="T81" i="4"/>
  <c r="J81" i="4"/>
  <c r="AA80" i="4"/>
  <c r="Z80" i="4"/>
  <c r="Y80" i="4"/>
  <c r="X80" i="4"/>
  <c r="AB80" i="4" s="1"/>
  <c r="T80" i="4"/>
  <c r="J80" i="4"/>
  <c r="AA79" i="4"/>
  <c r="Z79" i="4"/>
  <c r="Y79" i="4"/>
  <c r="X79" i="4"/>
  <c r="AB79" i="4" s="1"/>
  <c r="T79" i="4"/>
  <c r="J79" i="4"/>
  <c r="AA78" i="4"/>
  <c r="Z78" i="4"/>
  <c r="Y78" i="4"/>
  <c r="X78" i="4"/>
  <c r="AB78" i="4" s="1"/>
  <c r="T78" i="4"/>
  <c r="J78" i="4"/>
  <c r="AA77" i="4"/>
  <c r="Z77" i="4"/>
  <c r="Y77" i="4"/>
  <c r="X77" i="4"/>
  <c r="AB77" i="4" s="1"/>
  <c r="T77" i="4"/>
  <c r="J77" i="4"/>
  <c r="AA76" i="4"/>
  <c r="Z76" i="4"/>
  <c r="Y76" i="4"/>
  <c r="X76" i="4"/>
  <c r="AB76" i="4" s="1"/>
  <c r="T76" i="4"/>
  <c r="J76" i="4"/>
  <c r="AA75" i="4"/>
  <c r="Z75" i="4"/>
  <c r="Y75" i="4"/>
  <c r="X75" i="4"/>
  <c r="AB75" i="4" s="1"/>
  <c r="T75" i="4"/>
  <c r="J75" i="4"/>
  <c r="AA72" i="4"/>
  <c r="Z72" i="4"/>
  <c r="Y72" i="4"/>
  <c r="X72" i="4"/>
  <c r="AB72" i="4" s="1"/>
  <c r="T72" i="4"/>
  <c r="J72" i="4"/>
  <c r="AA71" i="4"/>
  <c r="Z71" i="4"/>
  <c r="Y71" i="4"/>
  <c r="X71" i="4"/>
  <c r="AB71" i="4" s="1"/>
  <c r="T71" i="4"/>
  <c r="J71" i="4"/>
  <c r="AA70" i="4"/>
  <c r="Z70" i="4"/>
  <c r="Y70" i="4"/>
  <c r="X70" i="4"/>
  <c r="AB70" i="4" s="1"/>
  <c r="T70" i="4"/>
  <c r="J70" i="4"/>
  <c r="AA69" i="4"/>
  <c r="Z69" i="4"/>
  <c r="Y69" i="4"/>
  <c r="X69" i="4"/>
  <c r="AB69" i="4" s="1"/>
  <c r="T69" i="4"/>
  <c r="J69" i="4"/>
  <c r="AA68" i="4"/>
  <c r="Z68" i="4"/>
  <c r="Y68" i="4"/>
  <c r="X68" i="4"/>
  <c r="AB68" i="4" s="1"/>
  <c r="T68" i="4"/>
  <c r="J68" i="4"/>
  <c r="AA67" i="4"/>
  <c r="Z67" i="4"/>
  <c r="Y67" i="4"/>
  <c r="X67" i="4"/>
  <c r="AB67" i="4" s="1"/>
  <c r="T67" i="4"/>
  <c r="J67" i="4"/>
  <c r="AA66" i="4"/>
  <c r="Z66" i="4"/>
  <c r="Y66" i="4"/>
  <c r="X66" i="4"/>
  <c r="AB66" i="4" s="1"/>
  <c r="T66" i="4"/>
  <c r="J66" i="4"/>
  <c r="AA65" i="4"/>
  <c r="Z65" i="4"/>
  <c r="Y65" i="4"/>
  <c r="X65" i="4"/>
  <c r="AB65" i="4" s="1"/>
  <c r="T65" i="4"/>
  <c r="J65" i="4"/>
  <c r="AA64" i="4"/>
  <c r="Z64" i="4"/>
  <c r="Y64" i="4"/>
  <c r="X64" i="4"/>
  <c r="AB64" i="4" s="1"/>
  <c r="T64" i="4"/>
  <c r="J64" i="4"/>
  <c r="AA61" i="4"/>
  <c r="Z61" i="4"/>
  <c r="Y61" i="4"/>
  <c r="X61" i="4"/>
  <c r="AB61" i="4" s="1"/>
  <c r="T61" i="4"/>
  <c r="J61" i="4"/>
  <c r="AA60" i="4"/>
  <c r="Z60" i="4"/>
  <c r="Y60" i="4"/>
  <c r="X60" i="4"/>
  <c r="AB60" i="4" s="1"/>
  <c r="T60" i="4"/>
  <c r="J60" i="4"/>
  <c r="AA59" i="4"/>
  <c r="Z59" i="4"/>
  <c r="Y59" i="4"/>
  <c r="X59" i="4"/>
  <c r="AB59" i="4" s="1"/>
  <c r="T59" i="4"/>
  <c r="J59" i="4"/>
  <c r="AA58" i="4"/>
  <c r="Z58" i="4"/>
  <c r="Y58" i="4"/>
  <c r="X58" i="4"/>
  <c r="AB58" i="4" s="1"/>
  <c r="T58" i="4"/>
  <c r="J58" i="4"/>
  <c r="AA57" i="4"/>
  <c r="Z57" i="4"/>
  <c r="Y57" i="4"/>
  <c r="X57" i="4"/>
  <c r="AB57" i="4" s="1"/>
  <c r="T57" i="4"/>
  <c r="J57" i="4"/>
  <c r="AA56" i="4"/>
  <c r="Z56" i="4"/>
  <c r="Y56" i="4"/>
  <c r="X56" i="4"/>
  <c r="AB56" i="4" s="1"/>
  <c r="T56" i="4"/>
  <c r="J56" i="4"/>
  <c r="AA55" i="4"/>
  <c r="Z55" i="4"/>
  <c r="Y55" i="4"/>
  <c r="X55" i="4"/>
  <c r="AB55" i="4" s="1"/>
  <c r="T55" i="4"/>
  <c r="J55" i="4"/>
  <c r="AA54" i="4"/>
  <c r="Z54" i="4"/>
  <c r="Y54" i="4"/>
  <c r="X54" i="4"/>
  <c r="AB54" i="4" s="1"/>
  <c r="T54" i="4"/>
  <c r="J54" i="4"/>
  <c r="AA53" i="4"/>
  <c r="Z53" i="4"/>
  <c r="Y53" i="4"/>
  <c r="X53" i="4"/>
  <c r="AB53" i="4" s="1"/>
  <c r="T53" i="4"/>
  <c r="J53" i="4"/>
  <c r="AA50" i="4"/>
  <c r="Z50" i="4"/>
  <c r="Y50" i="4"/>
  <c r="X50" i="4"/>
  <c r="AB50" i="4" s="1"/>
  <c r="T50" i="4"/>
  <c r="J50" i="4"/>
  <c r="AA49" i="4"/>
  <c r="Z49" i="4"/>
  <c r="Y49" i="4"/>
  <c r="X49" i="4"/>
  <c r="AB49" i="4" s="1"/>
  <c r="T49" i="4"/>
  <c r="J49" i="4"/>
  <c r="AA48" i="4"/>
  <c r="Z48" i="4"/>
  <c r="Y48" i="4"/>
  <c r="X48" i="4"/>
  <c r="AB48" i="4" s="1"/>
  <c r="T48" i="4"/>
  <c r="J48" i="4"/>
  <c r="AA47" i="4"/>
  <c r="Z47" i="4"/>
  <c r="Y47" i="4"/>
  <c r="X47" i="4"/>
  <c r="AB47" i="4" s="1"/>
  <c r="T47" i="4"/>
  <c r="J47" i="4"/>
  <c r="AA46" i="4"/>
  <c r="Z46" i="4"/>
  <c r="Y46" i="4"/>
  <c r="X46" i="4"/>
  <c r="AB46" i="4" s="1"/>
  <c r="T46" i="4"/>
  <c r="J46" i="4"/>
  <c r="AA45" i="4"/>
  <c r="Z45" i="4"/>
  <c r="Y45" i="4"/>
  <c r="X45" i="4"/>
  <c r="AB45" i="4" s="1"/>
  <c r="T45" i="4"/>
  <c r="J45" i="4"/>
  <c r="AA44" i="4"/>
  <c r="Z44" i="4"/>
  <c r="Y44" i="4"/>
  <c r="X44" i="4"/>
  <c r="AB44" i="4" s="1"/>
  <c r="T44" i="4"/>
  <c r="J44" i="4"/>
  <c r="AA43" i="4"/>
  <c r="Z43" i="4"/>
  <c r="Y43" i="4"/>
  <c r="X43" i="4"/>
  <c r="AB43" i="4" s="1"/>
  <c r="T43" i="4"/>
  <c r="J43" i="4"/>
  <c r="AA42" i="4"/>
  <c r="Z42" i="4"/>
  <c r="Y42" i="4"/>
  <c r="X42" i="4"/>
  <c r="AB42" i="4" s="1"/>
  <c r="T42" i="4"/>
  <c r="J42" i="4"/>
  <c r="AA39" i="4"/>
  <c r="Z39" i="4"/>
  <c r="Y39" i="4"/>
  <c r="X39" i="4"/>
  <c r="AB39" i="4" s="1"/>
  <c r="T39" i="4"/>
  <c r="J39" i="4"/>
  <c r="AA38" i="4"/>
  <c r="Z38" i="4"/>
  <c r="Y38" i="4"/>
  <c r="X38" i="4"/>
  <c r="AB38" i="4" s="1"/>
  <c r="T38" i="4"/>
  <c r="J38" i="4"/>
  <c r="AA37" i="4"/>
  <c r="Z37" i="4"/>
  <c r="Y37" i="4"/>
  <c r="X37" i="4"/>
  <c r="AB37" i="4" s="1"/>
  <c r="T37" i="4"/>
  <c r="J37" i="4"/>
  <c r="AA36" i="4"/>
  <c r="Z36" i="4"/>
  <c r="Y36" i="4"/>
  <c r="X36" i="4"/>
  <c r="AB36" i="4" s="1"/>
  <c r="T36" i="4"/>
  <c r="J36" i="4"/>
  <c r="AA35" i="4"/>
  <c r="Z35" i="4"/>
  <c r="Y35" i="4"/>
  <c r="X35" i="4"/>
  <c r="AB35" i="4" s="1"/>
  <c r="T35" i="4"/>
  <c r="J35" i="4"/>
  <c r="AA34" i="4"/>
  <c r="Z34" i="4"/>
  <c r="Y34" i="4"/>
  <c r="X34" i="4"/>
  <c r="AB34" i="4" s="1"/>
  <c r="T34" i="4"/>
  <c r="J34" i="4"/>
  <c r="AA33" i="4"/>
  <c r="Z33" i="4"/>
  <c r="Y33" i="4"/>
  <c r="X33" i="4"/>
  <c r="AB33" i="4" s="1"/>
  <c r="T33" i="4"/>
  <c r="J33" i="4"/>
  <c r="AA32" i="4"/>
  <c r="Z32" i="4"/>
  <c r="Y32" i="4"/>
  <c r="X32" i="4"/>
  <c r="AB32" i="4" s="1"/>
  <c r="T32" i="4"/>
  <c r="J32" i="4"/>
  <c r="AA31" i="4"/>
  <c r="Z31" i="4"/>
  <c r="Y31" i="4"/>
  <c r="X31" i="4"/>
  <c r="AB31" i="4" s="1"/>
  <c r="T31" i="4"/>
  <c r="J31" i="4"/>
  <c r="AB28" i="4"/>
  <c r="AA28" i="4"/>
  <c r="Y28" i="4"/>
  <c r="X28" i="4"/>
  <c r="T28" i="4"/>
  <c r="J28" i="4"/>
  <c r="AA27" i="4"/>
  <c r="Z27" i="4"/>
  <c r="Y27" i="4"/>
  <c r="X27" i="4"/>
  <c r="AB27" i="4" s="1"/>
  <c r="T27" i="4"/>
  <c r="J27" i="4"/>
  <c r="AA26" i="4"/>
  <c r="Z26" i="4"/>
  <c r="Y26" i="4"/>
  <c r="X26" i="4"/>
  <c r="AB26" i="4" s="1"/>
  <c r="T26" i="4"/>
  <c r="J26" i="4"/>
  <c r="AA25" i="4"/>
  <c r="Z25" i="4"/>
  <c r="Y25" i="4"/>
  <c r="X25" i="4"/>
  <c r="AB25" i="4" s="1"/>
  <c r="T25" i="4"/>
  <c r="J25" i="4"/>
  <c r="AA24" i="4"/>
  <c r="Z24" i="4"/>
  <c r="Y24" i="4"/>
  <c r="X24" i="4"/>
  <c r="AB24" i="4" s="1"/>
  <c r="T24" i="4"/>
  <c r="J24" i="4"/>
  <c r="AA23" i="4"/>
  <c r="Z23" i="4"/>
  <c r="Y23" i="4"/>
  <c r="X23" i="4"/>
  <c r="AB23" i="4" s="1"/>
  <c r="T23" i="4"/>
  <c r="J23" i="4"/>
  <c r="AA22" i="4"/>
  <c r="Z22" i="4"/>
  <c r="Y22" i="4"/>
  <c r="X22" i="4"/>
  <c r="AB22" i="4" s="1"/>
  <c r="T22" i="4"/>
  <c r="J22" i="4"/>
  <c r="AA21" i="4"/>
  <c r="Z21" i="4"/>
  <c r="Y21" i="4"/>
  <c r="X21" i="4"/>
  <c r="AB21" i="4" s="1"/>
  <c r="T21" i="4"/>
  <c r="J21" i="4"/>
  <c r="AA20" i="4"/>
  <c r="Z20" i="4"/>
  <c r="Y20" i="4"/>
  <c r="X20" i="4"/>
  <c r="AB20" i="4" s="1"/>
  <c r="T20" i="4"/>
  <c r="J20" i="4"/>
  <c r="AA17" i="4"/>
  <c r="Z17" i="4"/>
  <c r="Y17" i="4"/>
  <c r="X17" i="4"/>
  <c r="AB17" i="4" s="1"/>
  <c r="J17" i="4"/>
  <c r="AA16" i="4"/>
  <c r="Z16" i="4"/>
  <c r="Y16" i="4"/>
  <c r="X16" i="4"/>
  <c r="AB16" i="4" s="1"/>
  <c r="J16" i="4"/>
  <c r="AA15" i="4"/>
  <c r="Z15" i="4"/>
  <c r="Y15" i="4"/>
  <c r="X15" i="4"/>
  <c r="AB15" i="4" s="1"/>
  <c r="J15" i="4"/>
  <c r="AA14" i="4"/>
  <c r="Z14" i="4"/>
  <c r="Y14" i="4"/>
  <c r="X14" i="4"/>
  <c r="AB14" i="4" s="1"/>
  <c r="J14" i="4"/>
  <c r="AA13" i="4"/>
  <c r="Z13" i="4"/>
  <c r="Y13" i="4"/>
  <c r="X13" i="4"/>
  <c r="AB13" i="4" s="1"/>
  <c r="J13" i="4"/>
  <c r="AA12" i="4"/>
  <c r="Z12" i="4"/>
  <c r="Y12" i="4"/>
  <c r="X12" i="4"/>
  <c r="AB12" i="4" s="1"/>
  <c r="J12" i="4"/>
  <c r="Z11" i="4"/>
  <c r="Y11" i="4"/>
  <c r="X11" i="4"/>
  <c r="AA11" i="4" s="1"/>
  <c r="J11" i="4"/>
  <c r="AA10" i="4"/>
  <c r="Z10" i="4"/>
  <c r="Y10" i="4"/>
  <c r="X10" i="4"/>
  <c r="AB10" i="4" s="1"/>
  <c r="J10" i="4"/>
  <c r="Z9" i="4"/>
  <c r="Y9" i="4"/>
  <c r="X9" i="4"/>
  <c r="AB9" i="4" s="1"/>
  <c r="J9" i="4"/>
  <c r="AA7" i="4"/>
  <c r="Z7" i="4"/>
  <c r="Y7" i="4"/>
  <c r="X7" i="4"/>
  <c r="AB7" i="4" s="1"/>
  <c r="AO43" i="6" l="1"/>
  <c r="AO47" i="6"/>
  <c r="AO46" i="6"/>
  <c r="AO44" i="6"/>
  <c r="AO48" i="6"/>
  <c r="AO42" i="6"/>
  <c r="AO45" i="6"/>
  <c r="AO49" i="6"/>
  <c r="AO41" i="6"/>
  <c r="AO38" i="6"/>
  <c r="AO32" i="6"/>
  <c r="AO37" i="6"/>
  <c r="AO33" i="6"/>
  <c r="AO40" i="6"/>
  <c r="AO36" i="6"/>
  <c r="AO34" i="6"/>
  <c r="AO39" i="6"/>
  <c r="AO27" i="6"/>
  <c r="AO31" i="6"/>
  <c r="AO26" i="6"/>
  <c r="AO24" i="6"/>
  <c r="AO28" i="6"/>
  <c r="AO23" i="6"/>
  <c r="AO30" i="6"/>
  <c r="AO25" i="6"/>
  <c r="AO29" i="6"/>
  <c r="AO15" i="6"/>
  <c r="AO19" i="6"/>
  <c r="AO14" i="6"/>
  <c r="AO22" i="6"/>
  <c r="AO16" i="6"/>
  <c r="AO20" i="6"/>
  <c r="AO17" i="6"/>
  <c r="AO21" i="6"/>
  <c r="AO18" i="6"/>
  <c r="X5" i="6"/>
  <c r="AJ59" i="6"/>
  <c r="Z14" i="6"/>
  <c r="AJ14" i="6" s="1"/>
  <c r="AD44" i="6"/>
  <c r="AB5" i="6"/>
  <c r="AH5" i="6" s="1"/>
  <c r="Z20" i="6"/>
  <c r="AJ20" i="6" s="1"/>
  <c r="X31" i="6"/>
  <c r="AJ26" i="6"/>
  <c r="Z31" i="6"/>
  <c r="AJ31" i="6" s="1"/>
  <c r="AJ35" i="6"/>
  <c r="AJ63" i="6"/>
  <c r="X6" i="6"/>
  <c r="Z40" i="6"/>
  <c r="AJ40" i="6" s="1"/>
  <c r="AC19" i="6"/>
  <c r="Y15" i="6"/>
  <c r="AC15" i="6" s="1"/>
  <c r="Y22" i="6"/>
  <c r="AC22" i="6" s="1"/>
  <c r="Y37" i="6"/>
  <c r="AC37" i="6" s="1"/>
  <c r="AA67" i="6"/>
  <c r="AB67" i="6" s="1"/>
  <c r="AI67" i="6" s="1"/>
  <c r="AK67" i="6" s="1"/>
  <c r="AA63" i="6"/>
  <c r="AB63" i="6" s="1"/>
  <c r="AH63" i="6" s="1"/>
  <c r="AM63" i="6" s="1"/>
  <c r="AA59" i="6"/>
  <c r="AB59" i="6" s="1"/>
  <c r="AH59" i="6" s="1"/>
  <c r="AM59" i="6" s="1"/>
  <c r="AA55" i="6"/>
  <c r="AA51" i="6"/>
  <c r="AB51" i="6" s="1"/>
  <c r="AI51" i="6" s="1"/>
  <c r="AK51" i="6" s="1"/>
  <c r="AA47" i="6"/>
  <c r="AB47" i="6" s="1"/>
  <c r="AI47" i="6" s="1"/>
  <c r="AK47" i="6" s="1"/>
  <c r="AA43" i="6"/>
  <c r="AB43" i="6" s="1"/>
  <c r="AH43" i="6" s="1"/>
  <c r="AM43" i="6" s="1"/>
  <c r="AA39" i="6"/>
  <c r="AA35" i="6"/>
  <c r="AB35" i="6" s="1"/>
  <c r="AI35" i="6" s="1"/>
  <c r="AK35" i="6" s="1"/>
  <c r="AA31" i="6"/>
  <c r="AB31" i="6" s="1"/>
  <c r="AI31" i="6" s="1"/>
  <c r="AK31" i="6" s="1"/>
  <c r="AA27" i="6"/>
  <c r="AB27" i="6" s="1"/>
  <c r="AH27" i="6" s="1"/>
  <c r="AM27" i="6" s="1"/>
  <c r="AA23" i="6"/>
  <c r="AB23" i="6" s="1"/>
  <c r="AI23" i="6" s="1"/>
  <c r="AK23" i="6" s="1"/>
  <c r="AA19" i="6"/>
  <c r="AB19" i="6" s="1"/>
  <c r="AI19" i="6" s="1"/>
  <c r="AK19" i="6" s="1"/>
  <c r="AA15" i="6"/>
  <c r="AB15" i="6" s="1"/>
  <c r="AI15" i="6" s="1"/>
  <c r="AK15" i="6" s="1"/>
  <c r="AA11" i="6"/>
  <c r="AB11" i="6" s="1"/>
  <c r="AI11" i="6" s="1"/>
  <c r="AA7" i="6"/>
  <c r="AB7" i="6" s="1"/>
  <c r="AH7" i="6" s="1"/>
  <c r="AM7" i="6" s="1"/>
  <c r="AC34" i="6"/>
  <c r="AC58" i="6"/>
  <c r="AC57" i="6"/>
  <c r="AA65" i="6"/>
  <c r="AB65" i="6" s="1"/>
  <c r="AI65" i="6" s="1"/>
  <c r="AK65" i="6" s="1"/>
  <c r="AA61" i="6"/>
  <c r="AB61" i="6" s="1"/>
  <c r="AI61" i="6" s="1"/>
  <c r="AK61" i="6" s="1"/>
  <c r="AA57" i="6"/>
  <c r="AB57" i="6" s="1"/>
  <c r="AH57" i="6" s="1"/>
  <c r="AM57" i="6" s="1"/>
  <c r="AA53" i="6"/>
  <c r="AB53" i="6" s="1"/>
  <c r="AA49" i="6"/>
  <c r="AB49" i="6" s="1"/>
  <c r="AI49" i="6" s="1"/>
  <c r="AK49" i="6" s="1"/>
  <c r="AA45" i="6"/>
  <c r="AB45" i="6" s="1"/>
  <c r="AI45" i="6" s="1"/>
  <c r="AK45" i="6" s="1"/>
  <c r="AA41" i="6"/>
  <c r="AB41" i="6" s="1"/>
  <c r="AH41" i="6" s="1"/>
  <c r="AM41" i="6" s="1"/>
  <c r="AA37" i="6"/>
  <c r="AB37" i="6" s="1"/>
  <c r="AA33" i="6"/>
  <c r="AB33" i="6" s="1"/>
  <c r="AH33" i="6" s="1"/>
  <c r="AM33" i="6" s="1"/>
  <c r="AA29" i="6"/>
  <c r="AB29" i="6" s="1"/>
  <c r="AH29" i="6" s="1"/>
  <c r="AM29" i="6" s="1"/>
  <c r="AA25" i="6"/>
  <c r="AB25" i="6" s="1"/>
  <c r="AA21" i="6"/>
  <c r="AB21" i="6" s="1"/>
  <c r="AI21" i="6" s="1"/>
  <c r="AK21" i="6" s="1"/>
  <c r="AA17" i="6"/>
  <c r="AB17" i="6" s="1"/>
  <c r="AA13" i="6"/>
  <c r="AB13" i="6" s="1"/>
  <c r="AH13" i="6" s="1"/>
  <c r="AM13" i="6" s="1"/>
  <c r="AA9" i="6"/>
  <c r="AB9" i="6" s="1"/>
  <c r="AI9" i="6" s="1"/>
  <c r="Y17" i="6"/>
  <c r="AC17" i="6" s="1"/>
  <c r="Y64" i="6"/>
  <c r="AD64" i="6" s="1"/>
  <c r="AC20" i="6"/>
  <c r="Y33" i="6"/>
  <c r="AC33" i="6" s="1"/>
  <c r="AC45" i="6"/>
  <c r="AC21" i="6"/>
  <c r="AC13" i="6"/>
  <c r="AM5" i="6"/>
  <c r="AA64" i="6"/>
  <c r="AB64" i="6" s="1"/>
  <c r="AI64" i="6" s="1"/>
  <c r="AK64" i="6" s="1"/>
  <c r="AA60" i="6"/>
  <c r="AB60" i="6" s="1"/>
  <c r="AH60" i="6" s="1"/>
  <c r="AM60" i="6" s="1"/>
  <c r="AA56" i="6"/>
  <c r="AB56" i="6" s="1"/>
  <c r="AI56" i="6" s="1"/>
  <c r="AK56" i="6" s="1"/>
  <c r="AA52" i="6"/>
  <c r="AB52" i="6" s="1"/>
  <c r="AH52" i="6" s="1"/>
  <c r="AM52" i="6" s="1"/>
  <c r="AA48" i="6"/>
  <c r="AB48" i="6" s="1"/>
  <c r="AI48" i="6" s="1"/>
  <c r="AK48" i="6" s="1"/>
  <c r="AA44" i="6"/>
  <c r="AB44" i="6" s="1"/>
  <c r="AH44" i="6" s="1"/>
  <c r="AM44" i="6" s="1"/>
  <c r="AA40" i="6"/>
  <c r="AB40" i="6" s="1"/>
  <c r="AH40" i="6" s="1"/>
  <c r="AM40" i="6" s="1"/>
  <c r="AA36" i="6"/>
  <c r="AB36" i="6" s="1"/>
  <c r="AI36" i="6" s="1"/>
  <c r="AK36" i="6" s="1"/>
  <c r="AA32" i="6"/>
  <c r="AB32" i="6" s="1"/>
  <c r="AI32" i="6" s="1"/>
  <c r="AK32" i="6" s="1"/>
  <c r="AA28" i="6"/>
  <c r="AB28" i="6" s="1"/>
  <c r="AH28" i="6" s="1"/>
  <c r="AM28" i="6" s="1"/>
  <c r="AA24" i="6"/>
  <c r="AB24" i="6" s="1"/>
  <c r="AH24" i="6" s="1"/>
  <c r="AM24" i="6" s="1"/>
  <c r="AA20" i="6"/>
  <c r="AB20" i="6" s="1"/>
  <c r="AH20" i="6" s="1"/>
  <c r="AM20" i="6" s="1"/>
  <c r="AA16" i="6"/>
  <c r="AB16" i="6" s="1"/>
  <c r="AI16" i="6" s="1"/>
  <c r="AK16" i="6" s="1"/>
  <c r="AA12" i="6"/>
  <c r="AA8" i="6"/>
  <c r="AB8" i="6" s="1"/>
  <c r="AH8" i="6" s="1"/>
  <c r="AM8" i="6" s="1"/>
  <c r="AC6" i="6"/>
  <c r="AA66" i="6"/>
  <c r="AB66" i="6" s="1"/>
  <c r="AA58" i="6"/>
  <c r="AB58" i="6" s="1"/>
  <c r="AA50" i="6"/>
  <c r="AB50" i="6" s="1"/>
  <c r="AA42" i="6"/>
  <c r="AB42" i="6" s="1"/>
  <c r="AA34" i="6"/>
  <c r="AB34" i="6" s="1"/>
  <c r="AA26" i="6"/>
  <c r="AB26" i="6" s="1"/>
  <c r="AA18" i="6"/>
  <c r="AB18" i="6" s="1"/>
  <c r="AA6" i="6"/>
  <c r="AB6" i="6" s="1"/>
  <c r="AA62" i="6"/>
  <c r="AB62" i="6" s="1"/>
  <c r="AA54" i="6"/>
  <c r="AB54" i="6" s="1"/>
  <c r="AA46" i="6"/>
  <c r="AB46" i="6" s="1"/>
  <c r="AA38" i="6"/>
  <c r="AB38" i="6" s="1"/>
  <c r="AA30" i="6"/>
  <c r="AB30" i="6" s="1"/>
  <c r="AA22" i="6"/>
  <c r="AB22" i="6" s="1"/>
  <c r="AA14" i="6"/>
  <c r="AB14" i="6" s="1"/>
  <c r="AA10" i="6"/>
  <c r="AB10" i="6" s="1"/>
  <c r="AC26" i="6"/>
  <c r="AC27" i="6"/>
  <c r="Y43" i="6"/>
  <c r="AC43" i="6" s="1"/>
  <c r="AC54" i="6"/>
  <c r="Y66" i="6"/>
  <c r="AC66" i="6" s="1"/>
  <c r="Y10" i="6"/>
  <c r="AC10" i="6" s="1"/>
  <c r="Y11" i="6"/>
  <c r="AC11" i="6" s="1"/>
  <c r="AC38" i="6"/>
  <c r="AC51" i="6"/>
  <c r="AC67" i="6"/>
  <c r="AC14" i="6"/>
  <c r="Y18" i="6"/>
  <c r="AC18" i="6" s="1"/>
  <c r="AC23" i="6"/>
  <c r="Y30" i="6"/>
  <c r="AC30" i="6" s="1"/>
  <c r="AC31" i="6"/>
  <c r="Y46" i="6"/>
  <c r="AC46" i="6" s="1"/>
  <c r="AC50" i="6"/>
  <c r="AD5" i="6"/>
  <c r="AC62" i="6"/>
  <c r="X41" i="6"/>
  <c r="Y41" i="6"/>
  <c r="AC41" i="6" s="1"/>
  <c r="Z29" i="6"/>
  <c r="AJ29" i="6" s="1"/>
  <c r="Y29" i="6"/>
  <c r="AC29" i="6" s="1"/>
  <c r="X49" i="6"/>
  <c r="Y49" i="6"/>
  <c r="AC49" i="6" s="1"/>
  <c r="AC9" i="6"/>
  <c r="AC5" i="6"/>
  <c r="AC8" i="6"/>
  <c r="V12" i="6"/>
  <c r="Y12" i="6" s="1"/>
  <c r="AC12" i="6" s="1"/>
  <c r="X14" i="6"/>
  <c r="Z22" i="6"/>
  <c r="AC28" i="6"/>
  <c r="V39" i="6"/>
  <c r="Y39" i="6" s="1"/>
  <c r="AC39" i="6" s="1"/>
  <c r="AC40" i="6"/>
  <c r="AC44" i="6"/>
  <c r="X9" i="6"/>
  <c r="X53" i="6"/>
  <c r="Y53" i="6"/>
  <c r="AC53" i="6" s="1"/>
  <c r="Y35" i="6"/>
  <c r="AC35" i="6" s="1"/>
  <c r="Y56" i="6"/>
  <c r="Z56" i="6"/>
  <c r="AJ56" i="6" s="1"/>
  <c r="X25" i="6"/>
  <c r="Z25" i="6"/>
  <c r="AJ25" i="6" s="1"/>
  <c r="Y25" i="6"/>
  <c r="AC25" i="6" s="1"/>
  <c r="AC7" i="6"/>
  <c r="Z5" i="6"/>
  <c r="AJ5" i="6" s="1"/>
  <c r="Z10" i="6"/>
  <c r="AJ10" i="6" s="1"/>
  <c r="Z18" i="6"/>
  <c r="AJ18" i="6" s="1"/>
  <c r="X22" i="6"/>
  <c r="AC24" i="6"/>
  <c r="Y32" i="6"/>
  <c r="Z32" i="6"/>
  <c r="AJ32" i="6" s="1"/>
  <c r="Y36" i="6"/>
  <c r="Z36" i="6"/>
  <c r="AJ36" i="6" s="1"/>
  <c r="X47" i="6"/>
  <c r="Y48" i="6"/>
  <c r="AC48" i="6" s="1"/>
  <c r="X65" i="6"/>
  <c r="Y65" i="6"/>
  <c r="AC65" i="6" s="1"/>
  <c r="Y63" i="6"/>
  <c r="AC63" i="6" s="1"/>
  <c r="Y47" i="6"/>
  <c r="AC47" i="6" s="1"/>
  <c r="Y60" i="6"/>
  <c r="X60" i="6"/>
  <c r="Z60" i="6"/>
  <c r="AJ60" i="6" s="1"/>
  <c r="X10" i="6"/>
  <c r="Y16" i="6"/>
  <c r="AC16" i="6" s="1"/>
  <c r="X18" i="6"/>
  <c r="Y42" i="6"/>
  <c r="AC42" i="6" s="1"/>
  <c r="Y52" i="6"/>
  <c r="Z52" i="6"/>
  <c r="AJ52" i="6" s="1"/>
  <c r="Z61" i="6"/>
  <c r="Y61" i="6"/>
  <c r="AC61" i="6" s="1"/>
  <c r="Y59" i="6"/>
  <c r="AC59" i="6" s="1"/>
  <c r="Z55" i="6"/>
  <c r="AJ55" i="6" s="1"/>
  <c r="V55" i="6"/>
  <c r="Y55" i="6" s="1"/>
  <c r="AC55" i="6" s="1"/>
  <c r="Z51" i="6"/>
  <c r="AJ51" i="6" s="1"/>
  <c r="AD21" i="6"/>
  <c r="AD9" i="6"/>
  <c r="Z13" i="6"/>
  <c r="AJ13" i="6" s="1"/>
  <c r="X21" i="6"/>
  <c r="X57" i="6"/>
  <c r="AD13" i="6"/>
  <c r="AD40" i="6"/>
  <c r="X13" i="6"/>
  <c r="Z9" i="6"/>
  <c r="AJ9" i="6" s="1"/>
  <c r="Z21" i="6"/>
  <c r="AJ21" i="6" s="1"/>
  <c r="X37" i="6"/>
  <c r="Z44" i="6"/>
  <c r="AJ44" i="6" s="1"/>
  <c r="Z65" i="6"/>
  <c r="AJ65" i="6" s="1"/>
  <c r="Z16" i="6"/>
  <c r="AJ16" i="6" s="1"/>
  <c r="AA57" i="5"/>
  <c r="AA41" i="5"/>
  <c r="AA10" i="5"/>
  <c r="AE65" i="5"/>
  <c r="AG65" i="5" s="1"/>
  <c r="AE49" i="5"/>
  <c r="AA61" i="5"/>
  <c r="AA45" i="5"/>
  <c r="AA14" i="5"/>
  <c r="AA37" i="5"/>
  <c r="AE37" i="5"/>
  <c r="AA33" i="5"/>
  <c r="AE33" i="5"/>
  <c r="AA17" i="5"/>
  <c r="AE17" i="5"/>
  <c r="AA67" i="5"/>
  <c r="AA63" i="5"/>
  <c r="AA59" i="5"/>
  <c r="AA55" i="5"/>
  <c r="AA51" i="5"/>
  <c r="AA47" i="5"/>
  <c r="AA43" i="5"/>
  <c r="AA39" i="5"/>
  <c r="AA35" i="5"/>
  <c r="AA31" i="5"/>
  <c r="AA27" i="5"/>
  <c r="AA23" i="5"/>
  <c r="AA19" i="5"/>
  <c r="AA15" i="5"/>
  <c r="AA11" i="5"/>
  <c r="AA7" i="5"/>
  <c r="AA5" i="5"/>
  <c r="X8" i="6"/>
  <c r="X17" i="6"/>
  <c r="Z17" i="6"/>
  <c r="AJ17" i="6" s="1"/>
  <c r="Z19" i="6"/>
  <c r="AJ19" i="6" s="1"/>
  <c r="X19" i="6"/>
  <c r="Z23" i="6"/>
  <c r="AJ23" i="6" s="1"/>
  <c r="X23" i="6"/>
  <c r="X28" i="6"/>
  <c r="Z28" i="6"/>
  <c r="AJ28" i="6" s="1"/>
  <c r="Z6" i="6"/>
  <c r="AJ6" i="6" s="1"/>
  <c r="Z8" i="6"/>
  <c r="AJ8" i="6" s="1"/>
  <c r="AJ22" i="6"/>
  <c r="Z7" i="6"/>
  <c r="AJ7" i="6" s="1"/>
  <c r="X7" i="6"/>
  <c r="Z11" i="6"/>
  <c r="AJ11" i="6" s="1"/>
  <c r="X11" i="6"/>
  <c r="X12" i="6"/>
  <c r="Z15" i="6"/>
  <c r="AJ15" i="6" s="1"/>
  <c r="X15" i="6"/>
  <c r="X16" i="6"/>
  <c r="X20" i="6"/>
  <c r="X24" i="6"/>
  <c r="Z24" i="6"/>
  <c r="AJ24" i="6" s="1"/>
  <c r="Z45" i="6"/>
  <c r="AJ45" i="6" s="1"/>
  <c r="Z48" i="6"/>
  <c r="AJ48" i="6" s="1"/>
  <c r="X48" i="6"/>
  <c r="X58" i="6"/>
  <c r="Z58" i="6"/>
  <c r="AJ58" i="6" s="1"/>
  <c r="X62" i="6"/>
  <c r="Z62" i="6"/>
  <c r="AJ62" i="6" s="1"/>
  <c r="X67" i="6"/>
  <c r="X27" i="6"/>
  <c r="X34" i="6"/>
  <c r="Z34" i="6"/>
  <c r="AJ34" i="6" s="1"/>
  <c r="X42" i="6"/>
  <c r="Z42" i="6"/>
  <c r="AJ42" i="6" s="1"/>
  <c r="X43" i="6"/>
  <c r="X45" i="6"/>
  <c r="Z49" i="6"/>
  <c r="AJ49" i="6" s="1"/>
  <c r="X59" i="6"/>
  <c r="AJ61" i="6"/>
  <c r="Z67" i="6"/>
  <c r="AJ67" i="6" s="1"/>
  <c r="AD31" i="6"/>
  <c r="X29" i="6"/>
  <c r="Z37" i="6"/>
  <c r="AJ37" i="6" s="1"/>
  <c r="Z41" i="6"/>
  <c r="AJ41" i="6" s="1"/>
  <c r="X50" i="6"/>
  <c r="Z50" i="6"/>
  <c r="AJ50" i="6" s="1"/>
  <c r="X51" i="6"/>
  <c r="X54" i="6"/>
  <c r="Z54" i="6"/>
  <c r="AJ54" i="6" s="1"/>
  <c r="X55" i="6"/>
  <c r="X63" i="6"/>
  <c r="X66" i="6"/>
  <c r="Z66" i="6"/>
  <c r="AJ66" i="6" s="1"/>
  <c r="Z33" i="6"/>
  <c r="AJ33" i="6" s="1"/>
  <c r="X30" i="6"/>
  <c r="Z30" i="6"/>
  <c r="AJ30" i="6" s="1"/>
  <c r="X33" i="6"/>
  <c r="X35" i="6"/>
  <c r="X38" i="6"/>
  <c r="Z38" i="6"/>
  <c r="AJ38" i="6" s="1"/>
  <c r="X46" i="6"/>
  <c r="Z46" i="6"/>
  <c r="AJ46" i="6" s="1"/>
  <c r="Z57" i="6"/>
  <c r="AJ57" i="6" s="1"/>
  <c r="Z64" i="6"/>
  <c r="AJ64" i="6" s="1"/>
  <c r="X64" i="6"/>
  <c r="X32" i="6"/>
  <c r="X36" i="6"/>
  <c r="X40" i="6"/>
  <c r="X44" i="6"/>
  <c r="X52" i="6"/>
  <c r="X56" i="6"/>
  <c r="X29" i="5"/>
  <c r="Z49" i="5"/>
  <c r="AF49" i="5" s="1"/>
  <c r="Z57" i="5"/>
  <c r="AF57" i="5" s="1"/>
  <c r="AF50" i="5"/>
  <c r="AF63" i="5"/>
  <c r="AF10" i="5"/>
  <c r="AF14" i="5"/>
  <c r="AF18" i="5"/>
  <c r="AF22" i="5"/>
  <c r="AF26" i="5"/>
  <c r="AF30" i="5"/>
  <c r="AF38" i="5"/>
  <c r="AF40" i="5"/>
  <c r="AF42" i="5"/>
  <c r="AF46" i="5"/>
  <c r="AF66" i="5"/>
  <c r="AF35" i="5"/>
  <c r="AF58" i="5"/>
  <c r="AF7" i="5"/>
  <c r="AF23" i="5"/>
  <c r="AF27" i="5"/>
  <c r="AF39" i="5"/>
  <c r="AF55" i="5"/>
  <c r="AF11" i="5"/>
  <c r="Z59" i="5"/>
  <c r="AF67" i="5"/>
  <c r="AF6" i="5"/>
  <c r="AF8" i="5"/>
  <c r="AF16" i="5"/>
  <c r="AF20" i="5"/>
  <c r="AF24" i="5"/>
  <c r="AF28" i="5"/>
  <c r="AF31" i="5"/>
  <c r="AF34" i="5"/>
  <c r="AF44" i="5"/>
  <c r="AF48" i="5"/>
  <c r="AF52" i="5"/>
  <c r="AF56" i="5"/>
  <c r="AF60" i="5"/>
  <c r="AF62" i="5"/>
  <c r="Z29" i="5"/>
  <c r="AF29" i="5" s="1"/>
  <c r="Z64" i="5"/>
  <c r="Z36" i="5"/>
  <c r="AG36" i="5" s="1"/>
  <c r="Z32" i="5"/>
  <c r="Z12" i="5"/>
  <c r="X5" i="5"/>
  <c r="Z51" i="5"/>
  <c r="AG51" i="5" s="1"/>
  <c r="Z47" i="5"/>
  <c r="Z43" i="5"/>
  <c r="Z19" i="5"/>
  <c r="Z15" i="5"/>
  <c r="AG15" i="5" s="1"/>
  <c r="AG60" i="5"/>
  <c r="Z54" i="5"/>
  <c r="AG34" i="5"/>
  <c r="AG52" i="5"/>
  <c r="AG9" i="5"/>
  <c r="AG13" i="5"/>
  <c r="AG56" i="5"/>
  <c r="AG17" i="5"/>
  <c r="AG26" i="5"/>
  <c r="AG30" i="5"/>
  <c r="X40" i="5"/>
  <c r="X11" i="5"/>
  <c r="X42" i="5"/>
  <c r="AG63" i="5"/>
  <c r="X63" i="5"/>
  <c r="AG66" i="5"/>
  <c r="X66" i="5"/>
  <c r="AG67" i="5"/>
  <c r="X67" i="5"/>
  <c r="X7" i="5"/>
  <c r="X22" i="5"/>
  <c r="AG22" i="5"/>
  <c r="X24" i="5"/>
  <c r="X28" i="5"/>
  <c r="X46" i="5"/>
  <c r="X59" i="5"/>
  <c r="AG20" i="5"/>
  <c r="X20" i="5"/>
  <c r="X13" i="5"/>
  <c r="X6" i="5"/>
  <c r="AG6" i="5"/>
  <c r="AG8" i="5"/>
  <c r="X10" i="5"/>
  <c r="AG10" i="5"/>
  <c r="AG12" i="5"/>
  <c r="AG16" i="5"/>
  <c r="X18" i="5"/>
  <c r="AG18" i="5"/>
  <c r="X14" i="5"/>
  <c r="AG14" i="5"/>
  <c r="X8" i="5"/>
  <c r="X9" i="5"/>
  <c r="X16" i="5"/>
  <c r="X17" i="5"/>
  <c r="AG21" i="5"/>
  <c r="X27" i="5"/>
  <c r="AG27" i="5"/>
  <c r="AG37" i="5"/>
  <c r="X21" i="5"/>
  <c r="X30" i="5"/>
  <c r="X37" i="5"/>
  <c r="X38" i="5"/>
  <c r="X53" i="5"/>
  <c r="AG53" i="5"/>
  <c r="AG55" i="5"/>
  <c r="X55" i="5"/>
  <c r="X61" i="5"/>
  <c r="AG61" i="5"/>
  <c r="X50" i="5"/>
  <c r="AG50" i="5"/>
  <c r="AG7" i="5"/>
  <c r="AG11" i="5"/>
  <c r="AG19" i="5"/>
  <c r="X23" i="5"/>
  <c r="AG23" i="5"/>
  <c r="AG25" i="5"/>
  <c r="AG29" i="5"/>
  <c r="AG33" i="5"/>
  <c r="X35" i="5"/>
  <c r="AG35" i="5"/>
  <c r="AG38" i="5"/>
  <c r="X39" i="5"/>
  <c r="AG39" i="5"/>
  <c r="AG41" i="5"/>
  <c r="X57" i="5"/>
  <c r="AG57" i="5"/>
  <c r="X25" i="5"/>
  <c r="X26" i="5"/>
  <c r="X31" i="5"/>
  <c r="AG31" i="5"/>
  <c r="X33" i="5"/>
  <c r="X34" i="5"/>
  <c r="X41" i="5"/>
  <c r="X48" i="5"/>
  <c r="AG48" i="5"/>
  <c r="X62" i="5"/>
  <c r="AG62" i="5"/>
  <c r="AG43" i="5"/>
  <c r="X45" i="5"/>
  <c r="AG45" i="5"/>
  <c r="X49" i="5"/>
  <c r="AG49" i="5"/>
  <c r="X52" i="5"/>
  <c r="X60" i="5"/>
  <c r="AG24" i="5"/>
  <c r="AG28" i="5"/>
  <c r="AG32" i="5"/>
  <c r="AG40" i="5"/>
  <c r="X44" i="5"/>
  <c r="AG47" i="5"/>
  <c r="X65" i="5"/>
  <c r="AG44" i="5"/>
  <c r="X56" i="5"/>
  <c r="X58" i="5"/>
  <c r="AG58" i="5"/>
  <c r="X64" i="5"/>
  <c r="AG42" i="5"/>
  <c r="AG46" i="5"/>
  <c r="AG54" i="5"/>
  <c r="Z31" i="2"/>
  <c r="AF31" i="2" s="1"/>
  <c r="AH31" i="2" s="1"/>
  <c r="AG51" i="2"/>
  <c r="AJ51" i="2" s="1"/>
  <c r="Z7" i="2"/>
  <c r="AF7" i="2" s="1"/>
  <c r="AH7" i="2" s="1"/>
  <c r="Z55" i="2"/>
  <c r="AF55" i="2" s="1"/>
  <c r="AH55" i="2" s="1"/>
  <c r="Z23" i="2"/>
  <c r="AF23" i="2" s="1"/>
  <c r="AH23" i="2" s="1"/>
  <c r="AG35" i="2"/>
  <c r="AJ35" i="2" s="1"/>
  <c r="Z47" i="2"/>
  <c r="AF47" i="2" s="1"/>
  <c r="AH47" i="2" s="1"/>
  <c r="Z15" i="2"/>
  <c r="AF15" i="2" s="1"/>
  <c r="AH15" i="2" s="1"/>
  <c r="AG19" i="2"/>
  <c r="AJ19" i="2" s="1"/>
  <c r="Y64" i="2"/>
  <c r="W64" i="2"/>
  <c r="Z64" i="2"/>
  <c r="AF64" i="2" s="1"/>
  <c r="AH64" i="2" s="1"/>
  <c r="AG52" i="2"/>
  <c r="AJ52" i="2" s="1"/>
  <c r="W52" i="2"/>
  <c r="Z52" i="2"/>
  <c r="AF52" i="2" s="1"/>
  <c r="AH52" i="2" s="1"/>
  <c r="AG40" i="2"/>
  <c r="AJ40" i="2" s="1"/>
  <c r="W40" i="2"/>
  <c r="Z40" i="2"/>
  <c r="AF40" i="2" s="1"/>
  <c r="AH40" i="2" s="1"/>
  <c r="Y32" i="2"/>
  <c r="W32" i="2"/>
  <c r="Z32" i="2"/>
  <c r="AF32" i="2" s="1"/>
  <c r="AH32" i="2" s="1"/>
  <c r="AG20" i="2"/>
  <c r="AJ20" i="2" s="1"/>
  <c r="W20" i="2"/>
  <c r="Z20" i="2"/>
  <c r="AF20" i="2" s="1"/>
  <c r="AH20" i="2" s="1"/>
  <c r="AG12" i="2"/>
  <c r="AJ12" i="2" s="1"/>
  <c r="W12" i="2"/>
  <c r="Z12" i="2"/>
  <c r="AF12" i="2" s="1"/>
  <c r="AH12" i="2" s="1"/>
  <c r="Y5" i="2"/>
  <c r="Z5" i="2"/>
  <c r="AF5" i="2" s="1"/>
  <c r="AH5" i="2" s="1"/>
  <c r="Y48" i="2"/>
  <c r="W48" i="2"/>
  <c r="AG28" i="2"/>
  <c r="AJ28" i="2" s="1"/>
  <c r="W28" i="2"/>
  <c r="W30" i="2"/>
  <c r="Y30" i="2"/>
  <c r="Z30" i="2"/>
  <c r="AF30" i="2" s="1"/>
  <c r="AH30" i="2" s="1"/>
  <c r="AG65" i="2"/>
  <c r="AJ65" i="2" s="1"/>
  <c r="Z65" i="2"/>
  <c r="AF65" i="2" s="1"/>
  <c r="AH65" i="2" s="1"/>
  <c r="Y41" i="2"/>
  <c r="Z41" i="2"/>
  <c r="AF41" i="2" s="1"/>
  <c r="AH41" i="2" s="1"/>
  <c r="AG29" i="2"/>
  <c r="AJ29" i="2" s="1"/>
  <c r="Z29" i="2"/>
  <c r="AF29" i="2" s="1"/>
  <c r="AH29" i="2" s="1"/>
  <c r="AG17" i="2"/>
  <c r="AJ17" i="2" s="1"/>
  <c r="Z17" i="2"/>
  <c r="AF17" i="2" s="1"/>
  <c r="AH17" i="2" s="1"/>
  <c r="AG44" i="2"/>
  <c r="AJ44" i="2" s="1"/>
  <c r="W44" i="2"/>
  <c r="AG8" i="2"/>
  <c r="AJ8" i="2" s="1"/>
  <c r="W8" i="2"/>
  <c r="W29" i="2"/>
  <c r="AG57" i="2"/>
  <c r="AJ57" i="2" s="1"/>
  <c r="Z57" i="2"/>
  <c r="AF57" i="2" s="1"/>
  <c r="AH57" i="2" s="1"/>
  <c r="AG49" i="2"/>
  <c r="AJ49" i="2" s="1"/>
  <c r="Z49" i="2"/>
  <c r="AF49" i="2" s="1"/>
  <c r="AH49" i="2" s="1"/>
  <c r="Z44" i="2"/>
  <c r="AF44" i="2" s="1"/>
  <c r="AH44" i="2" s="1"/>
  <c r="Z28" i="2"/>
  <c r="AF28" i="2" s="1"/>
  <c r="AH28" i="2" s="1"/>
  <c r="W57" i="2"/>
  <c r="W41" i="2"/>
  <c r="AG63" i="2"/>
  <c r="AJ63" i="2" s="1"/>
  <c r="AG47" i="2"/>
  <c r="AJ47" i="2" s="1"/>
  <c r="Y31" i="2"/>
  <c r="AG15" i="2"/>
  <c r="AJ15" i="2" s="1"/>
  <c r="AG53" i="2"/>
  <c r="AJ53" i="2" s="1"/>
  <c r="Z53" i="2"/>
  <c r="AF53" i="2" s="1"/>
  <c r="AH53" i="2" s="1"/>
  <c r="AG45" i="2"/>
  <c r="AJ45" i="2" s="1"/>
  <c r="Z45" i="2"/>
  <c r="AF45" i="2" s="1"/>
  <c r="AH45" i="2" s="1"/>
  <c r="AG25" i="2"/>
  <c r="AJ25" i="2" s="1"/>
  <c r="Z25" i="2"/>
  <c r="AF25" i="2" s="1"/>
  <c r="AH25" i="2" s="1"/>
  <c r="Y13" i="2"/>
  <c r="Z13" i="2"/>
  <c r="AF13" i="2" s="1"/>
  <c r="AH13" i="2" s="1"/>
  <c r="AG24" i="2"/>
  <c r="AJ24" i="2" s="1"/>
  <c r="W24" i="2"/>
  <c r="W54" i="2"/>
  <c r="AG54" i="2"/>
  <c r="AJ54" i="2" s="1"/>
  <c r="Z54" i="2"/>
  <c r="AF54" i="2" s="1"/>
  <c r="AH54" i="2" s="1"/>
  <c r="W26" i="2"/>
  <c r="AG26" i="2"/>
  <c r="AJ26" i="2" s="1"/>
  <c r="Z26" i="2"/>
  <c r="AF26" i="2" s="1"/>
  <c r="AH26" i="2" s="1"/>
  <c r="AA4" i="2"/>
  <c r="AB4" i="2" s="1"/>
  <c r="Z4" i="2"/>
  <c r="W4" i="2"/>
  <c r="AG60" i="2"/>
  <c r="AJ60" i="2" s="1"/>
  <c r="W60" i="2"/>
  <c r="AG36" i="2"/>
  <c r="AJ36" i="2" s="1"/>
  <c r="W36" i="2"/>
  <c r="Y16" i="2"/>
  <c r="W16" i="2"/>
  <c r="Z59" i="2"/>
  <c r="AF59" i="2" s="1"/>
  <c r="AH59" i="2" s="1"/>
  <c r="Z51" i="2"/>
  <c r="AF51" i="2" s="1"/>
  <c r="AH51" i="2" s="1"/>
  <c r="Z43" i="2"/>
  <c r="AF43" i="2" s="1"/>
  <c r="AH43" i="2" s="1"/>
  <c r="Z35" i="2"/>
  <c r="AF35" i="2" s="1"/>
  <c r="AH35" i="2" s="1"/>
  <c r="Z27" i="2"/>
  <c r="AF27" i="2" s="1"/>
  <c r="AH27" i="2" s="1"/>
  <c r="Z19" i="2"/>
  <c r="AF19" i="2" s="1"/>
  <c r="AH19" i="2" s="1"/>
  <c r="Z11" i="2"/>
  <c r="AF11" i="2" s="1"/>
  <c r="AH11" i="2" s="1"/>
  <c r="W53" i="2"/>
  <c r="W5" i="2"/>
  <c r="Y59" i="2"/>
  <c r="Y43" i="2"/>
  <c r="Y27" i="2"/>
  <c r="Y11" i="2"/>
  <c r="AG56" i="2"/>
  <c r="AJ56" i="2" s="1"/>
  <c r="W56" i="2"/>
  <c r="W46" i="2"/>
  <c r="Y46" i="2"/>
  <c r="Z46" i="2"/>
  <c r="AF46" i="2" s="1"/>
  <c r="AH46" i="2" s="1"/>
  <c r="AG37" i="2"/>
  <c r="AJ37" i="2" s="1"/>
  <c r="Z37" i="2"/>
  <c r="AF37" i="2" s="1"/>
  <c r="AH37" i="2" s="1"/>
  <c r="Y21" i="2"/>
  <c r="Z21" i="2"/>
  <c r="AF21" i="2" s="1"/>
  <c r="AH21" i="2" s="1"/>
  <c r="AG9" i="2"/>
  <c r="AJ9" i="2" s="1"/>
  <c r="Z9" i="2"/>
  <c r="AF9" i="2" s="1"/>
  <c r="AH9" i="2" s="1"/>
  <c r="W50" i="2"/>
  <c r="Y50" i="2"/>
  <c r="Z50" i="2"/>
  <c r="AF50" i="2" s="1"/>
  <c r="AH50" i="2" s="1"/>
  <c r="W38" i="2"/>
  <c r="AG38" i="2"/>
  <c r="AJ38" i="2" s="1"/>
  <c r="Z38" i="2"/>
  <c r="AF38" i="2" s="1"/>
  <c r="AH38" i="2" s="1"/>
  <c r="W22" i="2"/>
  <c r="Y22" i="2"/>
  <c r="Z22" i="2"/>
  <c r="AF22" i="2" s="1"/>
  <c r="AH22" i="2" s="1"/>
  <c r="W6" i="2"/>
  <c r="AG6" i="2"/>
  <c r="AJ6" i="2" s="1"/>
  <c r="Z6" i="2"/>
  <c r="AF6" i="2" s="1"/>
  <c r="AH6" i="2" s="1"/>
  <c r="AG61" i="2"/>
  <c r="AJ61" i="2" s="1"/>
  <c r="Z61" i="2"/>
  <c r="AF61" i="2" s="1"/>
  <c r="AH61" i="2" s="1"/>
  <c r="AG33" i="2"/>
  <c r="AJ33" i="2" s="1"/>
  <c r="Z33" i="2"/>
  <c r="AF33" i="2" s="1"/>
  <c r="AH33" i="2" s="1"/>
  <c r="W66" i="2"/>
  <c r="Y66" i="2"/>
  <c r="W62" i="2"/>
  <c r="Y62" i="2"/>
  <c r="W58" i="2"/>
  <c r="AG58" i="2"/>
  <c r="AJ58" i="2" s="1"/>
  <c r="Z58" i="2"/>
  <c r="AF58" i="2" s="1"/>
  <c r="AH58" i="2" s="1"/>
  <c r="W42" i="2"/>
  <c r="Y42" i="2"/>
  <c r="Z42" i="2"/>
  <c r="AF42" i="2" s="1"/>
  <c r="AH42" i="2" s="1"/>
  <c r="W34" i="2"/>
  <c r="AG34" i="2"/>
  <c r="AJ34" i="2" s="1"/>
  <c r="Z34" i="2"/>
  <c r="AF34" i="2" s="1"/>
  <c r="AH34" i="2" s="1"/>
  <c r="W18" i="2"/>
  <c r="Y18" i="2"/>
  <c r="Z18" i="2"/>
  <c r="AF18" i="2" s="1"/>
  <c r="AH18" i="2" s="1"/>
  <c r="W14" i="2"/>
  <c r="AG14" i="2"/>
  <c r="AJ14" i="2" s="1"/>
  <c r="Z14" i="2"/>
  <c r="AF14" i="2" s="1"/>
  <c r="AH14" i="2" s="1"/>
  <c r="W10" i="2"/>
  <c r="AG10" i="2"/>
  <c r="AJ10" i="2" s="1"/>
  <c r="Z10" i="2"/>
  <c r="AF10" i="2" s="1"/>
  <c r="AH10" i="2" s="1"/>
  <c r="Z63" i="2"/>
  <c r="AF63" i="2" s="1"/>
  <c r="AH63" i="2" s="1"/>
  <c r="Z56" i="2"/>
  <c r="AF56" i="2" s="1"/>
  <c r="AH56" i="2" s="1"/>
  <c r="Z48" i="2"/>
  <c r="AF48" i="2" s="1"/>
  <c r="AH48" i="2" s="1"/>
  <c r="Z24" i="2"/>
  <c r="AF24" i="2" s="1"/>
  <c r="AH24" i="2" s="1"/>
  <c r="Z16" i="2"/>
  <c r="AF16" i="2" s="1"/>
  <c r="AH16" i="2" s="1"/>
  <c r="Z8" i="2"/>
  <c r="AF8" i="2" s="1"/>
  <c r="AH8" i="2" s="1"/>
  <c r="W65" i="2"/>
  <c r="W49" i="2"/>
  <c r="W33" i="2"/>
  <c r="W17" i="2"/>
  <c r="AG55" i="2"/>
  <c r="AJ55" i="2" s="1"/>
  <c r="AG39" i="2"/>
  <c r="AJ39" i="2" s="1"/>
  <c r="AG23" i="2"/>
  <c r="AJ23" i="2" s="1"/>
  <c r="AG7" i="2"/>
  <c r="AJ7" i="2" s="1"/>
  <c r="AB51" i="2"/>
  <c r="AB35" i="2"/>
  <c r="AB19" i="2"/>
  <c r="AB57" i="2"/>
  <c r="Y4" i="2"/>
  <c r="AB20" i="2"/>
  <c r="Y34" i="2"/>
  <c r="Y10" i="2"/>
  <c r="Y38" i="2"/>
  <c r="Y19" i="2"/>
  <c r="Y17" i="2"/>
  <c r="Y25" i="2"/>
  <c r="Y47" i="2"/>
  <c r="Y57" i="2"/>
  <c r="Y49" i="2"/>
  <c r="Y53" i="2"/>
  <c r="Y35" i="2"/>
  <c r="Y61" i="2"/>
  <c r="Y63" i="2"/>
  <c r="Y51" i="2"/>
  <c r="Y55" i="2"/>
  <c r="Y39" i="2"/>
  <c r="Y7" i="2"/>
  <c r="Y40" i="2"/>
  <c r="Y24" i="2"/>
  <c r="Y8" i="2"/>
  <c r="Y36" i="2"/>
  <c r="Y20" i="2"/>
  <c r="AB11" i="4"/>
  <c r="AA83" i="1"/>
  <c r="Z83" i="1"/>
  <c r="Y83" i="1"/>
  <c r="X83" i="1"/>
  <c r="AB83" i="1" s="1"/>
  <c r="AA82" i="1"/>
  <c r="Z82" i="1"/>
  <c r="Y82" i="1"/>
  <c r="X82" i="1"/>
  <c r="AB82" i="1" s="1"/>
  <c r="AA81" i="1"/>
  <c r="Z81" i="1"/>
  <c r="Y81" i="1"/>
  <c r="X81" i="1"/>
  <c r="AB81" i="1" s="1"/>
  <c r="AA80" i="1"/>
  <c r="Z80" i="1"/>
  <c r="Y80" i="1"/>
  <c r="X80" i="1"/>
  <c r="AB80" i="1" s="1"/>
  <c r="AA79" i="1"/>
  <c r="Z79" i="1"/>
  <c r="Y79" i="1"/>
  <c r="X79" i="1"/>
  <c r="AB79" i="1" s="1"/>
  <c r="AA78" i="1"/>
  <c r="Z78" i="1"/>
  <c r="Y78" i="1"/>
  <c r="X78" i="1"/>
  <c r="AB78" i="1" s="1"/>
  <c r="AA77" i="1"/>
  <c r="Z77" i="1"/>
  <c r="Y77" i="1"/>
  <c r="X77" i="1"/>
  <c r="AB77" i="1" s="1"/>
  <c r="AA76" i="1"/>
  <c r="Z76" i="1"/>
  <c r="Y76" i="1"/>
  <c r="X76" i="1"/>
  <c r="AB76" i="1" s="1"/>
  <c r="AA75" i="1"/>
  <c r="Z75" i="1"/>
  <c r="Y75" i="1"/>
  <c r="X75" i="1"/>
  <c r="AB75" i="1" s="1"/>
  <c r="AP44" i="6" l="1"/>
  <c r="AQ44" i="6" s="1"/>
  <c r="AR44" i="6" s="1"/>
  <c r="AP48" i="6"/>
  <c r="AQ48" i="6" s="1"/>
  <c r="AR48" i="6" s="1"/>
  <c r="AP43" i="6"/>
  <c r="AQ43" i="6" s="1"/>
  <c r="AR43" i="6" s="1"/>
  <c r="AP47" i="6"/>
  <c r="AQ47" i="6" s="1"/>
  <c r="AR47" i="6" s="1"/>
  <c r="AP41" i="6"/>
  <c r="AQ41" i="6" s="1"/>
  <c r="AR41" i="6" s="1"/>
  <c r="AP45" i="6"/>
  <c r="AQ45" i="6" s="1"/>
  <c r="AR45" i="6" s="1"/>
  <c r="AP49" i="6"/>
  <c r="AQ49" i="6" s="1"/>
  <c r="AR49" i="6" s="1"/>
  <c r="AP42" i="6"/>
  <c r="AQ42" i="6" s="1"/>
  <c r="AR42" i="6" s="1"/>
  <c r="AP46" i="6"/>
  <c r="AQ46" i="6" s="1"/>
  <c r="AR46" i="6" s="1"/>
  <c r="AK11" i="6"/>
  <c r="AO11" i="6"/>
  <c r="AK9" i="6"/>
  <c r="AO9" i="6"/>
  <c r="AB55" i="6"/>
  <c r="AI55" i="6" s="1"/>
  <c r="AK55" i="6" s="1"/>
  <c r="AB12" i="6"/>
  <c r="AH12" i="6" s="1"/>
  <c r="AM12" i="6" s="1"/>
  <c r="AB39" i="6"/>
  <c r="AI39" i="6" s="1"/>
  <c r="AK39" i="6" s="1"/>
  <c r="Z12" i="6"/>
  <c r="AJ12" i="6" s="1"/>
  <c r="X39" i="6"/>
  <c r="X3" i="6" s="1"/>
  <c r="AH35" i="6"/>
  <c r="AM35" i="6" s="1"/>
  <c r="AH67" i="6"/>
  <c r="AM67" i="6" s="1"/>
  <c r="AH49" i="6"/>
  <c r="AM49" i="6" s="1"/>
  <c r="AH31" i="6"/>
  <c r="AM31" i="6" s="1"/>
  <c r="AH47" i="6"/>
  <c r="AM47" i="6" s="1"/>
  <c r="AH65" i="6"/>
  <c r="AM65" i="6" s="1"/>
  <c r="AH19" i="6"/>
  <c r="AM19" i="6" s="1"/>
  <c r="AH51" i="6"/>
  <c r="AM51" i="6" s="1"/>
  <c r="AH55" i="6"/>
  <c r="AM55" i="6" s="1"/>
  <c r="AI29" i="6"/>
  <c r="AK29" i="6" s="1"/>
  <c r="AI13" i="6"/>
  <c r="AH45" i="6"/>
  <c r="AM45" i="6" s="1"/>
  <c r="AH15" i="6"/>
  <c r="AM15" i="6" s="1"/>
  <c r="AH61" i="6"/>
  <c r="AM61" i="6" s="1"/>
  <c r="AI63" i="6"/>
  <c r="AK63" i="6" s="1"/>
  <c r="AH11" i="6"/>
  <c r="AM11" i="6" s="1"/>
  <c r="AI27" i="6"/>
  <c r="AK27" i="6" s="1"/>
  <c r="AI43" i="6"/>
  <c r="AK43" i="6" s="1"/>
  <c r="AI59" i="6"/>
  <c r="AK59" i="6" s="1"/>
  <c r="AH21" i="6"/>
  <c r="AM21" i="6" s="1"/>
  <c r="AH23" i="6"/>
  <c r="AM23" i="6" s="1"/>
  <c r="AI7" i="6"/>
  <c r="AI24" i="6"/>
  <c r="AK24" i="6" s="1"/>
  <c r="AH56" i="6"/>
  <c r="AM56" i="6" s="1"/>
  <c r="AD29" i="6"/>
  <c r="AD17" i="6"/>
  <c r="AI40" i="6"/>
  <c r="AK40" i="6" s="1"/>
  <c r="AI8" i="6"/>
  <c r="AI57" i="6"/>
  <c r="AK57" i="6" s="1"/>
  <c r="AH9" i="6"/>
  <c r="AM9" i="6" s="1"/>
  <c r="AH17" i="6"/>
  <c r="AM17" i="6" s="1"/>
  <c r="AI17" i="6"/>
  <c r="AK17" i="6" s="1"/>
  <c r="AC64" i="6"/>
  <c r="AH37" i="6"/>
  <c r="AM37" i="6" s="1"/>
  <c r="AI37" i="6"/>
  <c r="AK37" i="6" s="1"/>
  <c r="AI25" i="6"/>
  <c r="AK25" i="6" s="1"/>
  <c r="AH25" i="6"/>
  <c r="AM25" i="6" s="1"/>
  <c r="AH53" i="6"/>
  <c r="AM53" i="6" s="1"/>
  <c r="AI53" i="6"/>
  <c r="AK53" i="6" s="1"/>
  <c r="AI41" i="6"/>
  <c r="AK41" i="6" s="1"/>
  <c r="AI33" i="6"/>
  <c r="AK33" i="6" s="1"/>
  <c r="AI12" i="6"/>
  <c r="AI28" i="6"/>
  <c r="AK28" i="6" s="1"/>
  <c r="AI44" i="6"/>
  <c r="AK44" i="6" s="1"/>
  <c r="AI60" i="6"/>
  <c r="AK60" i="6" s="1"/>
  <c r="AH64" i="6"/>
  <c r="AM64" i="6" s="1"/>
  <c r="AI5" i="6"/>
  <c r="AH36" i="6"/>
  <c r="AM36" i="6" s="1"/>
  <c r="AD53" i="6"/>
  <c r="AD47" i="6"/>
  <c r="AD25" i="6"/>
  <c r="AI20" i="6"/>
  <c r="AK20" i="6" s="1"/>
  <c r="AI52" i="6"/>
  <c r="AK52" i="6" s="1"/>
  <c r="AH32" i="6"/>
  <c r="AM32" i="6" s="1"/>
  <c r="AH48" i="6"/>
  <c r="AM48" i="6" s="1"/>
  <c r="AH16" i="6"/>
  <c r="AM16" i="6" s="1"/>
  <c r="AD30" i="6"/>
  <c r="AN5" i="6"/>
  <c r="AI30" i="6"/>
  <c r="AK30" i="6" s="1"/>
  <c r="AH30" i="6"/>
  <c r="AM30" i="6" s="1"/>
  <c r="AI62" i="6"/>
  <c r="AK62" i="6" s="1"/>
  <c r="AH62" i="6"/>
  <c r="AM62" i="6" s="1"/>
  <c r="AH18" i="6"/>
  <c r="AM18" i="6" s="1"/>
  <c r="AI18" i="6"/>
  <c r="AK18" i="6" s="1"/>
  <c r="AI50" i="6"/>
  <c r="AK50" i="6" s="1"/>
  <c r="AH50" i="6"/>
  <c r="AM50" i="6" s="1"/>
  <c r="AH22" i="6"/>
  <c r="AM22" i="6" s="1"/>
  <c r="AI22" i="6"/>
  <c r="AK22" i="6" s="1"/>
  <c r="AH54" i="6"/>
  <c r="AM54" i="6" s="1"/>
  <c r="AI54" i="6"/>
  <c r="AK54" i="6" s="1"/>
  <c r="AH6" i="6"/>
  <c r="AM6" i="6" s="1"/>
  <c r="AN7" i="6" s="1"/>
  <c r="AI6" i="6"/>
  <c r="AH10" i="6"/>
  <c r="AM10" i="6" s="1"/>
  <c r="AI10" i="6"/>
  <c r="AH38" i="6"/>
  <c r="AM38" i="6" s="1"/>
  <c r="AI38" i="6"/>
  <c r="AK38" i="6" s="1"/>
  <c r="AH26" i="6"/>
  <c r="AM26" i="6" s="1"/>
  <c r="AI26" i="6"/>
  <c r="AK26" i="6" s="1"/>
  <c r="AH58" i="6"/>
  <c r="AM58" i="6" s="1"/>
  <c r="AI58" i="6"/>
  <c r="AK58" i="6" s="1"/>
  <c r="AH42" i="6"/>
  <c r="AM42" i="6" s="1"/>
  <c r="AI42" i="6"/>
  <c r="AK42" i="6" s="1"/>
  <c r="AI14" i="6"/>
  <c r="AK14" i="6" s="1"/>
  <c r="AH14" i="6"/>
  <c r="AM14" i="6" s="1"/>
  <c r="AI46" i="6"/>
  <c r="AK46" i="6" s="1"/>
  <c r="AH46" i="6"/>
  <c r="AM46" i="6" s="1"/>
  <c r="AH34" i="6"/>
  <c r="AM34" i="6" s="1"/>
  <c r="AI34" i="6"/>
  <c r="AK34" i="6" s="1"/>
  <c r="AH66" i="6"/>
  <c r="AM66" i="6" s="1"/>
  <c r="AI66" i="6"/>
  <c r="AK66" i="6" s="1"/>
  <c r="AC32" i="6"/>
  <c r="AD32" i="6"/>
  <c r="AC56" i="6"/>
  <c r="AD56" i="6"/>
  <c r="Z39" i="6"/>
  <c r="AJ39" i="6" s="1"/>
  <c r="AD52" i="6"/>
  <c r="AC52" i="6"/>
  <c r="AC60" i="6"/>
  <c r="AD60" i="6"/>
  <c r="AC36" i="6"/>
  <c r="AD36" i="6"/>
  <c r="AD65" i="6"/>
  <c r="AD18" i="6"/>
  <c r="AD61" i="6"/>
  <c r="AD33" i="6"/>
  <c r="AD66" i="6"/>
  <c r="AD55" i="6"/>
  <c r="AD54" i="6"/>
  <c r="AD51" i="6"/>
  <c r="AD50" i="6"/>
  <c r="AD41" i="6"/>
  <c r="AD59" i="6"/>
  <c r="AD14" i="6"/>
  <c r="AD45" i="6"/>
  <c r="AD20" i="6"/>
  <c r="AD15" i="6"/>
  <c r="AD7" i="6"/>
  <c r="AD19" i="6"/>
  <c r="AD12" i="6"/>
  <c r="AD28" i="6"/>
  <c r="AD57" i="6"/>
  <c r="AD46" i="6"/>
  <c r="AD63" i="6"/>
  <c r="AD48" i="6"/>
  <c r="AD27" i="6"/>
  <c r="AD26" i="6"/>
  <c r="AD10" i="6"/>
  <c r="AD58" i="6"/>
  <c r="AD11" i="6"/>
  <c r="AD23" i="6"/>
  <c r="AD8" i="6"/>
  <c r="AD35" i="6"/>
  <c r="AD39" i="6"/>
  <c r="AD38" i="6"/>
  <c r="AD37" i="6"/>
  <c r="AD49" i="6"/>
  <c r="AD43" i="6"/>
  <c r="AD42" i="6"/>
  <c r="AD34" i="6"/>
  <c r="AD22" i="6"/>
  <c r="AD67" i="6"/>
  <c r="AD62" i="6"/>
  <c r="AD24" i="6"/>
  <c r="AD16" i="6"/>
  <c r="AD6" i="6"/>
  <c r="AG5" i="5"/>
  <c r="AH5" i="5" s="1"/>
  <c r="AF5" i="5"/>
  <c r="AF15" i="5"/>
  <c r="AF51" i="5"/>
  <c r="AF36" i="5"/>
  <c r="AF19" i="5"/>
  <c r="AF64" i="5"/>
  <c r="AF54" i="5"/>
  <c r="AF43" i="5"/>
  <c r="AF12" i="5"/>
  <c r="AF59" i="5"/>
  <c r="AF47" i="5"/>
  <c r="AF32" i="5"/>
  <c r="AG64" i="5"/>
  <c r="AG59" i="5"/>
  <c r="AH16" i="5"/>
  <c r="AH46" i="5"/>
  <c r="AH56" i="5"/>
  <c r="X3" i="5"/>
  <c r="AH11" i="5"/>
  <c r="AH20" i="5"/>
  <c r="AH39" i="5"/>
  <c r="AH57" i="5"/>
  <c r="AH26" i="5"/>
  <c r="AH50" i="5"/>
  <c r="AH55" i="5"/>
  <c r="AH60" i="5"/>
  <c r="AH24" i="5"/>
  <c r="AH34" i="5"/>
  <c r="AH15" i="5"/>
  <c r="AH21" i="5"/>
  <c r="AH45" i="5"/>
  <c r="AH65" i="5"/>
  <c r="AH30" i="5"/>
  <c r="AH54" i="5"/>
  <c r="AH59" i="5"/>
  <c r="AH48" i="5"/>
  <c r="AB25" i="2"/>
  <c r="AB8" i="2"/>
  <c r="AB36" i="2"/>
  <c r="AB34" i="2"/>
  <c r="AB63" i="2"/>
  <c r="AB24" i="2"/>
  <c r="AB53" i="2"/>
  <c r="AB56" i="2"/>
  <c r="AB17" i="2"/>
  <c r="AB10" i="2"/>
  <c r="AB47" i="2"/>
  <c r="AB26" i="2"/>
  <c r="AB7" i="2"/>
  <c r="AB55" i="2"/>
  <c r="AB61" i="2"/>
  <c r="AB38" i="2"/>
  <c r="AB40" i="2"/>
  <c r="AG4" i="2"/>
  <c r="AJ4" i="2" s="1"/>
  <c r="AK4" i="2" s="1"/>
  <c r="Y56" i="2"/>
  <c r="AB5" i="2"/>
  <c r="Y14" i="2"/>
  <c r="AB28" i="2"/>
  <c r="AB45" i="2"/>
  <c r="Y28" i="2"/>
  <c r="Y45" i="2"/>
  <c r="AB66" i="2"/>
  <c r="Y58" i="2"/>
  <c r="Y26" i="2"/>
  <c r="AB49" i="2"/>
  <c r="AB14" i="2"/>
  <c r="AB58" i="2"/>
  <c r="Y44" i="2"/>
  <c r="AB9" i="2"/>
  <c r="AB29" i="2"/>
  <c r="AB16" i="2"/>
  <c r="Y15" i="2"/>
  <c r="Y6" i="2"/>
  <c r="AB52" i="2"/>
  <c r="Y23" i="2"/>
  <c r="AB65" i="2"/>
  <c r="AB23" i="2"/>
  <c r="Y37" i="2"/>
  <c r="AG18" i="2"/>
  <c r="AJ18" i="2" s="1"/>
  <c r="AB12" i="2"/>
  <c r="AB33" i="2"/>
  <c r="AB6" i="2"/>
  <c r="W2" i="2"/>
  <c r="Y60" i="2"/>
  <c r="Y52" i="2"/>
  <c r="Y12" i="2"/>
  <c r="AB43" i="2"/>
  <c r="Y65" i="2"/>
  <c r="Y33" i="2"/>
  <c r="Y54" i="2"/>
  <c r="AB60" i="2"/>
  <c r="AB37" i="2"/>
  <c r="AB15" i="2"/>
  <c r="AB39" i="2"/>
  <c r="Y9" i="2"/>
  <c r="AF4" i="2"/>
  <c r="AH4" i="2" s="1"/>
  <c r="AI5" i="2" s="1"/>
  <c r="Y29" i="2"/>
  <c r="AB44" i="2"/>
  <c r="AB54" i="2"/>
  <c r="AG27" i="2"/>
  <c r="AJ27" i="2" s="1"/>
  <c r="AB27" i="2"/>
  <c r="AG32" i="2"/>
  <c r="AJ32" i="2" s="1"/>
  <c r="AB32" i="2"/>
  <c r="AG59" i="2"/>
  <c r="AJ59" i="2" s="1"/>
  <c r="AB59" i="2"/>
  <c r="AG62" i="2"/>
  <c r="AJ62" i="2" s="1"/>
  <c r="AB62" i="2"/>
  <c r="AG31" i="2"/>
  <c r="AJ31" i="2" s="1"/>
  <c r="AB31" i="2"/>
  <c r="AG66" i="2"/>
  <c r="AJ66" i="2" s="1"/>
  <c r="AG21" i="2"/>
  <c r="AJ21" i="2" s="1"/>
  <c r="AB21" i="2"/>
  <c r="AG50" i="2"/>
  <c r="AJ50" i="2" s="1"/>
  <c r="AB50" i="2"/>
  <c r="AG48" i="2"/>
  <c r="AJ48" i="2" s="1"/>
  <c r="AB48" i="2"/>
  <c r="AG11" i="2"/>
  <c r="AJ11" i="2" s="1"/>
  <c r="AB11" i="2"/>
  <c r="AG22" i="2"/>
  <c r="AJ22" i="2" s="1"/>
  <c r="AB22" i="2"/>
  <c r="AG64" i="2"/>
  <c r="AJ64" i="2" s="1"/>
  <c r="AB64" i="2"/>
  <c r="AG41" i="2"/>
  <c r="AJ41" i="2" s="1"/>
  <c r="AB41" i="2"/>
  <c r="AG46" i="2"/>
  <c r="AJ46" i="2" s="1"/>
  <c r="AB46" i="2"/>
  <c r="AG30" i="2"/>
  <c r="AJ30" i="2" s="1"/>
  <c r="AB30" i="2"/>
  <c r="AG42" i="2"/>
  <c r="AJ42" i="2" s="1"/>
  <c r="AB42" i="2"/>
  <c r="T83" i="1"/>
  <c r="J83" i="1"/>
  <c r="T82" i="1"/>
  <c r="J82" i="1"/>
  <c r="T81" i="1"/>
  <c r="J81" i="1"/>
  <c r="T80" i="1"/>
  <c r="J80" i="1"/>
  <c r="T79" i="1"/>
  <c r="J79" i="1"/>
  <c r="T78" i="1"/>
  <c r="J78" i="1"/>
  <c r="T77" i="1"/>
  <c r="J77" i="1"/>
  <c r="T76" i="1"/>
  <c r="J76" i="1"/>
  <c r="T75" i="1"/>
  <c r="J75" i="1"/>
  <c r="AO51" i="6" l="1"/>
  <c r="AO55" i="6"/>
  <c r="AO50" i="6"/>
  <c r="AO58" i="6"/>
  <c r="AO52" i="6"/>
  <c r="AO56" i="6"/>
  <c r="AO54" i="6"/>
  <c r="AO53" i="6"/>
  <c r="AO57" i="6"/>
  <c r="AK10" i="6"/>
  <c r="AO10" i="6"/>
  <c r="AK12" i="6"/>
  <c r="AO12" i="6"/>
  <c r="AK7" i="6"/>
  <c r="AO7" i="6"/>
  <c r="AO5" i="6"/>
  <c r="AK5" i="6"/>
  <c r="AK13" i="6"/>
  <c r="AO13" i="6"/>
  <c r="AK6" i="6"/>
  <c r="AO6" i="6"/>
  <c r="AK8" i="6"/>
  <c r="AO8" i="6"/>
  <c r="AH39" i="6"/>
  <c r="AM39" i="6" s="1"/>
  <c r="AN54" i="6" s="1"/>
  <c r="AN34" i="6"/>
  <c r="AN10" i="6"/>
  <c r="AN6" i="6"/>
  <c r="AN37" i="6"/>
  <c r="AN21" i="6"/>
  <c r="AN36" i="6"/>
  <c r="AN20" i="6"/>
  <c r="AN35" i="6"/>
  <c r="AN19" i="6"/>
  <c r="AN58" i="6"/>
  <c r="AN33" i="6"/>
  <c r="AN17" i="6"/>
  <c r="AN32" i="6"/>
  <c r="AN16" i="6"/>
  <c r="AN31" i="6"/>
  <c r="AN15" i="6"/>
  <c r="AN30" i="6"/>
  <c r="AN42" i="6"/>
  <c r="AN38" i="6"/>
  <c r="AN29" i="6"/>
  <c r="AN13" i="6"/>
  <c r="AN28" i="6"/>
  <c r="AN12" i="6"/>
  <c r="AN27" i="6"/>
  <c r="AN11" i="6"/>
  <c r="AN18" i="6"/>
  <c r="AN14" i="6"/>
  <c r="AN26" i="6"/>
  <c r="AN22" i="6"/>
  <c r="AN25" i="6"/>
  <c r="AN9" i="6"/>
  <c r="AN24" i="6"/>
  <c r="AN8" i="6"/>
  <c r="AN23" i="6"/>
  <c r="AL36" i="6"/>
  <c r="AL17" i="6"/>
  <c r="AL59" i="6"/>
  <c r="AG3" i="6"/>
  <c r="AL28" i="6"/>
  <c r="AL47" i="6"/>
  <c r="AL41" i="6"/>
  <c r="AL42" i="6"/>
  <c r="AH18" i="5"/>
  <c r="AH22" i="5"/>
  <c r="AH42" i="5"/>
  <c r="AH41" i="5"/>
  <c r="AH51" i="5"/>
  <c r="AH31" i="5"/>
  <c r="AH43" i="5"/>
  <c r="AH37" i="5"/>
  <c r="AH17" i="5"/>
  <c r="AH58" i="5"/>
  <c r="AH19" i="5"/>
  <c r="AH66" i="5"/>
  <c r="AH33" i="5"/>
  <c r="AH13" i="5"/>
  <c r="AH67" i="5"/>
  <c r="AH38" i="5"/>
  <c r="AH28" i="5"/>
  <c r="AH27" i="5"/>
  <c r="AH49" i="5"/>
  <c r="AH7" i="5"/>
  <c r="AH12" i="5"/>
  <c r="AH61" i="5"/>
  <c r="AH36" i="5"/>
  <c r="AH8" i="5"/>
  <c r="AH25" i="5"/>
  <c r="AH44" i="5"/>
  <c r="AH53" i="5"/>
  <c r="AH32" i="5"/>
  <c r="AH35" i="5"/>
  <c r="AH47" i="5"/>
  <c r="AH62" i="5"/>
  <c r="AH29" i="5"/>
  <c r="AH9" i="5"/>
  <c r="AH52" i="5"/>
  <c r="AH63" i="5"/>
  <c r="AH64" i="5"/>
  <c r="AD3" i="5"/>
  <c r="AH10" i="5"/>
  <c r="AH40" i="5"/>
  <c r="AH14" i="5"/>
  <c r="AH23" i="5"/>
  <c r="AH6" i="5"/>
  <c r="AG5" i="2"/>
  <c r="AJ5" i="2" s="1"/>
  <c r="AK6" i="2" s="1"/>
  <c r="AG16" i="2"/>
  <c r="AJ16" i="2" s="1"/>
  <c r="AG43" i="2"/>
  <c r="AJ43" i="2" s="1"/>
  <c r="AG13" i="2"/>
  <c r="AJ13" i="2" s="1"/>
  <c r="AB13" i="2"/>
  <c r="AB18" i="2"/>
  <c r="Y2" i="2"/>
  <c r="AI4" i="2"/>
  <c r="AI52" i="2"/>
  <c r="AI36" i="2"/>
  <c r="AI20" i="2"/>
  <c r="AI63" i="2"/>
  <c r="AI47" i="2"/>
  <c r="AI31" i="2"/>
  <c r="AI15" i="2"/>
  <c r="AI62" i="2"/>
  <c r="AI46" i="2"/>
  <c r="AI30" i="2"/>
  <c r="AI14" i="2"/>
  <c r="AI61" i="2"/>
  <c r="AI45" i="2"/>
  <c r="AI29" i="2"/>
  <c r="AI13" i="2"/>
  <c r="AI24" i="2"/>
  <c r="AI19" i="2"/>
  <c r="AI34" i="2"/>
  <c r="AI49" i="2"/>
  <c r="AI64" i="2"/>
  <c r="AI48" i="2"/>
  <c r="AI32" i="2"/>
  <c r="AI16" i="2"/>
  <c r="AI59" i="2"/>
  <c r="AI43" i="2"/>
  <c r="AI27" i="2"/>
  <c r="AI11" i="2"/>
  <c r="AI58" i="2"/>
  <c r="AI42" i="2"/>
  <c r="AI26" i="2"/>
  <c r="AI10" i="2"/>
  <c r="AI57" i="2"/>
  <c r="AI41" i="2"/>
  <c r="AI25" i="2"/>
  <c r="AI9" i="2"/>
  <c r="AI60" i="2"/>
  <c r="AI44" i="2"/>
  <c r="AI28" i="2"/>
  <c r="AI55" i="2"/>
  <c r="AI39" i="2"/>
  <c r="AI7" i="2"/>
  <c r="AI38" i="2"/>
  <c r="AI6" i="2"/>
  <c r="AI37" i="2"/>
  <c r="AI56" i="2"/>
  <c r="AI40" i="2"/>
  <c r="AI8" i="2"/>
  <c r="AI35" i="2"/>
  <c r="AI66" i="2"/>
  <c r="AI18" i="2"/>
  <c r="AI17" i="2"/>
  <c r="AI12" i="2"/>
  <c r="AI23" i="2"/>
  <c r="AI54" i="2"/>
  <c r="AI22" i="2"/>
  <c r="AI53" i="2"/>
  <c r="AI21" i="2"/>
  <c r="AI51" i="2"/>
  <c r="AI50" i="2"/>
  <c r="AI65" i="2"/>
  <c r="AI33" i="2"/>
  <c r="AA72" i="1"/>
  <c r="Z72" i="1"/>
  <c r="Y72" i="1"/>
  <c r="X72" i="1"/>
  <c r="AB72" i="1" s="1"/>
  <c r="AA71" i="1"/>
  <c r="Z71" i="1"/>
  <c r="Y71" i="1"/>
  <c r="X71" i="1"/>
  <c r="AB71" i="1" s="1"/>
  <c r="AA70" i="1"/>
  <c r="Z70" i="1"/>
  <c r="Y70" i="1"/>
  <c r="X70" i="1"/>
  <c r="AB70" i="1" s="1"/>
  <c r="AA69" i="1"/>
  <c r="Z69" i="1"/>
  <c r="Y69" i="1"/>
  <c r="X69" i="1"/>
  <c r="AB69" i="1" s="1"/>
  <c r="AA68" i="1"/>
  <c r="Z68" i="1"/>
  <c r="Y68" i="1"/>
  <c r="X68" i="1"/>
  <c r="AB68" i="1" s="1"/>
  <c r="AA67" i="1"/>
  <c r="Z67" i="1"/>
  <c r="Y67" i="1"/>
  <c r="X67" i="1"/>
  <c r="AB67" i="1" s="1"/>
  <c r="AA66" i="1"/>
  <c r="Z66" i="1"/>
  <c r="Y66" i="1"/>
  <c r="X66" i="1"/>
  <c r="AB66" i="1" s="1"/>
  <c r="AA65" i="1"/>
  <c r="Z65" i="1"/>
  <c r="Y65" i="1"/>
  <c r="X65" i="1"/>
  <c r="AB65" i="1" s="1"/>
  <c r="AA64" i="1"/>
  <c r="Z64" i="1"/>
  <c r="Y64" i="1"/>
  <c r="X64" i="1"/>
  <c r="AB64" i="1" s="1"/>
  <c r="AP58" i="6" l="1"/>
  <c r="AQ58" i="6" s="1"/>
  <c r="AR58" i="6" s="1"/>
  <c r="AP53" i="6"/>
  <c r="AQ53" i="6" s="1"/>
  <c r="AR53" i="6" s="1"/>
  <c r="AP55" i="6"/>
  <c r="AQ55" i="6" s="1"/>
  <c r="AR55" i="6" s="1"/>
  <c r="AP54" i="6"/>
  <c r="AQ54" i="6" s="1"/>
  <c r="AR54" i="6" s="1"/>
  <c r="AP52" i="6"/>
  <c r="AQ52" i="6" s="1"/>
  <c r="AR52" i="6" s="1"/>
  <c r="AP57" i="6"/>
  <c r="AQ57" i="6" s="1"/>
  <c r="AR57" i="6" s="1"/>
  <c r="AP50" i="6"/>
  <c r="AQ50" i="6" s="1"/>
  <c r="AR50" i="6" s="1"/>
  <c r="AP56" i="6"/>
  <c r="AQ56" i="6" s="1"/>
  <c r="AR56" i="6" s="1"/>
  <c r="AP51" i="6"/>
  <c r="AQ51" i="6" s="1"/>
  <c r="AR51" i="6" s="1"/>
  <c r="AN62" i="6"/>
  <c r="AL64" i="6"/>
  <c r="AL19" i="6"/>
  <c r="AL38" i="6"/>
  <c r="AL15" i="6"/>
  <c r="AL50" i="6"/>
  <c r="AL8" i="6"/>
  <c r="AL39" i="6"/>
  <c r="AN39" i="6"/>
  <c r="AN40" i="6"/>
  <c r="AN41" i="6"/>
  <c r="AN43" i="6"/>
  <c r="AN44" i="6"/>
  <c r="AN45" i="6"/>
  <c r="AN47" i="6"/>
  <c r="AN48" i="6"/>
  <c r="AN49" i="6"/>
  <c r="AN46" i="6"/>
  <c r="AN51" i="6"/>
  <c r="AN52" i="6"/>
  <c r="AL67" i="6"/>
  <c r="AN53" i="6"/>
  <c r="AL25" i="6"/>
  <c r="AL60" i="6"/>
  <c r="AL57" i="6"/>
  <c r="AL34" i="6"/>
  <c r="AL27" i="6"/>
  <c r="AL7" i="6"/>
  <c r="AN55" i="6"/>
  <c r="AN56" i="6"/>
  <c r="AN57" i="6"/>
  <c r="AN59" i="6"/>
  <c r="AN60" i="6"/>
  <c r="AN61" i="6"/>
  <c r="AN66" i="6"/>
  <c r="AN63" i="6"/>
  <c r="AN64" i="6"/>
  <c r="AN65" i="6"/>
  <c r="AN50" i="6"/>
  <c r="AN67" i="6"/>
  <c r="N3" i="6"/>
  <c r="AL6" i="6"/>
  <c r="AL51" i="6"/>
  <c r="AL9" i="6"/>
  <c r="AL63" i="6"/>
  <c r="AL21" i="6"/>
  <c r="AL37" i="6"/>
  <c r="AL18" i="6"/>
  <c r="AL20" i="6"/>
  <c r="AL5" i="6"/>
  <c r="AL35" i="6"/>
  <c r="AL48" i="6"/>
  <c r="AL49" i="6"/>
  <c r="AL61" i="6"/>
  <c r="AL31" i="6"/>
  <c r="AL44" i="6"/>
  <c r="AL12" i="6"/>
  <c r="AL22" i="6"/>
  <c r="AL43" i="6"/>
  <c r="AL56" i="6"/>
  <c r="AL65" i="6"/>
  <c r="AL11" i="6"/>
  <c r="AL13" i="6"/>
  <c r="AL52" i="6"/>
  <c r="AL58" i="6"/>
  <c r="AL32" i="6"/>
  <c r="AL16" i="6"/>
  <c r="AL54" i="6"/>
  <c r="AL45" i="6"/>
  <c r="AL33" i="6"/>
  <c r="AL55" i="6"/>
  <c r="AL66" i="6"/>
  <c r="AL40" i="6"/>
  <c r="AL24" i="6"/>
  <c r="AL14" i="6"/>
  <c r="AL26" i="6"/>
  <c r="AL62" i="6"/>
  <c r="AL53" i="6"/>
  <c r="AL10" i="6"/>
  <c r="AL29" i="6"/>
  <c r="AL46" i="6"/>
  <c r="AL23" i="6"/>
  <c r="AL30" i="6"/>
  <c r="AK7" i="2"/>
  <c r="AK12" i="2"/>
  <c r="AB2" i="2"/>
  <c r="AK11" i="2"/>
  <c r="AK9" i="2"/>
  <c r="AK5" i="2"/>
  <c r="AK55" i="2"/>
  <c r="AK25" i="2"/>
  <c r="AK10" i="2"/>
  <c r="AK22" i="2"/>
  <c r="AK44" i="2"/>
  <c r="AK66" i="2"/>
  <c r="AK35" i="2"/>
  <c r="AK32" i="2"/>
  <c r="AK41" i="2"/>
  <c r="AK42" i="2"/>
  <c r="AK37" i="2"/>
  <c r="AK8" i="2"/>
  <c r="AK19" i="2"/>
  <c r="AK48" i="2"/>
  <c r="AK59" i="2"/>
  <c r="AK65" i="2"/>
  <c r="AK27" i="2"/>
  <c r="AK63" i="2"/>
  <c r="AK18" i="2"/>
  <c r="AK39" i="2"/>
  <c r="AK21" i="2"/>
  <c r="AK13" i="2"/>
  <c r="AK34" i="2"/>
  <c r="AK26" i="2"/>
  <c r="AK60" i="2"/>
  <c r="AK16" i="2"/>
  <c r="AK24" i="2"/>
  <c r="AK57" i="2"/>
  <c r="AK43" i="2"/>
  <c r="AK28" i="2"/>
  <c r="AK64" i="2"/>
  <c r="AK45" i="2"/>
  <c r="AK40" i="2"/>
  <c r="AK62" i="2"/>
  <c r="AK46" i="2"/>
  <c r="AK58" i="2"/>
  <c r="AK23" i="2"/>
  <c r="AK31" i="2"/>
  <c r="AK61" i="2"/>
  <c r="AK20" i="2"/>
  <c r="AK51" i="2"/>
  <c r="AK36" i="2"/>
  <c r="AK47" i="2"/>
  <c r="AK15" i="2"/>
  <c r="AK33" i="2"/>
  <c r="AK38" i="2"/>
  <c r="AK14" i="2"/>
  <c r="AK30" i="2"/>
  <c r="AK52" i="2"/>
  <c r="AK49" i="2"/>
  <c r="AK56" i="2"/>
  <c r="AK17" i="2"/>
  <c r="AK54" i="2"/>
  <c r="AK50" i="2"/>
  <c r="AK53" i="2"/>
  <c r="AK29" i="2"/>
  <c r="T72" i="1"/>
  <c r="J72" i="1"/>
  <c r="T71" i="1"/>
  <c r="J71" i="1"/>
  <c r="T70" i="1"/>
  <c r="J70" i="1"/>
  <c r="T69" i="1"/>
  <c r="J69" i="1"/>
  <c r="T68" i="1"/>
  <c r="J68" i="1"/>
  <c r="T67" i="1"/>
  <c r="J67" i="1"/>
  <c r="T66" i="1"/>
  <c r="J66" i="1"/>
  <c r="T65" i="1"/>
  <c r="J65" i="1"/>
  <c r="T64" i="1"/>
  <c r="J64" i="1"/>
  <c r="AA61" i="1" l="1"/>
  <c r="Z61" i="1"/>
  <c r="Y61" i="1"/>
  <c r="X61" i="1"/>
  <c r="AB61" i="1" s="1"/>
  <c r="AA60" i="1"/>
  <c r="Z60" i="1"/>
  <c r="Y60" i="1"/>
  <c r="X60" i="1"/>
  <c r="AB60" i="1" s="1"/>
  <c r="AA59" i="1"/>
  <c r="Z59" i="1"/>
  <c r="Y59" i="1"/>
  <c r="X59" i="1"/>
  <c r="AB59" i="1" s="1"/>
  <c r="AA58" i="1"/>
  <c r="Z58" i="1"/>
  <c r="Y58" i="1"/>
  <c r="X58" i="1"/>
  <c r="AB58" i="1" s="1"/>
  <c r="AA57" i="1" l="1"/>
  <c r="Z57" i="1"/>
  <c r="Y57" i="1"/>
  <c r="X57" i="1"/>
  <c r="AB57" i="1" s="1"/>
  <c r="AA56" i="1"/>
  <c r="Z56" i="1"/>
  <c r="Y56" i="1"/>
  <c r="X56" i="1"/>
  <c r="AB56" i="1" s="1"/>
  <c r="AA55" i="1"/>
  <c r="Z55" i="1"/>
  <c r="Y55" i="1"/>
  <c r="X55" i="1"/>
  <c r="AB55" i="1" s="1"/>
  <c r="AA54" i="1"/>
  <c r="Z54" i="1"/>
  <c r="Y54" i="1"/>
  <c r="X54" i="1"/>
  <c r="AB54" i="1" s="1"/>
  <c r="AA53" i="1" l="1"/>
  <c r="Z53" i="1"/>
  <c r="Y53" i="1"/>
  <c r="X53" i="1"/>
  <c r="AB53" i="1" s="1"/>
  <c r="T61" i="1" l="1"/>
  <c r="J61" i="1"/>
  <c r="T60" i="1"/>
  <c r="J60" i="1"/>
  <c r="T59" i="1"/>
  <c r="J59" i="1"/>
  <c r="T58" i="1"/>
  <c r="J58" i="1"/>
  <c r="T57" i="1"/>
  <c r="J57" i="1"/>
  <c r="T56" i="1"/>
  <c r="J56" i="1"/>
  <c r="T55" i="1"/>
  <c r="J55" i="1"/>
  <c r="T54" i="1"/>
  <c r="J54" i="1"/>
  <c r="T53" i="1"/>
  <c r="J53" i="1"/>
  <c r="AA50" i="1" l="1"/>
  <c r="Z50" i="1"/>
  <c r="Y50" i="1"/>
  <c r="X50" i="1"/>
  <c r="AB50" i="1" s="1"/>
  <c r="AA49" i="1" l="1"/>
  <c r="Z49" i="1"/>
  <c r="Y49" i="1"/>
  <c r="X49" i="1"/>
  <c r="AB49" i="1" s="1"/>
  <c r="AA48" i="1" l="1"/>
  <c r="Z48" i="1"/>
  <c r="Y48" i="1"/>
  <c r="X48" i="1"/>
  <c r="AB48" i="1" s="1"/>
  <c r="AA47" i="1" l="1"/>
  <c r="Z47" i="1"/>
  <c r="Y47" i="1"/>
  <c r="X47" i="1"/>
  <c r="AB47" i="1" s="1"/>
  <c r="AA46" i="1"/>
  <c r="Z46" i="1"/>
  <c r="Y46" i="1"/>
  <c r="X46" i="1"/>
  <c r="AB46" i="1" s="1"/>
  <c r="AA45" i="1"/>
  <c r="Z45" i="1"/>
  <c r="Y45" i="1"/>
  <c r="X45" i="1"/>
  <c r="AB45" i="1" s="1"/>
  <c r="AA44" i="1"/>
  <c r="Z44" i="1"/>
  <c r="Y44" i="1"/>
  <c r="X44" i="1"/>
  <c r="AB44" i="1" s="1"/>
  <c r="AA43" i="1"/>
  <c r="Z43" i="1"/>
  <c r="Y43" i="1"/>
  <c r="X43" i="1"/>
  <c r="AB43" i="1" s="1"/>
  <c r="AA42" i="1"/>
  <c r="Z42" i="1"/>
  <c r="Y42" i="1"/>
  <c r="X42" i="1"/>
  <c r="AB42" i="1" s="1"/>
  <c r="T50" i="1" l="1"/>
  <c r="J50" i="1"/>
  <c r="T49" i="1"/>
  <c r="J49" i="1"/>
  <c r="T48" i="1"/>
  <c r="J48" i="1"/>
  <c r="T47" i="1"/>
  <c r="J47" i="1"/>
  <c r="T46" i="1"/>
  <c r="J46" i="1"/>
  <c r="T45" i="1"/>
  <c r="J45" i="1"/>
  <c r="T44" i="1"/>
  <c r="J44" i="1"/>
  <c r="T43" i="1"/>
  <c r="J43" i="1"/>
  <c r="T42" i="1"/>
  <c r="J42" i="1"/>
  <c r="AA39" i="1" l="1"/>
  <c r="Z39" i="1"/>
  <c r="Y39" i="1"/>
  <c r="X39" i="1"/>
  <c r="AB39" i="1" s="1"/>
  <c r="AA38" i="1"/>
  <c r="Z38" i="1"/>
  <c r="Y38" i="1"/>
  <c r="X38" i="1"/>
  <c r="AB38" i="1" s="1"/>
  <c r="AA37" i="1"/>
  <c r="Z37" i="1"/>
  <c r="Y37" i="1"/>
  <c r="X37" i="1"/>
  <c r="AB37" i="1" s="1"/>
  <c r="AA35" i="1" l="1"/>
  <c r="Z35" i="1"/>
  <c r="Y35" i="1"/>
  <c r="X35" i="1"/>
  <c r="AB35" i="1" s="1"/>
  <c r="AA36" i="1" l="1"/>
  <c r="Z36" i="1"/>
  <c r="Y36" i="1"/>
  <c r="X36" i="1"/>
  <c r="AB36" i="1" s="1"/>
  <c r="AA34" i="1" l="1"/>
  <c r="Z34" i="1"/>
  <c r="Y34" i="1"/>
  <c r="X34" i="1"/>
  <c r="AB34" i="1" s="1"/>
  <c r="AA33" i="1" l="1"/>
  <c r="Z33" i="1"/>
  <c r="Y33" i="1"/>
  <c r="X33" i="1"/>
  <c r="AB33" i="1" s="1"/>
  <c r="AA32" i="1"/>
  <c r="Z32" i="1"/>
  <c r="Y32" i="1"/>
  <c r="X32" i="1"/>
  <c r="AB32" i="1" s="1"/>
  <c r="AA31" i="1" l="1"/>
  <c r="Z31" i="1"/>
  <c r="Y31" i="1"/>
  <c r="X31" i="1"/>
  <c r="AB31" i="1" s="1"/>
  <c r="T39" i="1" l="1"/>
  <c r="J39" i="1"/>
  <c r="T38" i="1"/>
  <c r="J38" i="1"/>
  <c r="T37" i="1"/>
  <c r="J37" i="1"/>
  <c r="T36" i="1"/>
  <c r="J36" i="1"/>
  <c r="T35" i="1"/>
  <c r="J35" i="1"/>
  <c r="T34" i="1"/>
  <c r="J34" i="1"/>
  <c r="T33" i="1"/>
  <c r="J33" i="1"/>
  <c r="T32" i="1"/>
  <c r="J32" i="1"/>
  <c r="T31" i="1"/>
  <c r="J31" i="1"/>
  <c r="AA24" i="1" l="1"/>
  <c r="Z24" i="1"/>
  <c r="Y24" i="1"/>
  <c r="X24" i="1"/>
  <c r="AB24" i="1" s="1"/>
  <c r="AA28" i="1" l="1"/>
  <c r="Y28" i="1"/>
  <c r="X28" i="1"/>
  <c r="AB28" i="1" s="1"/>
  <c r="AA27" i="1" l="1"/>
  <c r="Z27" i="1"/>
  <c r="Y27" i="1"/>
  <c r="X27" i="1"/>
  <c r="AB27" i="1" s="1"/>
  <c r="AA26" i="1" l="1"/>
  <c r="Z26" i="1"/>
  <c r="Y26" i="1"/>
  <c r="X26" i="1"/>
  <c r="AB26" i="1" s="1"/>
  <c r="AA25" i="1" l="1"/>
  <c r="Z25" i="1"/>
  <c r="Y25" i="1"/>
  <c r="X25" i="1"/>
  <c r="AB25" i="1" s="1"/>
  <c r="AA23" i="1" l="1"/>
  <c r="Z23" i="1"/>
  <c r="Y23" i="1"/>
  <c r="X23" i="1"/>
  <c r="AB23" i="1" s="1"/>
  <c r="AA22" i="1" l="1"/>
  <c r="Z22" i="1"/>
  <c r="Y22" i="1"/>
  <c r="X22" i="1"/>
  <c r="AB22" i="1" s="1"/>
  <c r="AA21" i="1" l="1"/>
  <c r="Z21" i="1"/>
  <c r="Y21" i="1"/>
  <c r="X21" i="1"/>
  <c r="AB21" i="1" s="1"/>
  <c r="AA20" i="1" l="1"/>
  <c r="Z20" i="1"/>
  <c r="Y20" i="1"/>
  <c r="X20" i="1"/>
  <c r="AB20" i="1" s="1"/>
  <c r="T28" i="1" l="1"/>
  <c r="T27" i="1"/>
  <c r="T26" i="1"/>
  <c r="T25" i="1"/>
  <c r="T24" i="1"/>
  <c r="T23" i="1"/>
  <c r="T22" i="1"/>
  <c r="T21" i="1"/>
  <c r="T20" i="1"/>
  <c r="J28" i="1"/>
  <c r="J27" i="1"/>
  <c r="J26" i="1"/>
  <c r="J25" i="1"/>
  <c r="J24" i="1"/>
  <c r="J23" i="1"/>
  <c r="J22" i="1"/>
  <c r="J21" i="1"/>
  <c r="J20" i="1"/>
  <c r="T17" i="1" l="1"/>
  <c r="J17" i="1"/>
  <c r="T16" i="1"/>
  <c r="J16" i="1"/>
  <c r="T15" i="1"/>
  <c r="J15" i="1"/>
  <c r="T14" i="1"/>
  <c r="J14" i="1"/>
  <c r="T13" i="1"/>
  <c r="J13" i="1"/>
  <c r="T12" i="1"/>
  <c r="J12" i="1"/>
  <c r="T11" i="1"/>
  <c r="J11" i="1"/>
  <c r="T10" i="1"/>
  <c r="J10" i="1"/>
  <c r="T9" i="1"/>
  <c r="J9" i="1"/>
  <c r="AA17" i="1" l="1"/>
  <c r="Z17" i="1"/>
  <c r="Y17" i="1"/>
  <c r="X17" i="1"/>
  <c r="AB17" i="1" s="1"/>
  <c r="AA16" i="1"/>
  <c r="Z16" i="1"/>
  <c r="Y16" i="1"/>
  <c r="X16" i="1"/>
  <c r="AB16" i="1" s="1"/>
  <c r="AA15" i="1"/>
  <c r="Z15" i="1"/>
  <c r="Y15" i="1"/>
  <c r="X15" i="1"/>
  <c r="AB15" i="1" s="1"/>
  <c r="AA14" i="1"/>
  <c r="Z14" i="1"/>
  <c r="Y14" i="1"/>
  <c r="X14" i="1"/>
  <c r="AB14" i="1" s="1"/>
  <c r="Z11" i="1" l="1"/>
  <c r="Y11" i="1"/>
  <c r="X11" i="1"/>
  <c r="AA11" i="1" l="1"/>
  <c r="AA13" i="1"/>
  <c r="Z13" i="1"/>
  <c r="Y13" i="1"/>
  <c r="X13" i="1"/>
  <c r="AB13" i="1" s="1"/>
  <c r="AA7" i="1"/>
  <c r="AA12" i="1"/>
  <c r="Z12" i="1"/>
  <c r="Y12" i="1"/>
  <c r="X12" i="1"/>
  <c r="AB12" i="1" s="1"/>
  <c r="Z10" i="1"/>
  <c r="Z9" i="1"/>
  <c r="Y10" i="1"/>
  <c r="Y9" i="1"/>
  <c r="AB11" i="1"/>
  <c r="AA10" i="1"/>
  <c r="X10" i="1"/>
  <c r="AB10" i="1" s="1"/>
  <c r="X9" i="1"/>
  <c r="AB9" i="1" s="1"/>
  <c r="Y7" i="1" l="1"/>
  <c r="Z7" i="1"/>
  <c r="X7" i="1"/>
  <c r="AB7" i="1" l="1"/>
</calcChain>
</file>

<file path=xl/sharedStrings.xml><?xml version="1.0" encoding="utf-8"?>
<sst xmlns="http://schemas.openxmlformats.org/spreadsheetml/2006/main" count="1407" uniqueCount="179">
  <si>
    <t>Results</t>
  </si>
  <si>
    <t>Prediction</t>
  </si>
  <si>
    <t>HT</t>
  </si>
  <si>
    <t xml:space="preserve">AT </t>
  </si>
  <si>
    <t>Ratio</t>
  </si>
  <si>
    <t>NM</t>
  </si>
  <si>
    <t>ADL</t>
  </si>
  <si>
    <t>Average ppg (2016)</t>
  </si>
  <si>
    <t>Home</t>
  </si>
  <si>
    <t>Away</t>
  </si>
  <si>
    <t>PA</t>
  </si>
  <si>
    <t>SKD</t>
  </si>
  <si>
    <t>ESS</t>
  </si>
  <si>
    <t>GGS</t>
  </si>
  <si>
    <t>AR</t>
  </si>
  <si>
    <t>INV Ratio</t>
  </si>
  <si>
    <t>P1=R&gt;1.25</t>
  </si>
  <si>
    <t>p2=R&gt;1.15</t>
  </si>
  <si>
    <t>p3=R&lt;1.15</t>
  </si>
  <si>
    <t>RICHM</t>
  </si>
  <si>
    <t>CARL</t>
  </si>
  <si>
    <t>WB</t>
  </si>
  <si>
    <t>FRE</t>
  </si>
  <si>
    <t>MLB</t>
  </si>
  <si>
    <t>GWS</t>
  </si>
  <si>
    <t>SYD</t>
  </si>
  <si>
    <t>COLL</t>
  </si>
  <si>
    <t>WCE</t>
  </si>
  <si>
    <t>BRIS</t>
  </si>
  <si>
    <t>GEL</t>
  </si>
  <si>
    <t>HAW</t>
  </si>
  <si>
    <t>Past 6</t>
  </si>
  <si>
    <t>WLLWWL-3 w</t>
  </si>
  <si>
    <t>WWWLWL-5 w</t>
  </si>
  <si>
    <t>WLWWWW-5 w</t>
  </si>
  <si>
    <t>LLLDLL-o w</t>
  </si>
  <si>
    <t>DWLWLL-2 w</t>
  </si>
  <si>
    <t>LLLLLW-1 w</t>
  </si>
  <si>
    <t>LWWWWL-4 w</t>
  </si>
  <si>
    <t>LLLWLL-1 w</t>
  </si>
  <si>
    <t>WWLWLL-3 w</t>
  </si>
  <si>
    <t>LLWLWL-2 w</t>
  </si>
  <si>
    <t>WLLLLW-2 w</t>
  </si>
  <si>
    <t>LWLLWL-2 w</t>
  </si>
  <si>
    <t>WWWWLL-4 w</t>
  </si>
  <si>
    <t>WLWWWL-4 w</t>
  </si>
  <si>
    <t>LLWLLW-2 w</t>
  </si>
  <si>
    <t>WWLDLW-3 w</t>
  </si>
  <si>
    <t>WWLWWW-5 w</t>
  </si>
  <si>
    <t>P6-1</t>
  </si>
  <si>
    <t>AVG</t>
  </si>
  <si>
    <t>P4- big 4</t>
  </si>
  <si>
    <t>2,1</t>
  </si>
  <si>
    <t>4,0</t>
  </si>
  <si>
    <t>3,0</t>
  </si>
  <si>
    <t>2,2</t>
  </si>
  <si>
    <t>0,2</t>
  </si>
  <si>
    <t>1,1</t>
  </si>
  <si>
    <t>0,3</t>
  </si>
  <si>
    <t>RD1</t>
  </si>
  <si>
    <t>RD2</t>
  </si>
  <si>
    <t>Comments</t>
  </si>
  <si>
    <t>unc. Home adv</t>
  </si>
  <si>
    <t>0,4</t>
  </si>
  <si>
    <t>1,2</t>
  </si>
  <si>
    <t>negative 40+</t>
  </si>
  <si>
    <t xml:space="preserve">no idea </t>
  </si>
  <si>
    <t>sever difference in big 4 factors overules ratio prediction. No HG advantage</t>
  </si>
  <si>
    <t>uncertainty indicates close win for away team</t>
  </si>
  <si>
    <t>HG technically but still shouldn’t make that much difference</t>
  </si>
  <si>
    <t>last minute goal.uncertainty favours home team</t>
  </si>
  <si>
    <t>HG??</t>
  </si>
  <si>
    <t>CW</t>
  </si>
  <si>
    <t>-CW'</t>
  </si>
  <si>
    <t>BW</t>
  </si>
  <si>
    <t>DB</t>
  </si>
  <si>
    <t>-BW'</t>
  </si>
  <si>
    <t>sever diff in 3 factors +team tendency</t>
  </si>
  <si>
    <t>SBO</t>
  </si>
  <si>
    <t>sev diff in 1 fac, but Certainty not strong enough to back away team</t>
  </si>
  <si>
    <t>HG??? Sev diff  2 fac</t>
  </si>
  <si>
    <t>Sev dif in 1 factor but not 0,4 therefore home team prevails. (prediction&lt;10 points)</t>
  </si>
  <si>
    <t>RD3</t>
  </si>
  <si>
    <t>-CW</t>
  </si>
  <si>
    <t>2,0</t>
  </si>
  <si>
    <t>not sig diff in all 4 therefore no big win</t>
  </si>
  <si>
    <t>close-back home team</t>
  </si>
  <si>
    <t>as above</t>
  </si>
  <si>
    <t>?</t>
  </si>
  <si>
    <t>RD 4</t>
  </si>
  <si>
    <t>RD 5</t>
  </si>
  <si>
    <t>-BW</t>
  </si>
  <si>
    <t>Const</t>
  </si>
  <si>
    <t>Home Team</t>
  </si>
  <si>
    <t>Wins in past 6</t>
  </si>
  <si>
    <t>Weighted Wins</t>
  </si>
  <si>
    <t>Squad Avg</t>
  </si>
  <si>
    <t>Away Team</t>
  </si>
  <si>
    <t>Home Avg</t>
  </si>
  <si>
    <t>Away Avg</t>
  </si>
  <si>
    <t>Home Ratio</t>
  </si>
  <si>
    <t>Away Ratio</t>
  </si>
  <si>
    <t>Predicted result</t>
  </si>
  <si>
    <t>Predicted Margin</t>
  </si>
  <si>
    <t>Odds for Success</t>
  </si>
  <si>
    <t>Actual Result</t>
  </si>
  <si>
    <t>Prediction Method 2</t>
  </si>
  <si>
    <t>Prediction Method 3</t>
  </si>
  <si>
    <t>Old Method</t>
  </si>
  <si>
    <t>Correct Bet</t>
  </si>
  <si>
    <t>BW/SW</t>
  </si>
  <si>
    <t>Result BW/SW</t>
  </si>
  <si>
    <t>Parameter Scalars</t>
  </si>
  <si>
    <t>Money On</t>
  </si>
  <si>
    <t xml:space="preserve">Avg Odds </t>
  </si>
  <si>
    <t>Plus Minus</t>
  </si>
  <si>
    <t>Running Total</t>
  </si>
  <si>
    <t>New Method</t>
  </si>
  <si>
    <t>Difference</t>
  </si>
  <si>
    <t>New BW/SW</t>
  </si>
  <si>
    <t>F9</t>
  </si>
  <si>
    <t>F10</t>
  </si>
  <si>
    <t>F11</t>
  </si>
  <si>
    <t>F12</t>
  </si>
  <si>
    <t>F</t>
  </si>
  <si>
    <t>Correct BW/SW</t>
  </si>
  <si>
    <t>Difference in BW/SW</t>
  </si>
  <si>
    <t>Thresholds</t>
  </si>
  <si>
    <t>Team AVG</t>
  </si>
  <si>
    <t>Weighted 6</t>
  </si>
  <si>
    <t>Sig Diff</t>
  </si>
  <si>
    <t xml:space="preserve">Past 6 </t>
  </si>
  <si>
    <t>Home Factor Tally</t>
  </si>
  <si>
    <t>Away Factor Tally</t>
  </si>
  <si>
    <t>Home Sig Fig Tally</t>
  </si>
  <si>
    <t>Away Sig Fig Tally</t>
  </si>
  <si>
    <t xml:space="preserve">Even Factors- Bet Home </t>
  </si>
  <si>
    <t>Bet Factors against Ratio?</t>
  </si>
  <si>
    <t>Avg HTH Odds</t>
  </si>
  <si>
    <t>Correct Winner</t>
  </si>
  <si>
    <t>Plus Minus just winner</t>
  </si>
  <si>
    <t>Microsoft Excel 16.0 Answer Report</t>
  </si>
  <si>
    <t>Worksheet: [1 Results.xlsx]Exact Replica of old one1</t>
  </si>
  <si>
    <t>Report Created: 28/02/2017 4:54:54 PM</t>
  </si>
  <si>
    <t>Result: Solver found a solution.  All Constraints and optimality conditions are satisfied.</t>
  </si>
  <si>
    <t>Solver Engine</t>
  </si>
  <si>
    <t>Engine: GRG Nonlinear</t>
  </si>
  <si>
    <t>Solution Time: 0.047 Seconds.</t>
  </si>
  <si>
    <t>Iterations: 0 Subproblems: 0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</si>
  <si>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</si>
  <si>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</si>
  <si>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</si>
  <si>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</si>
  <si>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</si>
  <si>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</si>
  <si>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</si>
  <si>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</si>
  <si>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</si>
  <si>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</si>
  <si>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</si>
  <si>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</si>
  <si>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NONE</t>
  </si>
  <si>
    <t>$X$3</t>
  </si>
  <si>
    <t>$F$3</t>
  </si>
  <si>
    <t>Contin</t>
  </si>
  <si>
    <t>$G$3</t>
  </si>
  <si>
    <t>$H$3</t>
  </si>
  <si>
    <t>$I$3</t>
  </si>
  <si>
    <t>$J$3</t>
  </si>
  <si>
    <t>$K$3</t>
  </si>
  <si>
    <t>$L$3</t>
  </si>
  <si>
    <t>$M$3</t>
  </si>
  <si>
    <t>$F$3:$M$3</t>
  </si>
  <si>
    <t>Total Profit After  63 games</t>
  </si>
  <si>
    <t>Plus Minus rolling through</t>
  </si>
  <si>
    <t>Rolling start amount</t>
  </si>
  <si>
    <t>Current multiplier</t>
  </si>
  <si>
    <t>Betting Blocks</t>
  </si>
  <si>
    <t>Potential Wager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</si>
</sst>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Arial Narrow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5" borderId="0" applyNumberFormat="0" applyBorder="0" applyAlignment="0" applyProtection="0"/>
  </cellStyleXfs>
  <cellXfs count="49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/>
    <xf numFmtId="0" fontId="2" fillId="3" borderId="0" xfId="1"/>
    <xf numFmtId="0" fontId="0" fillId="0" borderId="0" xfId="0" applyFont="1"/>
    <xf numFmtId="0" fontId="0" fillId="4" borderId="0" xfId="0" applyFill="1"/>
    <xf numFmtId="0" fontId="3" fillId="5" borderId="0" xfId="2"/>
    <xf numFmtId="0" fontId="5" fillId="7" borderId="0" xfId="0" applyFont="1" applyFill="1"/>
    <xf numFmtId="0" fontId="5" fillId="6" borderId="0" xfId="0" applyFont="1" applyFill="1"/>
    <xf numFmtId="0" fontId="0" fillId="8" borderId="0" xfId="0" applyFill="1"/>
    <xf numFmtId="0" fontId="0" fillId="8" borderId="0" xfId="0" applyFont="1" applyFill="1"/>
    <xf numFmtId="16" fontId="0" fillId="0" borderId="0" xfId="0" applyNumberFormat="1"/>
    <xf numFmtId="0" fontId="5" fillId="9" borderId="0" xfId="0" applyFont="1" applyFill="1"/>
    <xf numFmtId="16" fontId="4" fillId="0" borderId="0" xfId="0" applyNumberFormat="1" applyFont="1"/>
    <xf numFmtId="0" fontId="4" fillId="0" borderId="0" xfId="0" applyFont="1"/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quotePrefix="1"/>
    <xf numFmtId="0" fontId="4" fillId="0" borderId="0" xfId="0" quotePrefix="1" applyFont="1"/>
    <xf numFmtId="0" fontId="0" fillId="12" borderId="0" xfId="0" applyFill="1"/>
    <xf numFmtId="0" fontId="4" fillId="2" borderId="0" xfId="0" applyFont="1" applyFill="1"/>
    <xf numFmtId="0" fontId="6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4" borderId="0" xfId="0" applyFont="1" applyFill="1"/>
    <xf numFmtId="0" fontId="0" fillId="13" borderId="0" xfId="0" applyFill="1"/>
    <xf numFmtId="0" fontId="0" fillId="7" borderId="0" xfId="0" applyFill="1"/>
    <xf numFmtId="0" fontId="0" fillId="6" borderId="0" xfId="0" applyFill="1"/>
    <xf numFmtId="0" fontId="0" fillId="14" borderId="0" xfId="0" applyFill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Fill="1"/>
    <xf numFmtId="0" fontId="7" fillId="0" borderId="0" xfId="0" applyFont="1"/>
    <xf numFmtId="0" fontId="0" fillId="0" borderId="2" xfId="0" applyFill="1" applyBorder="1" applyAlignment="1"/>
    <xf numFmtId="0" fontId="8" fillId="0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8" fillId="0" borderId="1" xfId="0" applyFont="1" applyFill="1" applyBorder="1" applyAlignment="1">
      <alignment horizontal="centerContinuous"/>
    </xf>
    <xf numFmtId="0" fontId="8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9" fillId="0" borderId="0" xfId="0" applyFont="1" applyFill="1" applyBorder="1" applyAlignment="1">
      <alignment horizontal="left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83"/>
  <sheetViews>
    <sheetView topLeftCell="A49" workbookViewId="0">
      <selection activeCell="X58" sqref="X58"/>
    </sheetView>
  </sheetViews>
  <sheetFormatPr defaultRowHeight="15" x14ac:dyDescent="0.25"/>
  <cols>
    <col min="2" max="2" width="10.140625" customWidth="1"/>
    <col min="3" max="3" width="4.140625" style="3" customWidth="1"/>
    <col min="4" max="4" width="3.5703125" style="3" customWidth="1"/>
    <col min="5" max="5" width="3.28515625" style="3" customWidth="1"/>
    <col min="6" max="7" width="3.140625" style="3" customWidth="1"/>
    <col min="8" max="8" width="3.28515625" style="3" customWidth="1"/>
    <col min="9" max="9" width="3" style="3" customWidth="1"/>
    <col min="10" max="10" width="4.42578125" style="3" customWidth="1"/>
    <col min="11" max="11" width="6.28515625" style="3" customWidth="1"/>
    <col min="12" max="12" width="7.140625" customWidth="1"/>
    <col min="13" max="13" width="4.42578125" style="3" customWidth="1"/>
    <col min="14" max="15" width="3.28515625" style="3" customWidth="1"/>
    <col min="16" max="16" width="3.7109375" style="3" customWidth="1"/>
    <col min="17" max="17" width="3.85546875" style="3" customWidth="1"/>
    <col min="18" max="18" width="3.42578125" style="3" customWidth="1"/>
    <col min="19" max="19" width="3.5703125" style="3" customWidth="1"/>
    <col min="20" max="20" width="4.7109375" style="3" customWidth="1"/>
    <col min="21" max="21" width="5.42578125" style="3" customWidth="1"/>
    <col min="24" max="24" width="6.28515625" customWidth="1"/>
    <col min="25" max="25" width="8.7109375" customWidth="1"/>
    <col min="26" max="26" width="8" customWidth="1"/>
    <col min="27" max="27" width="7.140625" customWidth="1"/>
    <col min="28" max="28" width="8" customWidth="1"/>
    <col min="29" max="29" width="5.85546875" customWidth="1"/>
    <col min="30" max="32" width="6" style="3" customWidth="1"/>
    <col min="34" max="34" width="66.7109375" customWidth="1"/>
  </cols>
  <sheetData>
    <row r="2" spans="1:34" x14ac:dyDescent="0.25">
      <c r="B2" t="s">
        <v>7</v>
      </c>
    </row>
    <row r="3" spans="1:34" x14ac:dyDescent="0.25">
      <c r="B3">
        <v>172</v>
      </c>
    </row>
    <row r="4" spans="1:34" ht="31.5" x14ac:dyDescent="0.5">
      <c r="V4" s="27" t="s">
        <v>0</v>
      </c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</row>
    <row r="5" spans="1:34" x14ac:dyDescent="0.25">
      <c r="V5" s="28" t="s">
        <v>1</v>
      </c>
      <c r="W5" s="28"/>
      <c r="X5" s="28"/>
      <c r="Y5" s="28"/>
      <c r="Z5" s="28"/>
      <c r="AA5" s="28"/>
      <c r="AB5" s="28"/>
      <c r="AC5" s="28"/>
      <c r="AD5" s="18"/>
      <c r="AE5" s="25"/>
      <c r="AF5" s="18"/>
      <c r="AG5" s="3" t="s">
        <v>14</v>
      </c>
      <c r="AH5" t="s">
        <v>61</v>
      </c>
    </row>
    <row r="6" spans="1:34" x14ac:dyDescent="0.25">
      <c r="B6" t="s">
        <v>8</v>
      </c>
      <c r="D6" s="3" t="s">
        <v>31</v>
      </c>
      <c r="J6" s="3" t="s">
        <v>49</v>
      </c>
      <c r="K6" s="3" t="s">
        <v>50</v>
      </c>
      <c r="L6" t="s">
        <v>9</v>
      </c>
      <c r="N6" s="3" t="s">
        <v>31</v>
      </c>
      <c r="T6" s="3" t="s">
        <v>49</v>
      </c>
      <c r="U6" s="3" t="s">
        <v>50</v>
      </c>
      <c r="V6" t="s">
        <v>2</v>
      </c>
      <c r="W6" t="s">
        <v>3</v>
      </c>
      <c r="X6" t="s">
        <v>4</v>
      </c>
      <c r="Y6" s="3" t="s">
        <v>15</v>
      </c>
      <c r="Z6" s="3" t="s">
        <v>16</v>
      </c>
      <c r="AA6" s="3" t="s">
        <v>17</v>
      </c>
      <c r="AB6" s="3" t="s">
        <v>18</v>
      </c>
      <c r="AC6" s="3" t="s">
        <v>51</v>
      </c>
      <c r="AF6" s="3" t="s">
        <v>78</v>
      </c>
    </row>
    <row r="7" spans="1:34" x14ac:dyDescent="0.25">
      <c r="B7" s="1" t="s">
        <v>21</v>
      </c>
      <c r="L7" s="1" t="s">
        <v>22</v>
      </c>
      <c r="V7" s="5">
        <v>277.92272727272729</v>
      </c>
      <c r="W7">
        <v>293.30454545454546</v>
      </c>
      <c r="X7">
        <f>V7/W7</f>
        <v>0.9475568366730206</v>
      </c>
      <c r="Y7">
        <f>W7/V7</f>
        <v>1.0553456650802218</v>
      </c>
      <c r="Z7" s="3">
        <f>((V7)^1.5/(W7)^1.5)*(172/2)-((W7)^1.5/(V7)^1.5)*(172/2)</f>
        <v>-13.913164769098714</v>
      </c>
      <c r="AA7">
        <f>(V7/W7)*(172/2)-(W7/V7)*(172/2)</f>
        <v>-9.2698392430193053</v>
      </c>
      <c r="AB7" s="6">
        <f>-2*(172/(X7+1))+172</f>
        <v>-4.6315588445929734</v>
      </c>
      <c r="AC7" s="6"/>
      <c r="AD7" s="6"/>
      <c r="AE7" s="6"/>
      <c r="AF7" s="6"/>
    </row>
    <row r="8" spans="1:34" x14ac:dyDescent="0.25">
      <c r="A8" t="s">
        <v>59</v>
      </c>
      <c r="AE8" s="3" t="s">
        <v>92</v>
      </c>
    </row>
    <row r="9" spans="1:34" x14ac:dyDescent="0.25">
      <c r="B9" t="s">
        <v>5</v>
      </c>
      <c r="D9" s="13" t="s">
        <v>32</v>
      </c>
      <c r="E9" s="13"/>
      <c r="F9" s="13"/>
      <c r="G9" s="13"/>
      <c r="H9" s="13"/>
      <c r="I9" s="13"/>
      <c r="J9" s="9">
        <f>-6+5+4-3-2+1</f>
        <v>-1</v>
      </c>
      <c r="K9" s="8">
        <v>194.75</v>
      </c>
      <c r="L9" t="s">
        <v>6</v>
      </c>
      <c r="N9" s="13" t="s">
        <v>33</v>
      </c>
      <c r="O9" s="13"/>
      <c r="P9" s="13"/>
      <c r="Q9" s="13"/>
      <c r="R9" s="13"/>
      <c r="S9" s="13"/>
      <c r="T9" s="9">
        <f>-6+5-4+3+2+1</f>
        <v>1</v>
      </c>
      <c r="U9" s="8">
        <v>174.27826086956523</v>
      </c>
      <c r="V9" s="10">
        <v>300.404</v>
      </c>
      <c r="W9" s="10">
        <v>264.58800000000002</v>
      </c>
      <c r="X9">
        <f t="shared" ref="X9:X17" si="0">V9/W9</f>
        <v>1.1353651715119355</v>
      </c>
      <c r="Y9">
        <f t="shared" ref="Y9:Y17" si="1">W9/V9</f>
        <v>0.88077389115990479</v>
      </c>
      <c r="Z9" s="3">
        <f t="shared" ref="Z9:Z17" si="2">((V9)^1.5/(W9)^1.5)*(172/2)-((W9)^1.5/(V9)^1.5)*(172/2)</f>
        <v>32.952545365864822</v>
      </c>
      <c r="AA9">
        <v>21.894850110274646</v>
      </c>
      <c r="AB9" s="2">
        <f>-2*(B3/(X9+1))+172</f>
        <v>10.903432260987756</v>
      </c>
      <c r="AC9" s="12" t="s">
        <v>52</v>
      </c>
      <c r="AD9" s="12" t="s">
        <v>72</v>
      </c>
      <c r="AE9" s="3">
        <v>10.903432260987756</v>
      </c>
      <c r="AF9" s="12"/>
      <c r="AG9" s="4">
        <v>10</v>
      </c>
    </row>
    <row r="10" spans="1:34" x14ac:dyDescent="0.25">
      <c r="B10" s="1" t="s">
        <v>10</v>
      </c>
      <c r="D10" s="13" t="s">
        <v>34</v>
      </c>
      <c r="E10" s="13"/>
      <c r="F10" s="13"/>
      <c r="G10" s="13"/>
      <c r="H10" s="13"/>
      <c r="I10" s="13"/>
      <c r="J10" s="9">
        <f>6+5+4+3-2+1</f>
        <v>17</v>
      </c>
      <c r="K10" s="8">
        <v>204.08863636363643</v>
      </c>
      <c r="L10" s="1" t="s">
        <v>11</v>
      </c>
      <c r="N10" s="13" t="s">
        <v>35</v>
      </c>
      <c r="O10" s="13"/>
      <c r="P10" s="13"/>
      <c r="Q10" s="13"/>
      <c r="R10" s="13"/>
      <c r="S10" s="13"/>
      <c r="T10" s="9">
        <f>-6-5-3-2-1</f>
        <v>-17</v>
      </c>
      <c r="U10" s="8">
        <v>157.38</v>
      </c>
      <c r="V10" s="11">
        <v>308.02</v>
      </c>
      <c r="W10" s="10">
        <v>236.75200000000001</v>
      </c>
      <c r="X10" s="1">
        <f t="shared" si="0"/>
        <v>1.3010238561870648</v>
      </c>
      <c r="Y10">
        <f t="shared" si="1"/>
        <v>0.76862541393416017</v>
      </c>
      <c r="Z10" s="2">
        <f t="shared" si="2"/>
        <v>69.669949071283341</v>
      </c>
      <c r="AA10" s="1">
        <f>(V10/W10)*(172/2)-(W10/V10)*(172/2)</f>
        <v>45.786266033749811</v>
      </c>
      <c r="AB10" s="6">
        <f t="shared" ref="AB10:AB17" si="3">-2*(172/(X10+1))+172</f>
        <v>22.501332667611422</v>
      </c>
      <c r="AC10" s="3" t="s">
        <v>53</v>
      </c>
      <c r="AD10" s="3" t="s">
        <v>74</v>
      </c>
      <c r="AE10" s="3">
        <v>69.669949071283341</v>
      </c>
      <c r="AG10" s="7">
        <v>33</v>
      </c>
    </row>
    <row r="11" spans="1:34" x14ac:dyDescent="0.25">
      <c r="B11" s="1" t="s">
        <v>13</v>
      </c>
      <c r="D11" s="13" t="s">
        <v>36</v>
      </c>
      <c r="E11" s="13"/>
      <c r="F11" s="13"/>
      <c r="G11" s="13"/>
      <c r="H11" s="13"/>
      <c r="I11" s="13"/>
      <c r="J11" s="9">
        <f>-6-5+4-3+2</f>
        <v>-8</v>
      </c>
      <c r="K11" s="8">
        <v>180.70000000000002</v>
      </c>
      <c r="L11" s="1" t="s">
        <v>12</v>
      </c>
      <c r="N11" s="13" t="s">
        <v>37</v>
      </c>
      <c r="O11" s="13"/>
      <c r="P11" s="13"/>
      <c r="Q11" s="13"/>
      <c r="R11" s="13"/>
      <c r="S11" s="13"/>
      <c r="T11" s="9">
        <f>6-5-4-3-2-1</f>
        <v>-9</v>
      </c>
      <c r="U11" s="8">
        <v>161.23818181818183</v>
      </c>
      <c r="V11" s="10">
        <v>255.88636363636363</v>
      </c>
      <c r="W11" s="11">
        <v>200.54090909090908</v>
      </c>
      <c r="X11" s="1">
        <f t="shared" si="0"/>
        <v>1.275980869919989</v>
      </c>
      <c r="Y11">
        <f t="shared" si="1"/>
        <v>0.78371080913047342</v>
      </c>
      <c r="Z11" s="2">
        <f t="shared" si="2"/>
        <v>64.288458772700778</v>
      </c>
      <c r="AA11" s="1">
        <f>(X11)*(172/2)-(Y11)*(172/2)</f>
        <v>42.335225227898334</v>
      </c>
      <c r="AB11" s="6">
        <f t="shared" si="3"/>
        <v>20.856374609118234</v>
      </c>
      <c r="AC11" s="3" t="s">
        <v>54</v>
      </c>
      <c r="AD11" s="3" t="s">
        <v>74</v>
      </c>
      <c r="AE11" s="3">
        <v>64.288458772700778</v>
      </c>
      <c r="AG11" s="4">
        <v>61</v>
      </c>
    </row>
    <row r="12" spans="1:34" x14ac:dyDescent="0.25">
      <c r="B12" s="3" t="s">
        <v>19</v>
      </c>
      <c r="D12" s="13" t="s">
        <v>38</v>
      </c>
      <c r="E12" s="13"/>
      <c r="F12" s="13"/>
      <c r="G12" s="13"/>
      <c r="H12" s="13"/>
      <c r="I12" s="13"/>
      <c r="J12" s="9">
        <f>-6+5+4+3+2-1</f>
        <v>7</v>
      </c>
      <c r="K12" s="8">
        <v>174.60222222222222</v>
      </c>
      <c r="L12" s="3" t="s">
        <v>20</v>
      </c>
      <c r="N12" s="13" t="s">
        <v>39</v>
      </c>
      <c r="O12" s="13"/>
      <c r="P12" s="13"/>
      <c r="Q12" s="13"/>
      <c r="R12" s="13"/>
      <c r="S12" s="13"/>
      <c r="T12" s="9">
        <f>-6-5+4-3-2-1</f>
        <v>-13</v>
      </c>
      <c r="U12" s="8">
        <v>134.03695652173914</v>
      </c>
      <c r="V12" s="10">
        <v>234.00454545454548</v>
      </c>
      <c r="W12" s="10">
        <v>215.40454545454548</v>
      </c>
      <c r="X12" s="3">
        <f t="shared" si="0"/>
        <v>1.0863491527569689</v>
      </c>
      <c r="Y12" s="3">
        <f t="shared" si="1"/>
        <v>0.92051436452283375</v>
      </c>
      <c r="Z12" s="3">
        <f t="shared" si="2"/>
        <v>21.423258723737746</v>
      </c>
      <c r="AA12" s="3">
        <f t="shared" ref="AA12:AA17" si="4">(V12/W12)*(172/2)-(W12/V12)*(172/2)</f>
        <v>14.261791788135625</v>
      </c>
      <c r="AB12" s="2">
        <f t="shared" si="3"/>
        <v>7.1186810963892242</v>
      </c>
      <c r="AC12" s="3" t="s">
        <v>53</v>
      </c>
      <c r="AD12" s="3" t="s">
        <v>72</v>
      </c>
      <c r="AE12" s="3">
        <v>7.1186810963892242</v>
      </c>
      <c r="AG12" s="4">
        <v>9</v>
      </c>
    </row>
    <row r="13" spans="1:34" x14ac:dyDescent="0.25">
      <c r="B13" s="3" t="s">
        <v>21</v>
      </c>
      <c r="D13" s="13" t="s">
        <v>40</v>
      </c>
      <c r="E13" s="13"/>
      <c r="F13" s="13"/>
      <c r="G13" s="13"/>
      <c r="H13" s="13"/>
      <c r="I13" s="13"/>
      <c r="J13" s="9">
        <f>-6-5+4-3+2+1</f>
        <v>-7</v>
      </c>
      <c r="K13" s="8">
        <v>191.17954545454543</v>
      </c>
      <c r="L13" s="3" t="s">
        <v>22</v>
      </c>
      <c r="N13" s="13" t="s">
        <v>41</v>
      </c>
      <c r="O13" s="13"/>
      <c r="P13" s="13"/>
      <c r="Q13" s="13"/>
      <c r="R13" s="13"/>
      <c r="S13" s="13"/>
      <c r="T13" s="9">
        <f>-6+5-4+3-2-1</f>
        <v>-5</v>
      </c>
      <c r="U13" s="8">
        <v>184.39111111111109</v>
      </c>
      <c r="V13" s="11">
        <v>277.92272727272729</v>
      </c>
      <c r="W13" s="10">
        <v>293.30454545454546</v>
      </c>
      <c r="X13" s="3">
        <f t="shared" si="0"/>
        <v>0.9475568366730206</v>
      </c>
      <c r="Y13" s="3">
        <f t="shared" si="1"/>
        <v>1.0553456650802218</v>
      </c>
      <c r="Z13" s="3">
        <f t="shared" si="2"/>
        <v>-13.913164769098714</v>
      </c>
      <c r="AA13" s="3">
        <f t="shared" si="4"/>
        <v>-9.2698392430193053</v>
      </c>
      <c r="AB13" s="2">
        <f t="shared" si="3"/>
        <v>-4.6315588445929734</v>
      </c>
      <c r="AC13" s="14" t="s">
        <v>57</v>
      </c>
      <c r="AD13" s="14" t="s">
        <v>72</v>
      </c>
      <c r="AE13" s="15">
        <v>-4.6315588445929734</v>
      </c>
      <c r="AF13" s="14"/>
      <c r="AG13" s="7">
        <v>65</v>
      </c>
      <c r="AH13" t="s">
        <v>62</v>
      </c>
    </row>
    <row r="14" spans="1:34" x14ac:dyDescent="0.25">
      <c r="B14" t="s">
        <v>23</v>
      </c>
      <c r="D14" s="13" t="s">
        <v>42</v>
      </c>
      <c r="E14" s="13"/>
      <c r="F14" s="13"/>
      <c r="G14" s="13"/>
      <c r="H14" s="13"/>
      <c r="I14" s="13"/>
      <c r="J14" s="9">
        <f>6-5-4-3-2+1</f>
        <v>-7</v>
      </c>
      <c r="K14" s="8">
        <v>154.95555555555555</v>
      </c>
      <c r="L14" t="s">
        <v>24</v>
      </c>
      <c r="N14" s="13" t="s">
        <v>43</v>
      </c>
      <c r="O14" s="13"/>
      <c r="P14" s="13"/>
      <c r="Q14" s="13"/>
      <c r="R14" s="13"/>
      <c r="S14" s="13"/>
      <c r="T14" s="9">
        <f>-6+5-4-3+2-1</f>
        <v>-7</v>
      </c>
      <c r="U14" s="8">
        <v>180.69318181818181</v>
      </c>
      <c r="V14" s="10">
        <v>212.35</v>
      </c>
      <c r="W14" s="10">
        <v>263.85909090909087</v>
      </c>
      <c r="X14" s="3">
        <f t="shared" si="0"/>
        <v>0.80478561215524824</v>
      </c>
      <c r="Y14" s="3">
        <f t="shared" si="1"/>
        <v>1.2425669456514759</v>
      </c>
      <c r="Z14" s="3">
        <f t="shared" si="2"/>
        <v>-57.028621607178096</v>
      </c>
      <c r="AA14" s="2">
        <f t="shared" si="4"/>
        <v>-37.649194680675578</v>
      </c>
      <c r="AB14" s="6">
        <f t="shared" si="3"/>
        <v>-18.604356375159881</v>
      </c>
      <c r="AC14" t="s">
        <v>56</v>
      </c>
      <c r="AD14" s="3" t="s">
        <v>72</v>
      </c>
      <c r="AE14" s="3">
        <v>-37.649194680675578</v>
      </c>
      <c r="AG14" s="4">
        <v>2</v>
      </c>
      <c r="AH14" t="s">
        <v>71</v>
      </c>
    </row>
    <row r="15" spans="1:34" x14ac:dyDescent="0.25">
      <c r="B15" t="s">
        <v>25</v>
      </c>
      <c r="D15" s="13" t="s">
        <v>44</v>
      </c>
      <c r="E15" s="13"/>
      <c r="F15" s="13"/>
      <c r="G15" s="13"/>
      <c r="H15" s="13"/>
      <c r="I15" s="13"/>
      <c r="J15" s="9">
        <f>-6-5+4+3+2+1</f>
        <v>-1</v>
      </c>
      <c r="K15" s="8">
        <v>168.0413043478261</v>
      </c>
      <c r="L15" t="s">
        <v>26</v>
      </c>
      <c r="N15" s="13" t="s">
        <v>43</v>
      </c>
      <c r="O15" s="13"/>
      <c r="P15" s="13"/>
      <c r="Q15" s="13"/>
      <c r="R15" s="13"/>
      <c r="S15" s="13"/>
      <c r="T15" s="9">
        <f>-6+5-4-3+2-1</f>
        <v>-7</v>
      </c>
      <c r="U15" s="8">
        <v>195.81086956521742</v>
      </c>
      <c r="V15" s="10">
        <v>222.696</v>
      </c>
      <c r="W15" s="10">
        <v>260.48399999999998</v>
      </c>
      <c r="X15" s="3">
        <f t="shared" si="0"/>
        <v>0.85493158888837706</v>
      </c>
      <c r="Y15" s="3">
        <f t="shared" si="1"/>
        <v>1.1696842332147861</v>
      </c>
      <c r="Z15" s="3">
        <f t="shared" si="2"/>
        <v>-40.810869072986904</v>
      </c>
      <c r="AA15" s="3">
        <f t="shared" si="4"/>
        <v>-27.068727412071183</v>
      </c>
      <c r="AB15" s="6">
        <f t="shared" si="3"/>
        <v>-13.45158326089657</v>
      </c>
      <c r="AC15" s="15" t="s">
        <v>55</v>
      </c>
      <c r="AD15" s="15" t="s">
        <v>75</v>
      </c>
      <c r="AE15" s="15"/>
      <c r="AF15" s="15"/>
      <c r="AG15" s="3">
        <v>80</v>
      </c>
      <c r="AH15" t="s">
        <v>62</v>
      </c>
    </row>
    <row r="16" spans="1:34" x14ac:dyDescent="0.25">
      <c r="B16" t="s">
        <v>27</v>
      </c>
      <c r="D16" s="13" t="s">
        <v>45</v>
      </c>
      <c r="E16" s="13"/>
      <c r="F16" s="13"/>
      <c r="G16" s="13"/>
      <c r="H16" s="13"/>
      <c r="I16" s="13"/>
      <c r="J16" s="9">
        <f>-6+5+4+3-2+1</f>
        <v>5</v>
      </c>
      <c r="K16" s="8">
        <v>204.50444444444443</v>
      </c>
      <c r="L16" t="s">
        <v>28</v>
      </c>
      <c r="N16" s="13" t="s">
        <v>46</v>
      </c>
      <c r="O16" s="13"/>
      <c r="P16" s="13"/>
      <c r="Q16" s="13"/>
      <c r="R16" s="13"/>
      <c r="S16" s="13"/>
      <c r="T16" s="9">
        <f>6-5-4+3-2-1</f>
        <v>-3</v>
      </c>
      <c r="U16" s="8">
        <v>157.13191489361697</v>
      </c>
      <c r="V16" s="10">
        <v>298.85200000000003</v>
      </c>
      <c r="W16" s="10">
        <v>232.82799999999995</v>
      </c>
      <c r="X16" s="3">
        <f t="shared" si="0"/>
        <v>1.2835741405672862</v>
      </c>
      <c r="Y16" s="3">
        <f t="shared" si="1"/>
        <v>0.77907459210579122</v>
      </c>
      <c r="Z16" s="2">
        <f t="shared" si="2"/>
        <v>65.925249936206114</v>
      </c>
      <c r="AA16" s="3">
        <f t="shared" si="4"/>
        <v>43.386961167688582</v>
      </c>
      <c r="AB16" s="6">
        <f t="shared" si="3"/>
        <v>21.358952753536016</v>
      </c>
      <c r="AC16" t="s">
        <v>53</v>
      </c>
      <c r="AD16" s="3" t="s">
        <v>74</v>
      </c>
      <c r="AE16" s="3">
        <v>65.925249936206114</v>
      </c>
      <c r="AG16" s="4">
        <v>64</v>
      </c>
    </row>
    <row r="17" spans="1:34" x14ac:dyDescent="0.25">
      <c r="B17" t="s">
        <v>29</v>
      </c>
      <c r="D17" s="13" t="s">
        <v>47</v>
      </c>
      <c r="E17" s="13"/>
      <c r="F17" s="13"/>
      <c r="G17" s="13"/>
      <c r="H17" s="13"/>
      <c r="I17" s="13"/>
      <c r="J17" s="9">
        <f>6-5-3+2+1</f>
        <v>1</v>
      </c>
      <c r="K17" s="8">
        <v>179.09333333333333</v>
      </c>
      <c r="L17" t="s">
        <v>30</v>
      </c>
      <c r="N17" s="13" t="s">
        <v>48</v>
      </c>
      <c r="O17" s="13"/>
      <c r="P17" s="13"/>
      <c r="Q17" s="13"/>
      <c r="R17" s="13"/>
      <c r="S17" s="13"/>
      <c r="T17" s="9">
        <f>6+5+4-3+2+1</f>
        <v>15</v>
      </c>
      <c r="U17" s="8">
        <v>197.69777777777782</v>
      </c>
      <c r="V17" s="10">
        <v>285.584</v>
      </c>
      <c r="W17" s="10">
        <v>294.11200000000002</v>
      </c>
      <c r="X17" s="3">
        <f t="shared" si="0"/>
        <v>0.97100424328147095</v>
      </c>
      <c r="Y17" s="3">
        <f t="shared" si="1"/>
        <v>1.0298616168973052</v>
      </c>
      <c r="Z17" s="3">
        <f t="shared" si="2"/>
        <v>-7.5939707033224977</v>
      </c>
      <c r="AA17" s="3">
        <f t="shared" si="4"/>
        <v>-5.0617341309617387</v>
      </c>
      <c r="AB17" s="2">
        <f t="shared" si="3"/>
        <v>-2.5303193397919017</v>
      </c>
      <c r="AC17" t="s">
        <v>58</v>
      </c>
      <c r="AD17" s="3" t="s">
        <v>72</v>
      </c>
      <c r="AE17" s="3">
        <v>-2.5303193397919017</v>
      </c>
      <c r="AG17" s="4">
        <v>30</v>
      </c>
      <c r="AH17" t="s">
        <v>62</v>
      </c>
    </row>
    <row r="19" spans="1:34" x14ac:dyDescent="0.25">
      <c r="A19" t="s">
        <v>60</v>
      </c>
    </row>
    <row r="20" spans="1:34" ht="15" customHeight="1" x14ac:dyDescent="0.25">
      <c r="B20" s="3" t="s">
        <v>26</v>
      </c>
      <c r="C20" s="16">
        <v>2</v>
      </c>
      <c r="D20" s="13">
        <v>1</v>
      </c>
      <c r="E20" s="13">
        <v>-1</v>
      </c>
      <c r="F20" s="13">
        <v>-1</v>
      </c>
      <c r="G20" s="13">
        <v>1</v>
      </c>
      <c r="H20" s="13">
        <v>-1</v>
      </c>
      <c r="I20" s="13">
        <v>-1</v>
      </c>
      <c r="J20" s="9">
        <f t="shared" ref="J20:J28" si="5">6*I20+5*H20+4*G20+3*F20+2*E20+D20</f>
        <v>-11</v>
      </c>
      <c r="K20" s="8">
        <v>196.50000000000003</v>
      </c>
      <c r="L20" s="3" t="s">
        <v>19</v>
      </c>
      <c r="M20" s="16">
        <v>5</v>
      </c>
      <c r="N20" s="13">
        <v>1</v>
      </c>
      <c r="O20" s="13">
        <v>1</v>
      </c>
      <c r="P20" s="13">
        <v>1</v>
      </c>
      <c r="Q20" s="13">
        <v>1</v>
      </c>
      <c r="R20" s="13">
        <v>-1</v>
      </c>
      <c r="S20" s="13">
        <v>1</v>
      </c>
      <c r="T20" s="9">
        <f t="shared" ref="T20:T28" si="6">6*S20+5*R20+4*Q20+3*P20+2*O20+N20</f>
        <v>11</v>
      </c>
      <c r="U20" s="8">
        <v>175.08666666666667</v>
      </c>
      <c r="V20" s="10">
        <v>241.30399999999997</v>
      </c>
      <c r="W20" s="10">
        <v>220.61200000000005</v>
      </c>
      <c r="X20" s="3">
        <f t="shared" ref="X20:X28" si="7">V20/W20</f>
        <v>1.0937936286330749</v>
      </c>
      <c r="Y20" s="3">
        <f t="shared" ref="Y20:Y28" si="8">W20/V20</f>
        <v>0.91424924576467892</v>
      </c>
      <c r="Z20" s="3">
        <f t="shared" ref="Z20:Z27" si="9">((V20)^1.5/(W20)^1.5)*(172/2)-((W20)^1.5/(V20)^1.5)*(172/2)</f>
        <v>23.200007035665607</v>
      </c>
      <c r="AA20" s="3">
        <f t="shared" ref="AA20:AA28" si="10">(V20/W20)*(172/2)-(W20/V20)*(172/2)</f>
        <v>15.440816926682061</v>
      </c>
      <c r="AB20" s="2">
        <f t="shared" ref="AB20:AB28" si="11">-2*(172/(X20+1))+172</f>
        <v>7.7049160453415766</v>
      </c>
      <c r="AC20" s="15" t="s">
        <v>55</v>
      </c>
      <c r="AD20" s="19" t="s">
        <v>72</v>
      </c>
      <c r="AE20" s="19">
        <v>7.7049160453415766</v>
      </c>
      <c r="AF20" s="19"/>
      <c r="AG20" s="4">
        <v>1</v>
      </c>
      <c r="AH20" t="s">
        <v>70</v>
      </c>
    </row>
    <row r="21" spans="1:34" ht="15" customHeight="1" x14ac:dyDescent="0.25">
      <c r="B21" s="3" t="s">
        <v>6</v>
      </c>
      <c r="C21" s="16">
        <v>3</v>
      </c>
      <c r="D21" s="13">
        <v>1</v>
      </c>
      <c r="E21" s="13">
        <v>1</v>
      </c>
      <c r="F21" s="13">
        <v>-1</v>
      </c>
      <c r="G21" s="13">
        <v>1</v>
      </c>
      <c r="H21" s="13">
        <v>-1</v>
      </c>
      <c r="I21" s="13">
        <v>-1</v>
      </c>
      <c r="J21" s="9">
        <f t="shared" si="5"/>
        <v>-7</v>
      </c>
      <c r="K21" s="8">
        <v>174.81521739130432</v>
      </c>
      <c r="L21" s="3" t="s">
        <v>10</v>
      </c>
      <c r="M21" s="16">
        <v>5</v>
      </c>
      <c r="N21" s="13">
        <v>-1</v>
      </c>
      <c r="O21" s="13">
        <v>1</v>
      </c>
      <c r="P21" s="13">
        <v>1</v>
      </c>
      <c r="Q21" s="13">
        <v>1</v>
      </c>
      <c r="R21" s="13">
        <v>1</v>
      </c>
      <c r="S21" s="13">
        <v>1</v>
      </c>
      <c r="T21" s="9">
        <f t="shared" si="6"/>
        <v>19</v>
      </c>
      <c r="U21" s="8">
        <v>205.44318181818181</v>
      </c>
      <c r="V21" s="10">
        <v>260.63600000000002</v>
      </c>
      <c r="W21" s="10">
        <v>297.02</v>
      </c>
      <c r="X21" s="3">
        <f t="shared" si="7"/>
        <v>0.87750319843781577</v>
      </c>
      <c r="Y21" s="3">
        <f t="shared" si="8"/>
        <v>1.1395969858346504</v>
      </c>
      <c r="Z21" s="3">
        <f t="shared" si="9"/>
        <v>-33.930368617108726</v>
      </c>
      <c r="AA21" s="2">
        <f t="shared" si="10"/>
        <v>-22.540065716127785</v>
      </c>
      <c r="AB21" s="2">
        <f t="shared" si="11"/>
        <v>-11.222058042951176</v>
      </c>
      <c r="AC21" t="s">
        <v>63</v>
      </c>
      <c r="AD21" s="20" t="s">
        <v>73</v>
      </c>
      <c r="AE21" s="20">
        <v>-11.222058042951176</v>
      </c>
      <c r="AF21" s="20"/>
      <c r="AG21" s="7">
        <v>58</v>
      </c>
      <c r="AH21" t="s">
        <v>66</v>
      </c>
    </row>
    <row r="22" spans="1:34" ht="15" customHeight="1" x14ac:dyDescent="0.25">
      <c r="B22" s="3" t="s">
        <v>12</v>
      </c>
      <c r="C22" s="16">
        <v>1</v>
      </c>
      <c r="D22" s="13">
        <v>-1</v>
      </c>
      <c r="E22" s="13">
        <v>-1</v>
      </c>
      <c r="F22" s="13">
        <v>-1</v>
      </c>
      <c r="G22" s="13">
        <v>-1</v>
      </c>
      <c r="H22" s="13">
        <v>1</v>
      </c>
      <c r="I22" s="13">
        <v>-1</v>
      </c>
      <c r="J22" s="9">
        <f t="shared" si="5"/>
        <v>-11</v>
      </c>
      <c r="K22" s="8">
        <v>160.02727272727273</v>
      </c>
      <c r="L22" s="3" t="s">
        <v>23</v>
      </c>
      <c r="M22" s="16">
        <v>2</v>
      </c>
      <c r="N22" s="13">
        <v>-1</v>
      </c>
      <c r="O22" s="13">
        <v>-1</v>
      </c>
      <c r="P22" s="13">
        <v>-1</v>
      </c>
      <c r="Q22" s="13">
        <v>-1</v>
      </c>
      <c r="R22" s="13">
        <v>1</v>
      </c>
      <c r="S22" s="13">
        <v>1</v>
      </c>
      <c r="T22" s="9">
        <f t="shared" si="6"/>
        <v>1</v>
      </c>
      <c r="U22" s="8">
        <v>156.09777777777776</v>
      </c>
      <c r="V22" s="10">
        <v>179.30400000000006</v>
      </c>
      <c r="W22" s="10">
        <v>225.43999999999997</v>
      </c>
      <c r="X22" s="3">
        <f t="shared" si="7"/>
        <v>0.79535131298793504</v>
      </c>
      <c r="Y22" s="3">
        <f t="shared" si="8"/>
        <v>1.2573060277517507</v>
      </c>
      <c r="Z22" s="2">
        <f t="shared" si="9"/>
        <v>-60.242913932356593</v>
      </c>
      <c r="AA22" s="3">
        <f t="shared" si="10"/>
        <v>-39.728105469688145</v>
      </c>
      <c r="AB22" s="6">
        <f t="shared" si="11"/>
        <v>-19.605953392761819</v>
      </c>
      <c r="AC22" s="3" t="s">
        <v>58</v>
      </c>
      <c r="AD22" s="20" t="s">
        <v>73</v>
      </c>
      <c r="AE22" s="20"/>
      <c r="AF22" s="20"/>
      <c r="AG22" s="7">
        <v>13</v>
      </c>
      <c r="AH22" t="s">
        <v>69</v>
      </c>
    </row>
    <row r="23" spans="1:34" x14ac:dyDescent="0.25">
      <c r="B23" s="3" t="s">
        <v>28</v>
      </c>
      <c r="C23" s="16">
        <v>2</v>
      </c>
      <c r="D23" s="13">
        <v>-1</v>
      </c>
      <c r="E23" s="13">
        <v>1</v>
      </c>
      <c r="F23" s="13">
        <v>-1</v>
      </c>
      <c r="G23" s="13">
        <v>-1</v>
      </c>
      <c r="H23" s="13">
        <v>1</v>
      </c>
      <c r="I23" s="13">
        <v>-1</v>
      </c>
      <c r="J23" s="9">
        <f t="shared" si="5"/>
        <v>-7</v>
      </c>
      <c r="K23" s="8">
        <v>157.79361702127659</v>
      </c>
      <c r="L23" s="3" t="s">
        <v>5</v>
      </c>
      <c r="M23" s="16">
        <v>3</v>
      </c>
      <c r="N23" s="13">
        <v>-1</v>
      </c>
      <c r="O23" s="13">
        <v>-1</v>
      </c>
      <c r="P23" s="13">
        <v>1</v>
      </c>
      <c r="Q23" s="13">
        <v>1</v>
      </c>
      <c r="R23" s="13">
        <v>-1</v>
      </c>
      <c r="S23" s="13">
        <v>1</v>
      </c>
      <c r="T23" s="9">
        <f t="shared" si="6"/>
        <v>5</v>
      </c>
      <c r="U23" s="8">
        <v>194.66590909090911</v>
      </c>
      <c r="V23" s="10">
        <v>234.56</v>
      </c>
      <c r="W23" s="10">
        <v>305.27999999999997</v>
      </c>
      <c r="X23" s="3">
        <f t="shared" si="7"/>
        <v>0.76834381551362696</v>
      </c>
      <c r="Y23" s="3">
        <f t="shared" si="8"/>
        <v>1.30150068212824</v>
      </c>
      <c r="Z23" s="2">
        <f t="shared" si="9"/>
        <v>-69.771960650711804</v>
      </c>
      <c r="AA23" s="3">
        <f t="shared" si="10"/>
        <v>-45.851490528856729</v>
      </c>
      <c r="AB23" s="6">
        <f t="shared" si="11"/>
        <v>-22.532305868405416</v>
      </c>
      <c r="AC23" t="s">
        <v>63</v>
      </c>
      <c r="AD23" s="20" t="s">
        <v>73</v>
      </c>
      <c r="AE23" s="20"/>
      <c r="AF23" s="20"/>
      <c r="AG23" s="4">
        <v>-34</v>
      </c>
      <c r="AH23" t="s">
        <v>80</v>
      </c>
    </row>
    <row r="24" spans="1:34" x14ac:dyDescent="0.25">
      <c r="B24" s="3" t="s">
        <v>11</v>
      </c>
      <c r="C24" s="16">
        <v>0</v>
      </c>
      <c r="D24" s="13">
        <v>-1</v>
      </c>
      <c r="E24" s="13">
        <v>-1</v>
      </c>
      <c r="F24" s="13">
        <v>0</v>
      </c>
      <c r="G24" s="13">
        <v>-1</v>
      </c>
      <c r="H24" s="13">
        <v>-1</v>
      </c>
      <c r="I24" s="13">
        <v>-1</v>
      </c>
      <c r="J24" s="9">
        <f t="shared" si="5"/>
        <v>-18</v>
      </c>
      <c r="K24" s="8">
        <v>162.94090909090909</v>
      </c>
      <c r="L24" s="3" t="s">
        <v>21</v>
      </c>
      <c r="M24" s="16">
        <v>3</v>
      </c>
      <c r="N24" s="13">
        <v>1</v>
      </c>
      <c r="O24" s="13">
        <v>-1</v>
      </c>
      <c r="P24" s="13">
        <v>1</v>
      </c>
      <c r="Q24" s="13">
        <v>-1</v>
      </c>
      <c r="R24" s="13">
        <v>-1</v>
      </c>
      <c r="S24" s="13">
        <v>1</v>
      </c>
      <c r="T24" s="9">
        <f t="shared" si="6"/>
        <v>-1</v>
      </c>
      <c r="U24" s="8">
        <v>192.64545454545458</v>
      </c>
      <c r="V24" s="10">
        <v>226.89999999999998</v>
      </c>
      <c r="W24" s="10">
        <v>268.76800000000009</v>
      </c>
      <c r="X24" s="3">
        <f t="shared" si="7"/>
        <v>0.84422252649124863</v>
      </c>
      <c r="Y24" s="3">
        <f t="shared" si="8"/>
        <v>1.1845218157778763</v>
      </c>
      <c r="Z24" s="2">
        <f t="shared" si="9"/>
        <v>-44.160832801469738</v>
      </c>
      <c r="AA24" s="6">
        <f t="shared" si="10"/>
        <v>-29.265738878649969</v>
      </c>
      <c r="AB24" s="6">
        <f t="shared" si="11"/>
        <v>-14.528466634925024</v>
      </c>
      <c r="AC24" t="s">
        <v>63</v>
      </c>
      <c r="AD24" s="20" t="s">
        <v>76</v>
      </c>
      <c r="AE24" s="20"/>
      <c r="AF24" s="20"/>
      <c r="AG24" s="4">
        <v>-57</v>
      </c>
      <c r="AH24" t="s">
        <v>67</v>
      </c>
    </row>
    <row r="25" spans="1:34" x14ac:dyDescent="0.25">
      <c r="B25" s="3" t="s">
        <v>22</v>
      </c>
      <c r="C25" s="16">
        <v>2</v>
      </c>
      <c r="D25" s="13">
        <v>-1</v>
      </c>
      <c r="E25" s="13">
        <v>1</v>
      </c>
      <c r="F25" s="13">
        <v>-1</v>
      </c>
      <c r="G25" s="13">
        <v>1</v>
      </c>
      <c r="H25" s="13">
        <v>-1</v>
      </c>
      <c r="I25" s="13">
        <v>-1</v>
      </c>
      <c r="J25" s="9">
        <f t="shared" si="5"/>
        <v>-9</v>
      </c>
      <c r="K25" s="8">
        <v>182.23111111111109</v>
      </c>
      <c r="L25" s="3" t="s">
        <v>13</v>
      </c>
      <c r="M25" s="16">
        <v>3</v>
      </c>
      <c r="N25" s="13">
        <v>1</v>
      </c>
      <c r="O25" s="13">
        <v>-1</v>
      </c>
      <c r="P25" s="13">
        <v>1</v>
      </c>
      <c r="Q25" s="13">
        <v>-1</v>
      </c>
      <c r="R25" s="13">
        <v>-1</v>
      </c>
      <c r="S25" s="13">
        <v>1</v>
      </c>
      <c r="T25" s="9">
        <f t="shared" si="6"/>
        <v>-1</v>
      </c>
      <c r="U25" s="8">
        <v>181.61111111111111</v>
      </c>
      <c r="V25" s="10">
        <v>276.47199999999998</v>
      </c>
      <c r="W25" s="10">
        <v>250.24399999999997</v>
      </c>
      <c r="X25" s="3">
        <f t="shared" si="7"/>
        <v>1.1048097057272104</v>
      </c>
      <c r="Y25" s="3">
        <f t="shared" si="8"/>
        <v>0.90513325038340231</v>
      </c>
      <c r="Z25" s="6">
        <f t="shared" si="9"/>
        <v>25.811573324877131</v>
      </c>
      <c r="AA25" s="3">
        <f t="shared" si="10"/>
        <v>17.172175159567502</v>
      </c>
      <c r="AB25" s="2">
        <f t="shared" si="11"/>
        <v>8.564797727807786</v>
      </c>
      <c r="AC25" s="15" t="s">
        <v>64</v>
      </c>
      <c r="AD25" s="21" t="s">
        <v>73</v>
      </c>
      <c r="AE25" s="21"/>
      <c r="AF25" s="21"/>
      <c r="AG25" s="4">
        <v>-26</v>
      </c>
      <c r="AH25" t="s">
        <v>68</v>
      </c>
    </row>
    <row r="26" spans="1:34" x14ac:dyDescent="0.25">
      <c r="B26" s="3" t="s">
        <v>24</v>
      </c>
      <c r="C26" s="16">
        <v>2</v>
      </c>
      <c r="D26" s="13">
        <v>1</v>
      </c>
      <c r="E26" s="13">
        <v>-1</v>
      </c>
      <c r="F26" s="13">
        <v>-1</v>
      </c>
      <c r="G26" s="13">
        <v>1</v>
      </c>
      <c r="H26" s="13">
        <v>-1</v>
      </c>
      <c r="I26" s="13">
        <v>-1</v>
      </c>
      <c r="J26" s="9">
        <f t="shared" si="5"/>
        <v>-11</v>
      </c>
      <c r="K26" s="8">
        <v>180.49772727272727</v>
      </c>
      <c r="L26" s="3" t="s">
        <v>29</v>
      </c>
      <c r="M26" s="16">
        <v>3</v>
      </c>
      <c r="N26" s="13">
        <v>1</v>
      </c>
      <c r="O26" s="13">
        <v>-1</v>
      </c>
      <c r="P26" s="13">
        <v>0</v>
      </c>
      <c r="Q26" s="13">
        <v>-1</v>
      </c>
      <c r="R26" s="13">
        <v>1</v>
      </c>
      <c r="S26" s="13">
        <v>1</v>
      </c>
      <c r="T26" s="9">
        <f t="shared" si="6"/>
        <v>6</v>
      </c>
      <c r="U26" s="8">
        <v>179.42000000000002</v>
      </c>
      <c r="V26" s="10">
        <v>265.28000000000003</v>
      </c>
      <c r="W26" s="10">
        <v>296.20399999999995</v>
      </c>
      <c r="X26" s="3">
        <f t="shared" si="7"/>
        <v>0.89559897908198427</v>
      </c>
      <c r="Y26" s="3">
        <f t="shared" si="8"/>
        <v>1.1165711700844387</v>
      </c>
      <c r="Z26" s="6">
        <f t="shared" si="9"/>
        <v>-28.577609809939744</v>
      </c>
      <c r="AA26" s="3">
        <f t="shared" si="10"/>
        <v>-19.003608426211088</v>
      </c>
      <c r="AB26" s="2">
        <f t="shared" si="11"/>
        <v>-9.472982311161104</v>
      </c>
      <c r="AC26" t="s">
        <v>58</v>
      </c>
      <c r="AD26" s="20" t="s">
        <v>72</v>
      </c>
      <c r="AE26" s="20"/>
      <c r="AF26" s="20">
        <v>2.2000000000000002</v>
      </c>
      <c r="AG26" s="4">
        <v>13</v>
      </c>
      <c r="AH26" t="s">
        <v>81</v>
      </c>
    </row>
    <row r="27" spans="1:34" x14ac:dyDescent="0.25">
      <c r="B27" s="3" t="s">
        <v>30</v>
      </c>
      <c r="C27" s="16">
        <v>4</v>
      </c>
      <c r="D27" s="13">
        <v>1</v>
      </c>
      <c r="E27" s="13">
        <v>-1</v>
      </c>
      <c r="F27" s="13">
        <v>1</v>
      </c>
      <c r="G27" s="13">
        <v>1</v>
      </c>
      <c r="H27" s="13">
        <v>1</v>
      </c>
      <c r="I27" s="13">
        <v>-1</v>
      </c>
      <c r="J27" s="9">
        <f t="shared" si="5"/>
        <v>5</v>
      </c>
      <c r="K27" s="8">
        <v>197.60666666666668</v>
      </c>
      <c r="L27" s="3" t="s">
        <v>27</v>
      </c>
      <c r="M27" s="16">
        <v>4</v>
      </c>
      <c r="N27" s="13">
        <v>-1</v>
      </c>
      <c r="O27" s="13">
        <v>1</v>
      </c>
      <c r="P27" s="13">
        <v>1</v>
      </c>
      <c r="Q27" s="13">
        <v>1</v>
      </c>
      <c r="R27" s="13">
        <v>-1</v>
      </c>
      <c r="S27" s="13">
        <v>1</v>
      </c>
      <c r="T27" s="9">
        <f t="shared" si="6"/>
        <v>9</v>
      </c>
      <c r="U27" s="8">
        <v>206.26888888888882</v>
      </c>
      <c r="V27" s="10">
        <v>276.16800000000001</v>
      </c>
      <c r="W27" s="10">
        <v>307.7879999999999</v>
      </c>
      <c r="X27" s="3">
        <f t="shared" si="7"/>
        <v>0.89726694997855694</v>
      </c>
      <c r="Y27" s="3">
        <f t="shared" si="8"/>
        <v>1.1144955244633696</v>
      </c>
      <c r="Z27" s="6">
        <f t="shared" si="9"/>
        <v>-28.091085102827705</v>
      </c>
      <c r="AA27" s="3">
        <f t="shared" si="10"/>
        <v>-18.681657405693883</v>
      </c>
      <c r="AB27" s="2">
        <f t="shared" si="11"/>
        <v>-9.3134414236689054</v>
      </c>
      <c r="AC27" t="s">
        <v>56</v>
      </c>
      <c r="AD27" s="3" t="s">
        <v>72</v>
      </c>
      <c r="AF27" s="3">
        <v>2.7</v>
      </c>
      <c r="AG27" s="7">
        <v>46</v>
      </c>
      <c r="AH27" t="s">
        <v>79</v>
      </c>
    </row>
    <row r="28" spans="1:34" x14ac:dyDescent="0.25">
      <c r="B28" s="3" t="s">
        <v>20</v>
      </c>
      <c r="C28" s="16">
        <v>1</v>
      </c>
      <c r="D28" s="13">
        <v>-1</v>
      </c>
      <c r="E28" s="13">
        <v>-1</v>
      </c>
      <c r="F28" s="13">
        <v>1</v>
      </c>
      <c r="G28" s="13">
        <v>-1</v>
      </c>
      <c r="H28" s="13">
        <v>-1</v>
      </c>
      <c r="I28" s="13">
        <v>-1</v>
      </c>
      <c r="J28" s="9">
        <f t="shared" si="5"/>
        <v>-15</v>
      </c>
      <c r="K28" s="8">
        <v>135.07608695652175</v>
      </c>
      <c r="L28" s="3" t="s">
        <v>25</v>
      </c>
      <c r="M28" s="16">
        <v>4</v>
      </c>
      <c r="N28" s="13">
        <v>1</v>
      </c>
      <c r="O28" s="13">
        <v>1</v>
      </c>
      <c r="P28" s="13">
        <v>1</v>
      </c>
      <c r="Q28" s="13">
        <v>-1</v>
      </c>
      <c r="R28" s="13">
        <v>-1</v>
      </c>
      <c r="S28" s="13">
        <v>1</v>
      </c>
      <c r="T28" s="9">
        <f t="shared" si="6"/>
        <v>3</v>
      </c>
      <c r="U28" s="8">
        <v>170.85</v>
      </c>
      <c r="V28" s="10">
        <v>209.06399999999994</v>
      </c>
      <c r="W28" s="10">
        <v>240.64399999999998</v>
      </c>
      <c r="X28" s="3">
        <f t="shared" si="7"/>
        <v>0.8687688037100445</v>
      </c>
      <c r="Y28" s="3">
        <f t="shared" si="8"/>
        <v>1.151054222630391</v>
      </c>
      <c r="Z28" s="17" t="s">
        <v>65</v>
      </c>
      <c r="AA28" s="6">
        <f t="shared" si="10"/>
        <v>-24.276546027149806</v>
      </c>
      <c r="AB28" s="6">
        <f t="shared" si="11"/>
        <v>-12.07841532727906</v>
      </c>
      <c r="AC28" t="s">
        <v>63</v>
      </c>
      <c r="AD28" s="20" t="s">
        <v>76</v>
      </c>
      <c r="AE28" s="20"/>
      <c r="AF28" s="20">
        <v>2.35</v>
      </c>
      <c r="AG28" s="4">
        <v>-60</v>
      </c>
      <c r="AH28" t="s">
        <v>77</v>
      </c>
    </row>
    <row r="30" spans="1:34" x14ac:dyDescent="0.25">
      <c r="A30" t="s">
        <v>82</v>
      </c>
    </row>
    <row r="31" spans="1:34" x14ac:dyDescent="0.25">
      <c r="B31" s="3" t="s">
        <v>10</v>
      </c>
      <c r="C31" s="16">
        <v>5</v>
      </c>
      <c r="D31" s="13">
        <v>1</v>
      </c>
      <c r="E31" s="13">
        <v>1</v>
      </c>
      <c r="F31" s="13">
        <v>1</v>
      </c>
      <c r="G31" s="13">
        <v>1</v>
      </c>
      <c r="H31" s="13">
        <v>1</v>
      </c>
      <c r="I31" s="13">
        <v>-1</v>
      </c>
      <c r="J31" s="9">
        <f t="shared" ref="J31:J39" si="12">6*I31+5*H31+4*G31+3*F31+2*E31+D31</f>
        <v>9</v>
      </c>
      <c r="K31" s="8">
        <v>205.79545454545459</v>
      </c>
      <c r="L31" s="3" t="s">
        <v>12</v>
      </c>
      <c r="M31" s="16">
        <v>2</v>
      </c>
      <c r="N31" s="13">
        <v>-1</v>
      </c>
      <c r="O31" s="13">
        <v>-1</v>
      </c>
      <c r="P31" s="13">
        <v>-1</v>
      </c>
      <c r="Q31" s="13">
        <v>1</v>
      </c>
      <c r="R31" s="13">
        <v>-1</v>
      </c>
      <c r="S31" s="13">
        <v>1</v>
      </c>
      <c r="T31" s="9">
        <f t="shared" ref="T31:T37" si="13">6*S31+5*R31+4*Q31+3*P31+2*O31+N31</f>
        <v>-1</v>
      </c>
      <c r="U31" s="8">
        <v>160.01454545454544</v>
      </c>
      <c r="V31" s="10">
        <v>270.2772727272727</v>
      </c>
      <c r="W31" s="10">
        <v>183.45909090909089</v>
      </c>
      <c r="X31" s="3">
        <f t="shared" ref="X31" si="14">V31/W31</f>
        <v>1.4732291073065584</v>
      </c>
      <c r="Y31" s="6">
        <f t="shared" ref="Y31" si="15">W31/V31</f>
        <v>0.67878104976371068</v>
      </c>
      <c r="Z31" s="2">
        <f t="shared" ref="Z31" si="16">((V31)^1.5/(W31)^1.5)*(172/2)-((W31)^1.5/(V31)^1.5)*(172/2)</f>
        <v>105.68719300331442</v>
      </c>
      <c r="AA31" s="3">
        <f t="shared" ref="AA31" si="17">(V31/W31)*(172/2)-(W31/V31)*(172/2)</f>
        <v>68.322532948684909</v>
      </c>
      <c r="AB31" s="6">
        <f t="shared" ref="AB31" si="18">-2*(172/(X31+1))+172</f>
        <v>32.910580833884296</v>
      </c>
      <c r="AC31" t="s">
        <v>53</v>
      </c>
      <c r="AD31" s="3" t="s">
        <v>74</v>
      </c>
      <c r="AG31" s="4">
        <v>61</v>
      </c>
    </row>
    <row r="32" spans="1:34" x14ac:dyDescent="0.25">
      <c r="B32" s="3" t="s">
        <v>11</v>
      </c>
      <c r="C32" s="16">
        <v>0</v>
      </c>
      <c r="D32" s="13">
        <v>-1</v>
      </c>
      <c r="E32" s="13">
        <v>0</v>
      </c>
      <c r="F32" s="13">
        <v>-1</v>
      </c>
      <c r="G32" s="13">
        <v>-1</v>
      </c>
      <c r="H32" s="13">
        <v>-1</v>
      </c>
      <c r="I32" s="13">
        <v>-1</v>
      </c>
      <c r="J32" s="9">
        <f t="shared" si="12"/>
        <v>-19</v>
      </c>
      <c r="K32" s="8">
        <v>162.87272727272727</v>
      </c>
      <c r="L32" s="3" t="s">
        <v>26</v>
      </c>
      <c r="M32" s="16">
        <v>2</v>
      </c>
      <c r="N32" s="13">
        <v>-1</v>
      </c>
      <c r="O32" s="13">
        <v>-1</v>
      </c>
      <c r="P32" s="13">
        <v>1</v>
      </c>
      <c r="Q32" s="13">
        <v>-1</v>
      </c>
      <c r="R32" s="13">
        <v>-1</v>
      </c>
      <c r="S32" s="13">
        <v>1</v>
      </c>
      <c r="T32" s="9">
        <f t="shared" si="13"/>
        <v>-3</v>
      </c>
      <c r="U32" s="8">
        <v>197.43043478260876</v>
      </c>
      <c r="V32" s="10">
        <v>256.2</v>
      </c>
      <c r="W32" s="10">
        <v>259.91818181818178</v>
      </c>
      <c r="X32" s="3">
        <f t="shared" ref="X32:X33" si="19">V32/W32</f>
        <v>0.98569479906264224</v>
      </c>
      <c r="Y32" s="6">
        <f t="shared" ref="Y32:Y33" si="20">W32/V32</f>
        <v>1.0145128095947766</v>
      </c>
      <c r="Z32" s="6">
        <f t="shared" ref="Z32:Z33" si="21">((V32)^1.5/(W32)^1.5)*(172/2)-((W32)^1.5/(V32)^1.5)*(172/2)</f>
        <v>-3.7176841453149052</v>
      </c>
      <c r="AA32" s="3">
        <f t="shared" ref="AA32:AA33" si="22">(V32/W32)*(172/2)-(W32/V32)*(172/2)</f>
        <v>-2.4783489057635677</v>
      </c>
      <c r="AB32" s="2">
        <f t="shared" ref="AB32:AB33" si="23">-2*(172/(X32+1))+172</f>
        <v>-1.239110140383616</v>
      </c>
      <c r="AC32" t="s">
        <v>58</v>
      </c>
      <c r="AD32" s="20" t="s">
        <v>72</v>
      </c>
      <c r="AE32" s="20"/>
      <c r="AG32" s="4">
        <v>29</v>
      </c>
    </row>
    <row r="33" spans="1:34" x14ac:dyDescent="0.25">
      <c r="B33" s="3" t="s">
        <v>19</v>
      </c>
      <c r="C33" s="16">
        <v>4</v>
      </c>
      <c r="D33" s="13">
        <v>1</v>
      </c>
      <c r="E33" s="13">
        <v>1</v>
      </c>
      <c r="F33" s="13">
        <v>1</v>
      </c>
      <c r="G33" s="13">
        <v>-1</v>
      </c>
      <c r="H33" s="13">
        <v>1</v>
      </c>
      <c r="I33" s="13">
        <v>-1</v>
      </c>
      <c r="J33" s="9">
        <f t="shared" si="12"/>
        <v>1</v>
      </c>
      <c r="K33" s="8">
        <v>179.10227272727272</v>
      </c>
      <c r="L33" s="3" t="s">
        <v>6</v>
      </c>
      <c r="M33" s="16">
        <v>3</v>
      </c>
      <c r="N33" s="13">
        <v>1</v>
      </c>
      <c r="O33" s="13">
        <v>-1</v>
      </c>
      <c r="P33" s="13">
        <v>1</v>
      </c>
      <c r="Q33" s="13">
        <v>-1</v>
      </c>
      <c r="R33" s="13">
        <v>-1</v>
      </c>
      <c r="S33" s="13">
        <v>1</v>
      </c>
      <c r="T33" s="9">
        <f t="shared" si="13"/>
        <v>-1</v>
      </c>
      <c r="U33" s="8">
        <v>175.83695652173913</v>
      </c>
      <c r="V33" s="10">
        <v>243.45909090909092</v>
      </c>
      <c r="W33" s="10">
        <v>275.51363636363635</v>
      </c>
      <c r="X33" s="3">
        <f t="shared" si="19"/>
        <v>0.88365532146569226</v>
      </c>
      <c r="Y33" s="6">
        <f t="shared" si="20"/>
        <v>1.1316629637236049</v>
      </c>
      <c r="Z33" s="6">
        <f t="shared" si="21"/>
        <v>-32.094948855053005</v>
      </c>
      <c r="AA33" s="3">
        <f t="shared" si="22"/>
        <v>-21.328657234180483</v>
      </c>
      <c r="AB33" s="2">
        <f t="shared" si="23"/>
        <v>-10.623644612608814</v>
      </c>
      <c r="AC33" s="15" t="s">
        <v>52</v>
      </c>
      <c r="AD33" s="20" t="s">
        <v>73</v>
      </c>
      <c r="AE33" s="20"/>
      <c r="AG33" s="4">
        <v>-36</v>
      </c>
    </row>
    <row r="34" spans="1:34" x14ac:dyDescent="0.25">
      <c r="B34" s="3" t="s">
        <v>25</v>
      </c>
      <c r="C34" s="16">
        <v>4</v>
      </c>
      <c r="D34" s="13">
        <v>1</v>
      </c>
      <c r="E34" s="13">
        <v>1</v>
      </c>
      <c r="F34" s="13">
        <v>-1</v>
      </c>
      <c r="G34" s="13">
        <v>-1</v>
      </c>
      <c r="H34" s="13">
        <v>1</v>
      </c>
      <c r="I34" s="13">
        <v>1</v>
      </c>
      <c r="J34" s="9">
        <f t="shared" si="12"/>
        <v>7</v>
      </c>
      <c r="K34" s="8">
        <v>172.18260869565219</v>
      </c>
      <c r="L34" s="3" t="s">
        <v>24</v>
      </c>
      <c r="M34" s="16">
        <v>2</v>
      </c>
      <c r="N34" s="13">
        <v>-1</v>
      </c>
      <c r="O34" s="13">
        <v>-1</v>
      </c>
      <c r="P34" s="13">
        <v>1</v>
      </c>
      <c r="Q34" s="13">
        <v>-1</v>
      </c>
      <c r="R34" s="13">
        <v>-1</v>
      </c>
      <c r="S34" s="13">
        <v>1</v>
      </c>
      <c r="T34" s="9">
        <f t="shared" si="13"/>
        <v>-3</v>
      </c>
      <c r="U34" s="8">
        <v>179.75909090909093</v>
      </c>
      <c r="V34" s="10">
        <v>277.88636363636363</v>
      </c>
      <c r="W34" s="10">
        <v>299.13181818181823</v>
      </c>
      <c r="X34" s="3">
        <f t="shared" ref="X34" si="24">V34/W34</f>
        <v>0.9289762798401433</v>
      </c>
      <c r="Y34" s="6">
        <f t="shared" ref="Y34" si="25">W34/V34</f>
        <v>1.0764537498977675</v>
      </c>
      <c r="Z34" s="6">
        <f t="shared" ref="Z34" si="26">((V34)^1.5/(W34)^1.5)*(172/2)-((W34)^1.5/(V34)^1.5)*(172/2)</f>
        <v>-19.046105110216885</v>
      </c>
      <c r="AA34" s="3">
        <f t="shared" ref="AA34" si="27">(V34/W34)*(172/2)-(W34/V34)*(172/2)</f>
        <v>-12.683062424955679</v>
      </c>
      <c r="AB34" s="2">
        <f t="shared" ref="AB34" si="28">-2*(172/(X34+1))+172</f>
        <v>-6.3329342072094903</v>
      </c>
      <c r="AC34" s="15" t="s">
        <v>52</v>
      </c>
      <c r="AD34" s="3" t="s">
        <v>72</v>
      </c>
      <c r="AG34" s="4">
        <v>25</v>
      </c>
    </row>
    <row r="35" spans="1:34" x14ac:dyDescent="0.25">
      <c r="B35" s="3" t="s">
        <v>13</v>
      </c>
      <c r="C35" s="16">
        <v>3</v>
      </c>
      <c r="D35" s="13">
        <v>-1</v>
      </c>
      <c r="E35" s="13">
        <v>1</v>
      </c>
      <c r="F35" s="13">
        <v>-1</v>
      </c>
      <c r="G35" s="13">
        <v>-1</v>
      </c>
      <c r="H35" s="13">
        <v>1</v>
      </c>
      <c r="I35" s="13">
        <v>1</v>
      </c>
      <c r="J35" s="9">
        <f t="shared" si="12"/>
        <v>5</v>
      </c>
      <c r="K35" s="8">
        <v>182.20444444444445</v>
      </c>
      <c r="L35" s="3" t="s">
        <v>20</v>
      </c>
      <c r="M35" s="16">
        <v>1</v>
      </c>
      <c r="N35" s="13">
        <v>-1</v>
      </c>
      <c r="O35" s="13">
        <v>1</v>
      </c>
      <c r="P35" s="13">
        <v>-1</v>
      </c>
      <c r="Q35" s="13">
        <v>-1</v>
      </c>
      <c r="R35" s="13">
        <v>-1</v>
      </c>
      <c r="S35" s="13">
        <v>-1</v>
      </c>
      <c r="T35" s="9">
        <f t="shared" si="13"/>
        <v>-17</v>
      </c>
      <c r="U35" s="8">
        <v>135.99782608695651</v>
      </c>
      <c r="V35" s="10">
        <v>280.9909090909091</v>
      </c>
      <c r="W35" s="10">
        <v>205.04090909090911</v>
      </c>
      <c r="X35" s="3">
        <f t="shared" ref="X35" si="29">V35/W35</f>
        <v>1.3704138863641402</v>
      </c>
      <c r="Y35" s="6">
        <f t="shared" ref="Y35" si="30">W35/V35</f>
        <v>0.72970655796046469</v>
      </c>
      <c r="Z35" s="2">
        <f t="shared" ref="Z35" si="31">((V35)^1.5/(W35)^1.5)*(172/2)-((W35)^1.5/(V35)^1.5)*(172/2)</f>
        <v>84.360355758113542</v>
      </c>
      <c r="AA35" s="3">
        <f t="shared" ref="AA35" si="32">(V35/W35)*(172/2)-(W35/V35)*(172/2)</f>
        <v>55.1008302427161</v>
      </c>
      <c r="AB35" s="6">
        <f t="shared" ref="AB35" si="33">-2*(172/(X35+1))+172</f>
        <v>26.877664200809903</v>
      </c>
      <c r="AC35" t="s">
        <v>53</v>
      </c>
      <c r="AD35" s="3" t="s">
        <v>74</v>
      </c>
      <c r="AG35" s="4">
        <v>54</v>
      </c>
    </row>
    <row r="36" spans="1:34" x14ac:dyDescent="0.25">
      <c r="B36" s="3" t="s">
        <v>27</v>
      </c>
      <c r="C36" s="16">
        <v>4</v>
      </c>
      <c r="D36" s="13">
        <v>1</v>
      </c>
      <c r="E36" s="13">
        <v>1</v>
      </c>
      <c r="F36" s="13">
        <v>1</v>
      </c>
      <c r="G36" s="13">
        <v>-1</v>
      </c>
      <c r="H36" s="13">
        <v>1</v>
      </c>
      <c r="I36" s="13">
        <v>-1</v>
      </c>
      <c r="J36" s="9">
        <f t="shared" si="12"/>
        <v>1</v>
      </c>
      <c r="K36" s="8">
        <v>200.43777777777782</v>
      </c>
      <c r="L36" s="3" t="s">
        <v>22</v>
      </c>
      <c r="M36" s="16">
        <v>2</v>
      </c>
      <c r="N36" s="13">
        <v>1</v>
      </c>
      <c r="O36" s="13">
        <v>-1</v>
      </c>
      <c r="P36" s="13">
        <v>1</v>
      </c>
      <c r="Q36" s="13">
        <v>-1</v>
      </c>
      <c r="R36" s="13">
        <v>-1</v>
      </c>
      <c r="S36" s="13">
        <v>-1</v>
      </c>
      <c r="T36" s="9">
        <f t="shared" si="13"/>
        <v>-13</v>
      </c>
      <c r="U36" s="8">
        <v>182.22444444444449</v>
      </c>
      <c r="V36" s="10">
        <v>332.2409090909091</v>
      </c>
      <c r="W36" s="10">
        <v>290.91363636363639</v>
      </c>
      <c r="X36" s="3">
        <f t="shared" ref="X36:X38" si="34">V36/W36</f>
        <v>1.1420602803081201</v>
      </c>
      <c r="Y36" s="6">
        <f t="shared" ref="Y36:Y38" si="35">W36/V36</f>
        <v>0.87561052357954938</v>
      </c>
      <c r="Z36" s="6">
        <f t="shared" ref="Z36:Z38" si="36">((V36)^1.5/(W36)^1.5)*(172/2)-((W36)^1.5/(V36)^1.5)*(172/2)</f>
        <v>34.498361269726473</v>
      </c>
      <c r="AA36" s="3">
        <f t="shared" ref="AA36:AA38" si="37">(V36/W36)*(172/2)-(W36/V36)*(172/2)</f>
        <v>22.914679078657088</v>
      </c>
      <c r="AB36" s="2">
        <f t="shared" ref="AB36:AB38" si="38">-2*(172/(X36+1))+172</f>
        <v>11.406947058222812</v>
      </c>
      <c r="AC36" t="s">
        <v>53</v>
      </c>
      <c r="AD36" s="3" t="s">
        <v>72</v>
      </c>
      <c r="AG36" s="4">
        <v>33</v>
      </c>
    </row>
    <row r="37" spans="1:34" x14ac:dyDescent="0.25">
      <c r="B37" s="3" t="s">
        <v>5</v>
      </c>
      <c r="C37" s="16">
        <v>4</v>
      </c>
      <c r="D37" s="13">
        <v>-1</v>
      </c>
      <c r="E37" s="13">
        <v>1</v>
      </c>
      <c r="F37" s="13">
        <v>1</v>
      </c>
      <c r="G37" s="13">
        <v>-1</v>
      </c>
      <c r="H37" s="13">
        <v>1</v>
      </c>
      <c r="I37" s="13">
        <v>1</v>
      </c>
      <c r="J37" s="9">
        <f t="shared" si="12"/>
        <v>11</v>
      </c>
      <c r="K37" s="8">
        <v>193.85000000000002</v>
      </c>
      <c r="L37" s="3" t="s">
        <v>23</v>
      </c>
      <c r="M37" s="16">
        <v>2</v>
      </c>
      <c r="N37" s="13">
        <v>-1</v>
      </c>
      <c r="O37" s="13">
        <v>-1</v>
      </c>
      <c r="P37" s="13">
        <v>-1</v>
      </c>
      <c r="Q37" s="13">
        <v>1</v>
      </c>
      <c r="R37" s="13">
        <v>1</v>
      </c>
      <c r="S37" s="13">
        <v>-1</v>
      </c>
      <c r="T37" s="9">
        <f t="shared" si="13"/>
        <v>-3</v>
      </c>
      <c r="U37" s="8">
        <v>156.45777777777775</v>
      </c>
      <c r="V37" s="10">
        <v>325.32272727272726</v>
      </c>
      <c r="W37" s="10">
        <v>213.20909090909089</v>
      </c>
      <c r="X37" s="3">
        <f t="shared" si="34"/>
        <v>1.5258389118662858</v>
      </c>
      <c r="Y37" s="6">
        <f t="shared" si="35"/>
        <v>0.65537717790725292</v>
      </c>
      <c r="Z37" s="2">
        <f t="shared" si="36"/>
        <v>116.46354333465689</v>
      </c>
      <c r="AA37" s="3">
        <f t="shared" si="37"/>
        <v>74.85970912047685</v>
      </c>
      <c r="AB37" s="6">
        <f t="shared" si="38"/>
        <v>35.807625108670891</v>
      </c>
      <c r="AC37" t="s">
        <v>53</v>
      </c>
      <c r="AD37" s="3" t="s">
        <v>74</v>
      </c>
      <c r="AG37" s="7">
        <v>5</v>
      </c>
    </row>
    <row r="38" spans="1:34" x14ac:dyDescent="0.25">
      <c r="B38" s="3" t="s">
        <v>21</v>
      </c>
      <c r="C38" s="16">
        <v>3</v>
      </c>
      <c r="D38" s="13">
        <v>-1</v>
      </c>
      <c r="E38" s="13">
        <v>1</v>
      </c>
      <c r="F38" s="13">
        <v>-1</v>
      </c>
      <c r="G38" s="13">
        <v>-1</v>
      </c>
      <c r="H38" s="13">
        <v>1</v>
      </c>
      <c r="I38" s="13">
        <v>1</v>
      </c>
      <c r="J38" s="9">
        <f t="shared" si="12"/>
        <v>5</v>
      </c>
      <c r="K38" s="8">
        <v>194.21136363636361</v>
      </c>
      <c r="L38" s="3" t="s">
        <v>30</v>
      </c>
      <c r="M38" s="16">
        <v>4</v>
      </c>
      <c r="N38" s="13">
        <v>-1</v>
      </c>
      <c r="O38" s="13">
        <v>1</v>
      </c>
      <c r="P38" s="13">
        <v>1</v>
      </c>
      <c r="Q38" s="13">
        <v>1</v>
      </c>
      <c r="R38" s="13">
        <v>-1</v>
      </c>
      <c r="S38" s="13">
        <v>1</v>
      </c>
      <c r="T38" s="9">
        <f t="shared" ref="T38:T39" si="39">6*S38+5*R38+4*Q38+3*P38+2*O38+N38</f>
        <v>9</v>
      </c>
      <c r="U38" s="8">
        <v>198.77333333333337</v>
      </c>
      <c r="V38" s="10">
        <v>277.93181818181819</v>
      </c>
      <c r="W38" s="10">
        <v>333.96818181818185</v>
      </c>
      <c r="X38" s="3">
        <f t="shared" si="34"/>
        <v>0.83221047187402164</v>
      </c>
      <c r="Y38" s="6">
        <f t="shared" si="35"/>
        <v>1.201619102134271</v>
      </c>
      <c r="Z38" s="6">
        <f t="shared" si="36"/>
        <v>-47.98857968430984</v>
      </c>
      <c r="AA38" s="2">
        <f t="shared" si="37"/>
        <v>-31.769142202381445</v>
      </c>
      <c r="AB38" s="6">
        <f t="shared" si="38"/>
        <v>-15.751355687946671</v>
      </c>
      <c r="AC38" t="s">
        <v>58</v>
      </c>
      <c r="AD38" s="20" t="s">
        <v>73</v>
      </c>
      <c r="AE38" s="20"/>
      <c r="AG38" s="4">
        <v>-3</v>
      </c>
    </row>
    <row r="39" spans="1:34" x14ac:dyDescent="0.25">
      <c r="B39" s="3" t="s">
        <v>29</v>
      </c>
      <c r="C39" s="16">
        <v>2</v>
      </c>
      <c r="D39" s="13">
        <v>-1</v>
      </c>
      <c r="E39" s="13">
        <v>0</v>
      </c>
      <c r="F39" s="13">
        <v>-1</v>
      </c>
      <c r="G39" s="13">
        <v>1</v>
      </c>
      <c r="H39" s="13">
        <v>1</v>
      </c>
      <c r="I39" s="13">
        <v>-1</v>
      </c>
      <c r="J39" s="9">
        <f t="shared" si="12"/>
        <v>-1</v>
      </c>
      <c r="K39" s="8">
        <v>180.03777777777776</v>
      </c>
      <c r="L39" s="3" t="s">
        <v>28</v>
      </c>
      <c r="M39" s="16">
        <v>2</v>
      </c>
      <c r="N39" s="13">
        <v>1</v>
      </c>
      <c r="O39" s="13">
        <v>-1</v>
      </c>
      <c r="P39" s="13">
        <v>-1</v>
      </c>
      <c r="Q39" s="13">
        <v>1</v>
      </c>
      <c r="R39" s="13">
        <v>-1</v>
      </c>
      <c r="S39" s="13">
        <v>-1</v>
      </c>
      <c r="T39" s="9">
        <f t="shared" si="39"/>
        <v>-11</v>
      </c>
      <c r="U39" s="8">
        <v>158.48936170212767</v>
      </c>
      <c r="V39" s="10">
        <v>294.57272727272726</v>
      </c>
      <c r="W39" s="10">
        <v>243.65454545454543</v>
      </c>
      <c r="X39" s="3">
        <f t="shared" ref="X39" si="40">V39/W39</f>
        <v>1.2089769420192524</v>
      </c>
      <c r="Y39" s="6">
        <f t="shared" ref="Y39" si="41">W39/V39</f>
        <v>0.82714563466345703</v>
      </c>
      <c r="Z39" s="6">
        <f t="shared" ref="Z39" si="42">((V39)^1.5/(W39)^1.5)*(172/2)-((W39)^1.5/(V39)^1.5)*(172/2)</f>
        <v>49.625753424497518</v>
      </c>
      <c r="AA39" s="2">
        <f t="shared" ref="AA39" si="43">(V39/W39)*(172/2)-(W39/V39)*(172/2)</f>
        <v>32.83749243259841</v>
      </c>
      <c r="AB39" s="6">
        <f t="shared" ref="AB39" si="44">-2*(172/(X39+1))+172</f>
        <v>16.271801368127711</v>
      </c>
      <c r="AC39" t="s">
        <v>54</v>
      </c>
      <c r="AD39" s="3" t="s">
        <v>72</v>
      </c>
      <c r="AG39" s="7">
        <v>69</v>
      </c>
    </row>
    <row r="41" spans="1:34" x14ac:dyDescent="0.25">
      <c r="A41" t="s">
        <v>89</v>
      </c>
    </row>
    <row r="42" spans="1:34" x14ac:dyDescent="0.25">
      <c r="B42" s="3" t="s">
        <v>27</v>
      </c>
      <c r="C42" s="16">
        <v>4</v>
      </c>
      <c r="D42" s="13">
        <v>1</v>
      </c>
      <c r="E42" s="13">
        <v>1</v>
      </c>
      <c r="F42" s="13">
        <v>-1</v>
      </c>
      <c r="G42" s="13">
        <v>1</v>
      </c>
      <c r="H42" s="13">
        <v>-1</v>
      </c>
      <c r="I42" s="13">
        <v>1</v>
      </c>
      <c r="J42" s="9">
        <f t="shared" ref="J42:J50" si="45">6*I42+5*H42+4*G42+3*F42+2*E42+D42</f>
        <v>5</v>
      </c>
      <c r="K42" s="8">
        <v>204.04444444444448</v>
      </c>
      <c r="L42" s="3" t="s">
        <v>19</v>
      </c>
      <c r="M42" s="16">
        <v>3</v>
      </c>
      <c r="N42" s="13">
        <v>1</v>
      </c>
      <c r="O42" s="13">
        <v>1</v>
      </c>
      <c r="P42" s="13">
        <v>-1</v>
      </c>
      <c r="Q42" s="13">
        <v>1</v>
      </c>
      <c r="R42" s="13">
        <v>-1</v>
      </c>
      <c r="S42" s="13">
        <v>-1</v>
      </c>
      <c r="T42" s="9">
        <f t="shared" ref="T42:T50" si="46">6*S42+5*R42+4*Q42+3*P42+2*O42+N42</f>
        <v>-7</v>
      </c>
      <c r="U42" s="8">
        <v>179.95909090909092</v>
      </c>
      <c r="V42" s="22">
        <v>328.35454545454542</v>
      </c>
      <c r="W42" s="22">
        <v>239.31363636363633</v>
      </c>
      <c r="X42" s="3">
        <f t="shared" ref="X42:X47" si="47">V42/W42</f>
        <v>1.3720678455431252</v>
      </c>
      <c r="Y42" s="6">
        <f t="shared" ref="Y42:Y47" si="48">W42/V42</f>
        <v>0.72882693319305625</v>
      </c>
      <c r="Z42" s="2">
        <f t="shared" ref="Z42:Z47" si="49">((V42)^1.5/(W42)^1.5)*(172/2)-((W42)^1.5/(V42)^1.5)*(172/2)</f>
        <v>84.707102630100934</v>
      </c>
      <c r="AA42" s="3">
        <f t="shared" ref="AA42:AA47" si="50">(V42/W42)*(172/2)-(W42/V42)*(172/2)</f>
        <v>55.318718462105927</v>
      </c>
      <c r="AB42" s="6">
        <f t="shared" ref="AB42:AB47" si="51">-2*(172/(X42+1))+172</f>
        <v>26.978852883006226</v>
      </c>
      <c r="AC42" t="s">
        <v>53</v>
      </c>
      <c r="AD42" s="3" t="s">
        <v>74</v>
      </c>
      <c r="AG42" s="4">
        <v>68</v>
      </c>
    </row>
    <row r="43" spans="1:34" x14ac:dyDescent="0.25">
      <c r="B43" s="3" t="s">
        <v>12</v>
      </c>
      <c r="C43" s="16">
        <v>2</v>
      </c>
      <c r="D43" s="13">
        <v>-1</v>
      </c>
      <c r="E43" s="13">
        <v>-1</v>
      </c>
      <c r="F43" s="13">
        <v>1</v>
      </c>
      <c r="G43" s="13">
        <v>-1</v>
      </c>
      <c r="H43" s="13">
        <v>1</v>
      </c>
      <c r="I43" s="13">
        <v>-1</v>
      </c>
      <c r="J43" s="9">
        <f t="shared" si="45"/>
        <v>-5</v>
      </c>
      <c r="K43" s="8">
        <v>159.07272727272726</v>
      </c>
      <c r="L43" s="3" t="s">
        <v>29</v>
      </c>
      <c r="M43" s="16">
        <v>3</v>
      </c>
      <c r="N43" s="13">
        <v>0</v>
      </c>
      <c r="O43" s="13">
        <v>-1</v>
      </c>
      <c r="P43" s="13">
        <v>1</v>
      </c>
      <c r="Q43" s="13">
        <v>1</v>
      </c>
      <c r="R43" s="13">
        <v>-1</v>
      </c>
      <c r="S43" s="13">
        <v>1</v>
      </c>
      <c r="T43" s="9">
        <f t="shared" si="46"/>
        <v>6</v>
      </c>
      <c r="U43" s="8">
        <v>180.2755555555556</v>
      </c>
      <c r="V43" s="22">
        <v>187.02727272727273</v>
      </c>
      <c r="W43" s="22">
        <v>304.22727272727275</v>
      </c>
      <c r="X43" s="3">
        <f t="shared" si="47"/>
        <v>0.61476169131928882</v>
      </c>
      <c r="Y43" s="6">
        <f t="shared" si="48"/>
        <v>1.6266465756088078</v>
      </c>
      <c r="Z43" s="23">
        <f t="shared" si="49"/>
        <v>-136.964575492097</v>
      </c>
      <c r="AA43" s="3">
        <f t="shared" si="50"/>
        <v>-87.022100048898636</v>
      </c>
      <c r="AB43" s="6">
        <f t="shared" si="51"/>
        <v>-41.03453125578298</v>
      </c>
      <c r="AC43" s="15" t="s">
        <v>63</v>
      </c>
      <c r="AD43" s="20" t="s">
        <v>83</v>
      </c>
      <c r="AE43" s="20"/>
      <c r="AG43" s="4">
        <v>-30</v>
      </c>
      <c r="AH43" t="s">
        <v>85</v>
      </c>
    </row>
    <row r="44" spans="1:34" x14ac:dyDescent="0.25">
      <c r="B44" s="3" t="s">
        <v>30</v>
      </c>
      <c r="C44" s="16">
        <v>5</v>
      </c>
      <c r="D44" s="13">
        <v>1</v>
      </c>
      <c r="E44" s="13">
        <v>1</v>
      </c>
      <c r="F44" s="13">
        <v>1</v>
      </c>
      <c r="G44" s="13">
        <v>-1</v>
      </c>
      <c r="H44" s="13">
        <v>1</v>
      </c>
      <c r="I44" s="13">
        <v>1</v>
      </c>
      <c r="J44" s="9">
        <f t="shared" si="45"/>
        <v>13</v>
      </c>
      <c r="K44" s="8">
        <v>198.7044444444445</v>
      </c>
      <c r="L44" s="3" t="s">
        <v>11</v>
      </c>
      <c r="M44" s="16">
        <v>1</v>
      </c>
      <c r="N44" s="13">
        <v>0</v>
      </c>
      <c r="O44" s="13">
        <v>-1</v>
      </c>
      <c r="P44" s="13">
        <v>-1</v>
      </c>
      <c r="Q44" s="13">
        <v>-1</v>
      </c>
      <c r="R44" s="13">
        <v>-1</v>
      </c>
      <c r="S44" s="13">
        <v>1</v>
      </c>
      <c r="T44" s="9">
        <f t="shared" si="46"/>
        <v>-8</v>
      </c>
      <c r="U44" s="8">
        <v>165.10227272727272</v>
      </c>
      <c r="V44" s="22">
        <v>322.60454545454547</v>
      </c>
      <c r="W44" s="22">
        <v>231.05454545454543</v>
      </c>
      <c r="X44" s="3">
        <f t="shared" si="47"/>
        <v>1.3962267862763615</v>
      </c>
      <c r="Y44" s="6">
        <f t="shared" si="48"/>
        <v>0.71621602581263288</v>
      </c>
      <c r="Z44" s="2">
        <f t="shared" si="49"/>
        <v>89.756452816773105</v>
      </c>
      <c r="AA44" s="3">
        <f t="shared" si="50"/>
        <v>58.480925399880661</v>
      </c>
      <c r="AB44" s="6">
        <f t="shared" si="51"/>
        <v>28.440967119576385</v>
      </c>
      <c r="AC44" t="s">
        <v>53</v>
      </c>
      <c r="AD44" s="3" t="s">
        <v>74</v>
      </c>
      <c r="AG44" s="7">
        <v>3</v>
      </c>
    </row>
    <row r="45" spans="1:34" x14ac:dyDescent="0.25">
      <c r="B45" s="3" t="s">
        <v>28</v>
      </c>
      <c r="C45" s="16">
        <v>1</v>
      </c>
      <c r="D45" s="13">
        <v>-1</v>
      </c>
      <c r="E45" s="13">
        <v>-1</v>
      </c>
      <c r="F45" s="13">
        <v>1</v>
      </c>
      <c r="G45" s="13">
        <v>-1</v>
      </c>
      <c r="H45" s="13">
        <v>-1</v>
      </c>
      <c r="I45" s="13">
        <v>-1</v>
      </c>
      <c r="J45" s="9">
        <f t="shared" si="45"/>
        <v>-15</v>
      </c>
      <c r="K45" s="8">
        <v>157.72127659574465</v>
      </c>
      <c r="L45" s="3" t="s">
        <v>13</v>
      </c>
      <c r="M45" s="16">
        <v>4</v>
      </c>
      <c r="N45" s="13">
        <v>1</v>
      </c>
      <c r="O45" s="13">
        <v>-1</v>
      </c>
      <c r="P45" s="13">
        <v>-1</v>
      </c>
      <c r="Q45" s="13">
        <v>1</v>
      </c>
      <c r="R45" s="13">
        <v>1</v>
      </c>
      <c r="S45" s="13">
        <v>1</v>
      </c>
      <c r="T45" s="9">
        <f t="shared" si="46"/>
        <v>11</v>
      </c>
      <c r="U45" s="8">
        <v>182.1</v>
      </c>
      <c r="V45" s="22">
        <v>248.50454545454539</v>
      </c>
      <c r="W45" s="22">
        <v>255.71818181818182</v>
      </c>
      <c r="X45" s="3">
        <f t="shared" si="47"/>
        <v>0.9717906786590349</v>
      </c>
      <c r="Y45" s="6">
        <f t="shared" si="48"/>
        <v>1.0290281867900717</v>
      </c>
      <c r="Z45" s="6">
        <f t="shared" si="49"/>
        <v>-7.3848980850157062</v>
      </c>
      <c r="AA45" s="3">
        <f t="shared" si="50"/>
        <v>-4.9224256992691693</v>
      </c>
      <c r="AB45" s="2">
        <f t="shared" si="51"/>
        <v>-2.4607091022185728</v>
      </c>
      <c r="AC45" t="s">
        <v>58</v>
      </c>
      <c r="AD45" s="20" t="s">
        <v>72</v>
      </c>
      <c r="AE45" s="20"/>
      <c r="AG45" s="4">
        <v>13</v>
      </c>
      <c r="AH45" t="s">
        <v>86</v>
      </c>
    </row>
    <row r="46" spans="1:34" x14ac:dyDescent="0.25">
      <c r="B46" s="3" t="s">
        <v>6</v>
      </c>
      <c r="C46" s="16">
        <v>3</v>
      </c>
      <c r="D46" s="13">
        <v>-1</v>
      </c>
      <c r="E46" s="13">
        <v>1</v>
      </c>
      <c r="F46" s="13">
        <v>-1</v>
      </c>
      <c r="G46" s="13">
        <v>-1</v>
      </c>
      <c r="H46" s="13">
        <v>1</v>
      </c>
      <c r="I46" s="13">
        <v>1</v>
      </c>
      <c r="J46" s="9">
        <f t="shared" si="45"/>
        <v>5</v>
      </c>
      <c r="K46" s="8">
        <v>176.50869565217388</v>
      </c>
      <c r="L46" s="3" t="s">
        <v>25</v>
      </c>
      <c r="M46" s="16">
        <v>4</v>
      </c>
      <c r="N46" s="13">
        <v>1</v>
      </c>
      <c r="O46" s="13">
        <v>-1</v>
      </c>
      <c r="P46" s="13">
        <v>-1</v>
      </c>
      <c r="Q46" s="13">
        <v>1</v>
      </c>
      <c r="R46" s="13">
        <v>1</v>
      </c>
      <c r="S46" s="13">
        <v>1</v>
      </c>
      <c r="T46" s="9">
        <f t="shared" si="46"/>
        <v>11</v>
      </c>
      <c r="U46" s="8">
        <v>173.34130434782611</v>
      </c>
      <c r="V46" s="22">
        <v>291.7954545454545</v>
      </c>
      <c r="W46" s="22">
        <v>294.58636363636373</v>
      </c>
      <c r="X46" s="3">
        <f t="shared" si="47"/>
        <v>0.99052600719035888</v>
      </c>
      <c r="Y46" s="6">
        <f t="shared" si="48"/>
        <v>1.0095646078355016</v>
      </c>
      <c r="Z46" s="6">
        <f t="shared" si="49"/>
        <v>-2.4560258471564111</v>
      </c>
      <c r="AA46" s="3">
        <f t="shared" si="50"/>
        <v>-1.6373196554822727</v>
      </c>
      <c r="AB46" s="2">
        <f t="shared" si="51"/>
        <v>-0.81864128244089329</v>
      </c>
      <c r="AC46" s="15" t="s">
        <v>56</v>
      </c>
      <c r="AD46" s="20" t="s">
        <v>72</v>
      </c>
      <c r="AE46" s="20"/>
      <c r="AG46" s="4">
        <v>10</v>
      </c>
      <c r="AH46" t="s">
        <v>87</v>
      </c>
    </row>
    <row r="47" spans="1:34" x14ac:dyDescent="0.25">
      <c r="B47" s="3" t="s">
        <v>20</v>
      </c>
      <c r="C47" s="16">
        <v>1</v>
      </c>
      <c r="D47" s="13">
        <v>1</v>
      </c>
      <c r="E47" s="13">
        <v>-1</v>
      </c>
      <c r="F47" s="13">
        <v>-1</v>
      </c>
      <c r="G47" s="13">
        <v>-1</v>
      </c>
      <c r="H47" s="13">
        <v>-1</v>
      </c>
      <c r="I47" s="13">
        <v>-1</v>
      </c>
      <c r="J47" s="9">
        <f t="shared" si="45"/>
        <v>-19</v>
      </c>
      <c r="K47" s="8">
        <v>136.69565217391303</v>
      </c>
      <c r="L47" s="3" t="s">
        <v>21</v>
      </c>
      <c r="M47" s="16">
        <v>3</v>
      </c>
      <c r="N47" s="13">
        <v>1</v>
      </c>
      <c r="O47" s="13">
        <v>-1</v>
      </c>
      <c r="P47" s="13">
        <v>-1</v>
      </c>
      <c r="Q47" s="13">
        <v>1</v>
      </c>
      <c r="R47" s="13">
        <v>1</v>
      </c>
      <c r="S47" s="13">
        <v>-1</v>
      </c>
      <c r="T47" s="9">
        <f t="shared" si="46"/>
        <v>-1</v>
      </c>
      <c r="U47" s="8">
        <v>195.58409090909089</v>
      </c>
      <c r="V47" s="22">
        <v>198.89545454545453</v>
      </c>
      <c r="W47" s="22">
        <v>275.21363636363634</v>
      </c>
      <c r="X47" s="3">
        <f t="shared" si="47"/>
        <v>0.72269476604951521</v>
      </c>
      <c r="Y47" s="6">
        <f t="shared" si="48"/>
        <v>1.383710034965834</v>
      </c>
      <c r="Z47" s="2">
        <f t="shared" si="49"/>
        <v>-87.143924014598383</v>
      </c>
      <c r="AA47" s="3">
        <f t="shared" si="50"/>
        <v>-56.847313126803414</v>
      </c>
      <c r="AB47" s="6">
        <f t="shared" si="51"/>
        <v>-27.687145267679114</v>
      </c>
      <c r="AC47" t="s">
        <v>63</v>
      </c>
      <c r="AD47" s="20" t="s">
        <v>83</v>
      </c>
      <c r="AE47" s="20"/>
      <c r="AG47" s="4">
        <v>-36</v>
      </c>
      <c r="AH47" t="s">
        <v>85</v>
      </c>
    </row>
    <row r="48" spans="1:34" x14ac:dyDescent="0.25">
      <c r="B48" s="3" t="s">
        <v>24</v>
      </c>
      <c r="C48" s="16">
        <v>2</v>
      </c>
      <c r="D48" s="13">
        <v>-1</v>
      </c>
      <c r="E48" s="13">
        <v>1</v>
      </c>
      <c r="F48" s="13">
        <v>-1</v>
      </c>
      <c r="G48" s="13">
        <v>-1</v>
      </c>
      <c r="H48" s="13">
        <v>1</v>
      </c>
      <c r="I48" s="13">
        <v>-1</v>
      </c>
      <c r="J48" s="9">
        <f t="shared" si="45"/>
        <v>-7</v>
      </c>
      <c r="K48" s="8">
        <v>183.07500000000002</v>
      </c>
      <c r="L48" s="3" t="s">
        <v>10</v>
      </c>
      <c r="M48" s="16">
        <v>5</v>
      </c>
      <c r="N48" s="13">
        <v>1</v>
      </c>
      <c r="O48" s="13">
        <v>1</v>
      </c>
      <c r="P48" s="13">
        <v>1</v>
      </c>
      <c r="Q48" s="13">
        <v>1</v>
      </c>
      <c r="R48" s="13">
        <v>-1</v>
      </c>
      <c r="S48" s="13">
        <v>1</v>
      </c>
      <c r="T48" s="9">
        <f t="shared" si="46"/>
        <v>11</v>
      </c>
      <c r="U48" s="8">
        <v>207.5795454545455</v>
      </c>
      <c r="V48" s="22">
        <v>281.76363636363635</v>
      </c>
      <c r="W48" s="22">
        <v>307.74545454545455</v>
      </c>
      <c r="X48" s="3">
        <f t="shared" ref="X48" si="52">V48/W48</f>
        <v>0.91557367363818976</v>
      </c>
      <c r="Y48" s="6">
        <f t="shared" ref="Y48" si="53">W48/V48</f>
        <v>1.0922113957540169</v>
      </c>
      <c r="Z48" s="6">
        <f t="shared" ref="Z48" si="54">((V48)^1.5/(W48)^1.5)*(172/2)-((W48)^1.5/(V48)^1.5)*(172/2)</f>
        <v>-22.823197814486292</v>
      </c>
      <c r="AA48" s="3">
        <f t="shared" ref="AA48" si="55">(V48/W48)*(172/2)-(W48/V48)*(172/2)</f>
        <v>-15.190844101961133</v>
      </c>
      <c r="AB48" s="2">
        <f t="shared" ref="AB48" si="56">-2*(172/(X48+1))+172</f>
        <v>-7.5806680442895242</v>
      </c>
      <c r="AC48" t="s">
        <v>63</v>
      </c>
      <c r="AD48" s="3" t="s">
        <v>72</v>
      </c>
      <c r="AG48" s="7">
        <v>86</v>
      </c>
      <c r="AH48" t="s">
        <v>88</v>
      </c>
    </row>
    <row r="49" spans="1:34" x14ac:dyDescent="0.25">
      <c r="B49" s="3" t="s">
        <v>26</v>
      </c>
      <c r="C49" s="16">
        <v>2</v>
      </c>
      <c r="D49" s="13">
        <v>-1</v>
      </c>
      <c r="E49" s="13">
        <v>1</v>
      </c>
      <c r="F49" s="13">
        <v>-1</v>
      </c>
      <c r="G49" s="13">
        <v>-1</v>
      </c>
      <c r="H49" s="13">
        <v>1</v>
      </c>
      <c r="I49" s="13">
        <v>-1</v>
      </c>
      <c r="J49" s="9">
        <f t="shared" si="45"/>
        <v>-7</v>
      </c>
      <c r="K49" s="8">
        <v>198.14999999999995</v>
      </c>
      <c r="L49" s="3" t="s">
        <v>23</v>
      </c>
      <c r="M49" s="16">
        <v>2</v>
      </c>
      <c r="N49" s="13">
        <v>-1</v>
      </c>
      <c r="O49" s="13">
        <v>-1</v>
      </c>
      <c r="P49" s="13">
        <v>1</v>
      </c>
      <c r="Q49" s="13">
        <v>1</v>
      </c>
      <c r="R49" s="13">
        <v>-1</v>
      </c>
      <c r="S49" s="13">
        <v>-1</v>
      </c>
      <c r="T49" s="9">
        <f t="shared" si="46"/>
        <v>-7</v>
      </c>
      <c r="U49" s="8">
        <v>157.8977777777778</v>
      </c>
      <c r="V49" s="22">
        <v>291.80454545454546</v>
      </c>
      <c r="W49" s="22">
        <v>211.67727272727271</v>
      </c>
      <c r="X49" s="3">
        <f t="shared" ref="X49" si="57">V49/W49</f>
        <v>1.3785350769825422</v>
      </c>
      <c r="Y49" s="6">
        <f t="shared" ref="Y49" si="58">W49/V49</f>
        <v>0.72540772933314634</v>
      </c>
      <c r="Z49" s="2">
        <f t="shared" ref="Z49" si="59">((V49)^1.5/(W49)^1.5)*(172/2)-((W49)^1.5/(V49)^1.5)*(172/2)</f>
        <v>86.061592985462028</v>
      </c>
      <c r="AA49" s="3">
        <f t="shared" ref="AA49" si="60">(V49/W49)*(172/2)-(W49/V49)*(172/2)</f>
        <v>56.168951897848046</v>
      </c>
      <c r="AB49" s="6">
        <f t="shared" ref="AB49" si="61">-2*(172/(X49+1))+172</f>
        <v>27.373165050647344</v>
      </c>
      <c r="AC49" t="s">
        <v>84</v>
      </c>
      <c r="AD49" s="3" t="s">
        <v>72</v>
      </c>
      <c r="AG49" s="7">
        <v>-35</v>
      </c>
      <c r="AH49" t="s">
        <v>88</v>
      </c>
    </row>
    <row r="50" spans="1:34" x14ac:dyDescent="0.25">
      <c r="B50" s="3" t="s">
        <v>5</v>
      </c>
      <c r="C50" s="16">
        <v>5</v>
      </c>
      <c r="D50" s="13">
        <v>1</v>
      </c>
      <c r="E50" s="13">
        <v>1</v>
      </c>
      <c r="F50" s="13">
        <v>-1</v>
      </c>
      <c r="G50" s="13">
        <v>1</v>
      </c>
      <c r="H50" s="13">
        <v>1</v>
      </c>
      <c r="I50" s="13">
        <v>1</v>
      </c>
      <c r="J50" s="9">
        <f t="shared" si="45"/>
        <v>15</v>
      </c>
      <c r="K50" s="8">
        <v>193.42727272727271</v>
      </c>
      <c r="L50" s="3" t="s">
        <v>22</v>
      </c>
      <c r="M50" s="16">
        <v>1</v>
      </c>
      <c r="N50" s="13">
        <v>-1</v>
      </c>
      <c r="O50" s="13">
        <v>1</v>
      </c>
      <c r="P50" s="13">
        <v>-1</v>
      </c>
      <c r="Q50" s="13">
        <v>-1</v>
      </c>
      <c r="R50" s="13">
        <v>-1</v>
      </c>
      <c r="S50" s="13">
        <v>-1</v>
      </c>
      <c r="T50" s="9">
        <f t="shared" si="46"/>
        <v>-17</v>
      </c>
      <c r="U50" s="8">
        <v>181.36666666666667</v>
      </c>
      <c r="V50" s="22">
        <v>308.13200000000006</v>
      </c>
      <c r="W50" s="22">
        <v>229.67600000000002</v>
      </c>
      <c r="X50" s="3">
        <f t="shared" ref="X50" si="62">V50/W50</f>
        <v>1.3415942458071373</v>
      </c>
      <c r="Y50" s="6">
        <f t="shared" ref="Y50" si="63">W50/V50</f>
        <v>0.7453818493372969</v>
      </c>
      <c r="Z50" s="2">
        <f t="shared" ref="Z50" si="64">((V50)^1.5/(W50)^1.5)*(172/2)-((W50)^1.5/(V50)^1.5)*(172/2)</f>
        <v>78.294574918785429</v>
      </c>
      <c r="AA50" s="3">
        <f t="shared" ref="AA50" si="65">(V50/W50)*(172/2)-(W50/V50)*(172/2)</f>
        <v>51.274266096406265</v>
      </c>
      <c r="AB50" s="6">
        <f t="shared" ref="AB50" si="66">-2*(172/(X50+1))+172</f>
        <v>25.091541962931018</v>
      </c>
      <c r="AC50" t="s">
        <v>53</v>
      </c>
      <c r="AD50" s="3" t="s">
        <v>74</v>
      </c>
      <c r="AG50" s="7">
        <v>31</v>
      </c>
      <c r="AH50" t="s">
        <v>88</v>
      </c>
    </row>
    <row r="52" spans="1:34" x14ac:dyDescent="0.25">
      <c r="A52" t="s">
        <v>90</v>
      </c>
    </row>
    <row r="53" spans="1:34" x14ac:dyDescent="0.25">
      <c r="B53" s="3" t="s">
        <v>30</v>
      </c>
      <c r="C53" s="16">
        <v>5</v>
      </c>
      <c r="D53" s="13">
        <v>1</v>
      </c>
      <c r="E53" s="13">
        <v>1</v>
      </c>
      <c r="F53" s="13">
        <v>-1</v>
      </c>
      <c r="G53" s="13">
        <v>1</v>
      </c>
      <c r="H53" s="13">
        <v>1</v>
      </c>
      <c r="I53" s="13">
        <v>1</v>
      </c>
      <c r="J53" s="9">
        <f t="shared" ref="J53:J61" si="67">6*I53+5*H53+4*G53+3*F53+2*E53+D53</f>
        <v>15</v>
      </c>
      <c r="K53" s="8">
        <v>199.21555555555562</v>
      </c>
      <c r="L53" s="3" t="s">
        <v>6</v>
      </c>
      <c r="M53" s="16">
        <v>4</v>
      </c>
      <c r="N53" s="13">
        <v>1</v>
      </c>
      <c r="O53" s="13">
        <v>-1</v>
      </c>
      <c r="P53" s="13">
        <v>-1</v>
      </c>
      <c r="Q53" s="13">
        <v>1</v>
      </c>
      <c r="R53" s="13">
        <v>1</v>
      </c>
      <c r="S53" s="13">
        <v>1</v>
      </c>
      <c r="T53" s="9">
        <f t="shared" ref="T53:T61" si="68">6*S53+5*R53+4*Q53+3*P53+2*O53+N53</f>
        <v>11</v>
      </c>
      <c r="U53" s="8">
        <v>176.86956521739131</v>
      </c>
      <c r="V53" s="22">
        <v>308.81599999999997</v>
      </c>
      <c r="W53" s="22">
        <v>280.16399999999999</v>
      </c>
      <c r="X53" s="3">
        <f t="shared" ref="X53:X57" si="69">V53/W53</f>
        <v>1.1022686712068646</v>
      </c>
      <c r="Y53" s="6">
        <f t="shared" ref="Y53:Y57" si="70">W53/V53</f>
        <v>0.90721983316926591</v>
      </c>
      <c r="Z53" s="6">
        <f t="shared" ref="Z53:Z57" si="71">((V53)^1.5/(W53)^1.5)*(172/2)-((W53)^1.5/(V53)^1.5)*(172/2)</f>
        <v>25.210997022022951</v>
      </c>
      <c r="AA53" s="3">
        <f t="shared" ref="AA53:AA57" si="72">(V53/W53)*(172/2)-(W53/V53)*(172/2)</f>
        <v>16.774200071233494</v>
      </c>
      <c r="AB53" s="2">
        <f t="shared" ref="AB53:AB57" si="73">-2*(172/(X53+1))+172</f>
        <v>8.3672518591463358</v>
      </c>
      <c r="AC53" t="s">
        <v>53</v>
      </c>
      <c r="AD53" s="3" t="s">
        <v>72</v>
      </c>
      <c r="AF53" s="3">
        <v>2.25</v>
      </c>
      <c r="AG53" s="4">
        <v>3</v>
      </c>
    </row>
    <row r="54" spans="1:34" x14ac:dyDescent="0.25">
      <c r="B54" s="3" t="s">
        <v>25</v>
      </c>
      <c r="C54" s="16">
        <v>3</v>
      </c>
      <c r="D54" s="13">
        <v>-1</v>
      </c>
      <c r="E54" s="13">
        <v>-1</v>
      </c>
      <c r="F54" s="13">
        <v>1</v>
      </c>
      <c r="G54" s="13">
        <v>1</v>
      </c>
      <c r="H54" s="13">
        <v>1</v>
      </c>
      <c r="I54" s="13">
        <v>-1</v>
      </c>
      <c r="J54" s="9">
        <f t="shared" si="67"/>
        <v>3</v>
      </c>
      <c r="K54" s="8">
        <v>174.6978260869565</v>
      </c>
      <c r="L54" s="3" t="s">
        <v>27</v>
      </c>
      <c r="M54" s="16">
        <v>4</v>
      </c>
      <c r="N54" s="13">
        <v>1</v>
      </c>
      <c r="O54" s="13">
        <v>-1</v>
      </c>
      <c r="P54" s="13">
        <v>1</v>
      </c>
      <c r="Q54" s="13">
        <v>-1</v>
      </c>
      <c r="R54" s="13">
        <v>1</v>
      </c>
      <c r="S54" s="13">
        <v>1</v>
      </c>
      <c r="T54" s="9">
        <f t="shared" si="68"/>
        <v>9</v>
      </c>
      <c r="U54" s="8">
        <v>202.86888888888893</v>
      </c>
      <c r="V54" s="22">
        <v>268.95599999999996</v>
      </c>
      <c r="W54" s="22">
        <v>318.32</v>
      </c>
      <c r="X54" s="3">
        <f t="shared" si="69"/>
        <v>0.84492334757476739</v>
      </c>
      <c r="Y54" s="6">
        <f t="shared" si="70"/>
        <v>1.1835393149808893</v>
      </c>
      <c r="Z54" s="6">
        <f t="shared" si="71"/>
        <v>-43.939836533591958</v>
      </c>
      <c r="AA54" s="2">
        <f t="shared" si="72"/>
        <v>-29.120973196926485</v>
      </c>
      <c r="AB54" s="6">
        <f t="shared" si="73"/>
        <v>-14.457611072136473</v>
      </c>
      <c r="AC54" s="3" t="s">
        <v>63</v>
      </c>
      <c r="AD54" s="20" t="s">
        <v>83</v>
      </c>
      <c r="AE54" s="20"/>
      <c r="AF54" s="3">
        <v>2.65</v>
      </c>
      <c r="AG54" s="7">
        <v>39</v>
      </c>
    </row>
    <row r="55" spans="1:34" x14ac:dyDescent="0.25">
      <c r="B55" s="3" t="s">
        <v>13</v>
      </c>
      <c r="C55" s="16">
        <v>3</v>
      </c>
      <c r="D55" s="13">
        <v>-1</v>
      </c>
      <c r="E55" s="13">
        <v>-1</v>
      </c>
      <c r="F55" s="13">
        <v>1</v>
      </c>
      <c r="G55" s="13">
        <v>1</v>
      </c>
      <c r="H55" s="13">
        <v>1</v>
      </c>
      <c r="I55" s="13">
        <v>-1</v>
      </c>
      <c r="J55" s="9">
        <f t="shared" si="67"/>
        <v>3</v>
      </c>
      <c r="K55" s="8">
        <v>182.26666666666668</v>
      </c>
      <c r="L55" s="3" t="s">
        <v>5</v>
      </c>
      <c r="M55" s="16">
        <v>5</v>
      </c>
      <c r="N55" s="13">
        <v>1</v>
      </c>
      <c r="O55" s="13">
        <v>-1</v>
      </c>
      <c r="P55" s="13">
        <v>1</v>
      </c>
      <c r="Q55" s="13">
        <v>1</v>
      </c>
      <c r="R55" s="13">
        <v>1</v>
      </c>
      <c r="S55" s="13">
        <v>1</v>
      </c>
      <c r="T55" s="9">
        <f t="shared" si="68"/>
        <v>17</v>
      </c>
      <c r="U55" s="8">
        <v>193.05227272727271</v>
      </c>
      <c r="V55" s="22">
        <v>226.33599999999998</v>
      </c>
      <c r="W55" s="22">
        <v>306.00799999999998</v>
      </c>
      <c r="X55" s="3">
        <f t="shared" si="69"/>
        <v>0.73964079370473979</v>
      </c>
      <c r="Y55" s="6">
        <f t="shared" si="70"/>
        <v>1.3520076346670438</v>
      </c>
      <c r="Z55" s="2">
        <f t="shared" si="71"/>
        <v>-80.491693308375872</v>
      </c>
      <c r="AA55" s="3">
        <f t="shared" si="72"/>
        <v>-52.663548322758146</v>
      </c>
      <c r="AB55" s="6">
        <f t="shared" si="73"/>
        <v>-25.741971356866998</v>
      </c>
      <c r="AC55" s="3" t="s">
        <v>63</v>
      </c>
      <c r="AD55" s="20" t="s">
        <v>83</v>
      </c>
      <c r="AE55" s="20"/>
      <c r="AF55" s="3">
        <v>2.2000000000000002</v>
      </c>
      <c r="AG55" s="4">
        <v>-38</v>
      </c>
    </row>
    <row r="56" spans="1:34" x14ac:dyDescent="0.25">
      <c r="B56" s="3" t="s">
        <v>10</v>
      </c>
      <c r="C56" s="16">
        <v>4</v>
      </c>
      <c r="D56" s="13">
        <v>1</v>
      </c>
      <c r="E56" s="13">
        <v>1</v>
      </c>
      <c r="F56" s="13">
        <v>1</v>
      </c>
      <c r="G56" s="13">
        <v>-1</v>
      </c>
      <c r="H56" s="13">
        <v>1</v>
      </c>
      <c r="I56" s="13">
        <v>-1</v>
      </c>
      <c r="J56" s="9">
        <f t="shared" si="67"/>
        <v>1</v>
      </c>
      <c r="K56" s="8">
        <v>207.05</v>
      </c>
      <c r="L56" s="3" t="s">
        <v>29</v>
      </c>
      <c r="M56" s="16">
        <v>4</v>
      </c>
      <c r="N56" s="13">
        <v>-1</v>
      </c>
      <c r="O56" s="13">
        <v>1</v>
      </c>
      <c r="P56" s="13">
        <v>1</v>
      </c>
      <c r="Q56" s="13">
        <v>-1</v>
      </c>
      <c r="R56" s="13">
        <v>1</v>
      </c>
      <c r="S56" s="13">
        <v>1</v>
      </c>
      <c r="T56" s="9">
        <f t="shared" si="68"/>
        <v>11</v>
      </c>
      <c r="U56" s="8">
        <v>179.8088888888889</v>
      </c>
      <c r="V56" s="22">
        <v>267.61599999999999</v>
      </c>
      <c r="W56" s="22">
        <v>282.41200000000003</v>
      </c>
      <c r="X56" s="3">
        <f t="shared" si="69"/>
        <v>0.94760845856408349</v>
      </c>
      <c r="Y56" s="6">
        <f t="shared" si="70"/>
        <v>1.0552881741002034</v>
      </c>
      <c r="Z56" s="6">
        <f t="shared" si="71"/>
        <v>-13.899063723670253</v>
      </c>
      <c r="AA56" s="3">
        <f t="shared" si="72"/>
        <v>-9.2604555361063063</v>
      </c>
      <c r="AB56" s="2">
        <f t="shared" si="73"/>
        <v>-4.6268771771619299</v>
      </c>
      <c r="AC56" s="15" t="s">
        <v>64</v>
      </c>
      <c r="AD56" s="3" t="s">
        <v>72</v>
      </c>
      <c r="AF56" s="3">
        <v>2.5499999999999998</v>
      </c>
      <c r="AG56" s="7">
        <v>-48</v>
      </c>
    </row>
    <row r="57" spans="1:34" x14ac:dyDescent="0.25">
      <c r="B57" s="3" t="s">
        <v>21</v>
      </c>
      <c r="C57" s="16">
        <v>3</v>
      </c>
      <c r="D57" s="13">
        <v>-1</v>
      </c>
      <c r="E57" s="13">
        <v>-1</v>
      </c>
      <c r="F57" s="13">
        <v>1</v>
      </c>
      <c r="G57" s="13">
        <v>1</v>
      </c>
      <c r="H57" s="13">
        <v>-1</v>
      </c>
      <c r="I57" s="13">
        <v>1</v>
      </c>
      <c r="J57" s="9">
        <f t="shared" si="67"/>
        <v>5</v>
      </c>
      <c r="K57" s="8">
        <v>197.63636363636354</v>
      </c>
      <c r="L57" s="3" t="s">
        <v>28</v>
      </c>
      <c r="M57" s="16">
        <v>2</v>
      </c>
      <c r="N57" s="13">
        <v>-1</v>
      </c>
      <c r="O57" s="13">
        <v>1</v>
      </c>
      <c r="P57" s="13">
        <v>-1</v>
      </c>
      <c r="Q57" s="13">
        <v>-1</v>
      </c>
      <c r="R57" s="13">
        <v>-1</v>
      </c>
      <c r="S57" s="13">
        <v>1</v>
      </c>
      <c r="T57" s="9">
        <f t="shared" si="68"/>
        <v>-5</v>
      </c>
      <c r="U57" s="8">
        <v>159.41063829787231</v>
      </c>
      <c r="V57" s="22">
        <v>258.74799999999993</v>
      </c>
      <c r="W57" s="22">
        <v>249.43200000000002</v>
      </c>
      <c r="X57" s="3">
        <f t="shared" si="69"/>
        <v>1.0373488566021998</v>
      </c>
      <c r="Y57" s="6">
        <f t="shared" si="70"/>
        <v>0.96399585697280787</v>
      </c>
      <c r="Z57" s="6">
        <f t="shared" si="71"/>
        <v>9.4651875574070488</v>
      </c>
      <c r="AA57" s="3">
        <f t="shared" si="72"/>
        <v>6.3083579681277087</v>
      </c>
      <c r="AB57" s="2">
        <f t="shared" si="73"/>
        <v>3.1531189735919725</v>
      </c>
      <c r="AC57" s="3" t="s">
        <v>53</v>
      </c>
      <c r="AD57" s="3" t="s">
        <v>72</v>
      </c>
      <c r="AF57" s="3">
        <v>2.6</v>
      </c>
      <c r="AG57" s="7">
        <v>53</v>
      </c>
    </row>
    <row r="58" spans="1:34" x14ac:dyDescent="0.25">
      <c r="B58" s="3" t="s">
        <v>11</v>
      </c>
      <c r="C58" s="16">
        <v>1</v>
      </c>
      <c r="D58" s="13">
        <v>-1</v>
      </c>
      <c r="E58" s="13">
        <v>-1</v>
      </c>
      <c r="F58" s="13">
        <v>-1</v>
      </c>
      <c r="G58" s="13">
        <v>-1</v>
      </c>
      <c r="H58" s="13">
        <v>1</v>
      </c>
      <c r="I58" s="13">
        <v>-1</v>
      </c>
      <c r="J58" s="9">
        <f t="shared" si="67"/>
        <v>-11</v>
      </c>
      <c r="K58" s="8">
        <v>166.76590909090908</v>
      </c>
      <c r="L58" s="3" t="s">
        <v>24</v>
      </c>
      <c r="M58" s="16">
        <v>3</v>
      </c>
      <c r="N58" s="13">
        <v>1</v>
      </c>
      <c r="O58" s="13">
        <v>-1</v>
      </c>
      <c r="P58" s="13">
        <v>-1</v>
      </c>
      <c r="Q58" s="13">
        <v>1</v>
      </c>
      <c r="R58" s="13">
        <v>-1</v>
      </c>
      <c r="S58" s="13">
        <v>1</v>
      </c>
      <c r="T58" s="9">
        <f t="shared" si="68"/>
        <v>1</v>
      </c>
      <c r="U58" s="8">
        <v>185.68636363636364</v>
      </c>
      <c r="V58" s="22">
        <v>242.88</v>
      </c>
      <c r="W58" s="22">
        <v>284.16000000000003</v>
      </c>
      <c r="X58" s="3">
        <f t="shared" ref="X58:X61" si="74">V58/W58</f>
        <v>0.8547297297297296</v>
      </c>
      <c r="Y58" s="6">
        <f t="shared" ref="Y58:Y61" si="75">W58/V58</f>
        <v>1.1699604743083005</v>
      </c>
      <c r="Z58" s="6">
        <f t="shared" ref="Z58:Z61" si="76">((V58)^1.5/(W58)^1.5)*(172/2)-((W58)^1.5/(V58)^1.5)*(172/2)</f>
        <v>-40.873487062518493</v>
      </c>
      <c r="AA58" s="2">
        <f t="shared" ref="AA58:AA61" si="77">(V58/W58)*(172/2)-(W58/V58)*(172/2)</f>
        <v>-27.109844033757099</v>
      </c>
      <c r="AB58" s="6">
        <f t="shared" ref="AB58:AB61" si="78">-2*(172/(X58+1))+172</f>
        <v>-13.471766848816031</v>
      </c>
      <c r="AC58" t="s">
        <v>63</v>
      </c>
      <c r="AD58" s="20" t="s">
        <v>83</v>
      </c>
      <c r="AE58" s="20"/>
      <c r="AF58" s="3">
        <v>2.2999999999999998</v>
      </c>
      <c r="AG58" s="7">
        <v>-47</v>
      </c>
    </row>
    <row r="59" spans="1:34" x14ac:dyDescent="0.25">
      <c r="B59" s="3" t="s">
        <v>22</v>
      </c>
      <c r="C59" s="16">
        <v>1</v>
      </c>
      <c r="D59" s="13">
        <v>1</v>
      </c>
      <c r="E59" s="13">
        <v>-1</v>
      </c>
      <c r="F59" s="13">
        <v>-1</v>
      </c>
      <c r="G59" s="13">
        <v>-1</v>
      </c>
      <c r="H59" s="13">
        <v>-1</v>
      </c>
      <c r="I59" s="13">
        <v>-1</v>
      </c>
      <c r="J59" s="9">
        <f t="shared" si="67"/>
        <v>-19</v>
      </c>
      <c r="K59" s="8">
        <v>181.86666666666665</v>
      </c>
      <c r="L59" s="3" t="s">
        <v>20</v>
      </c>
      <c r="M59" s="16">
        <v>0</v>
      </c>
      <c r="N59" s="13">
        <v>-1</v>
      </c>
      <c r="O59" s="13">
        <v>-1</v>
      </c>
      <c r="P59" s="13">
        <v>-1</v>
      </c>
      <c r="Q59" s="13">
        <v>-1</v>
      </c>
      <c r="R59" s="13">
        <v>-1</v>
      </c>
      <c r="S59" s="13">
        <v>-1</v>
      </c>
      <c r="T59" s="9">
        <f t="shared" si="68"/>
        <v>-21</v>
      </c>
      <c r="U59" s="8">
        <v>136.45869565217393</v>
      </c>
      <c r="V59" s="22">
        <v>241.04000000000005</v>
      </c>
      <c r="W59" s="22">
        <v>197.328</v>
      </c>
      <c r="X59" s="3">
        <f t="shared" si="74"/>
        <v>1.2215195005270414</v>
      </c>
      <c r="Y59" s="6">
        <f t="shared" si="75"/>
        <v>0.81865250580816451</v>
      </c>
      <c r="Z59" s="6">
        <f t="shared" si="76"/>
        <v>52.403267603479563</v>
      </c>
      <c r="AA59" s="2">
        <f t="shared" si="77"/>
        <v>34.646561545823403</v>
      </c>
      <c r="AB59" s="6">
        <f t="shared" si="78"/>
        <v>17.151032922111114</v>
      </c>
      <c r="AC59" t="s">
        <v>53</v>
      </c>
      <c r="AD59" s="3" t="s">
        <v>72</v>
      </c>
      <c r="AF59" s="3">
        <v>2.25</v>
      </c>
      <c r="AG59" s="7">
        <v>-4</v>
      </c>
    </row>
    <row r="60" spans="1:34" x14ac:dyDescent="0.25">
      <c r="B60" s="3" t="s">
        <v>23</v>
      </c>
      <c r="C60" s="16">
        <v>3</v>
      </c>
      <c r="D60" s="13">
        <v>-1</v>
      </c>
      <c r="E60" s="13">
        <v>1</v>
      </c>
      <c r="F60" s="13">
        <v>1</v>
      </c>
      <c r="G60" s="13">
        <v>-1</v>
      </c>
      <c r="H60" s="13">
        <v>-1</v>
      </c>
      <c r="I60" s="13">
        <v>1</v>
      </c>
      <c r="J60" s="9">
        <f t="shared" si="67"/>
        <v>1</v>
      </c>
      <c r="K60" s="8">
        <v>160.2755555555556</v>
      </c>
      <c r="L60" s="3" t="s">
        <v>19</v>
      </c>
      <c r="M60" s="16">
        <v>2</v>
      </c>
      <c r="N60" s="13">
        <v>1</v>
      </c>
      <c r="O60" s="13">
        <v>-1</v>
      </c>
      <c r="P60" s="13">
        <v>1</v>
      </c>
      <c r="Q60" s="13">
        <v>-1</v>
      </c>
      <c r="R60" s="13">
        <v>-1</v>
      </c>
      <c r="S60" s="13">
        <v>-1</v>
      </c>
      <c r="T60" s="9">
        <f t="shared" si="68"/>
        <v>-13</v>
      </c>
      <c r="U60" s="8">
        <v>178.64090909090913</v>
      </c>
      <c r="V60" s="22">
        <v>219.57600000000005</v>
      </c>
      <c r="W60" s="22">
        <v>259.95999999999998</v>
      </c>
      <c r="X60" s="3">
        <f t="shared" si="74"/>
        <v>0.8446530235420836</v>
      </c>
      <c r="Y60" s="6">
        <f t="shared" si="75"/>
        <v>1.183918096695449</v>
      </c>
      <c r="Z60" s="6">
        <f t="shared" si="76"/>
        <v>-44.025050455695904</v>
      </c>
      <c r="AA60" s="2">
        <f t="shared" si="77"/>
        <v>-29.176796291189419</v>
      </c>
      <c r="AB60" s="6">
        <f t="shared" si="78"/>
        <v>-14.484935437589655</v>
      </c>
      <c r="AC60" t="s">
        <v>55</v>
      </c>
      <c r="AD60" s="3" t="s">
        <v>72</v>
      </c>
      <c r="AF60" s="3">
        <v>2.8</v>
      </c>
      <c r="AG60" s="4">
        <v>33</v>
      </c>
    </row>
    <row r="61" spans="1:34" x14ac:dyDescent="0.25">
      <c r="B61" s="3" t="s">
        <v>26</v>
      </c>
      <c r="C61" s="16">
        <v>2</v>
      </c>
      <c r="D61" s="13">
        <v>1</v>
      </c>
      <c r="E61" s="13">
        <v>-1</v>
      </c>
      <c r="F61" s="13">
        <v>-1</v>
      </c>
      <c r="G61" s="13">
        <v>1</v>
      </c>
      <c r="H61" s="13">
        <v>-1</v>
      </c>
      <c r="I61" s="13">
        <v>-1</v>
      </c>
      <c r="J61" s="9">
        <f t="shared" si="67"/>
        <v>-11</v>
      </c>
      <c r="K61" s="8">
        <v>198.6217391304348</v>
      </c>
      <c r="L61" s="3" t="s">
        <v>12</v>
      </c>
      <c r="M61" s="16">
        <v>2</v>
      </c>
      <c r="N61" s="13">
        <v>-1</v>
      </c>
      <c r="O61" s="13">
        <v>1</v>
      </c>
      <c r="P61" s="13">
        <v>-1</v>
      </c>
      <c r="Q61" s="13">
        <v>1</v>
      </c>
      <c r="R61" s="13">
        <v>-1</v>
      </c>
      <c r="S61" s="13">
        <v>-1</v>
      </c>
      <c r="T61" s="9">
        <f t="shared" si="68"/>
        <v>-9</v>
      </c>
      <c r="U61" s="8">
        <v>158.20545454545456</v>
      </c>
      <c r="V61" s="22">
        <v>260.61999999999995</v>
      </c>
      <c r="W61" s="22">
        <v>181.74000000000004</v>
      </c>
      <c r="X61" s="3">
        <f t="shared" si="74"/>
        <v>1.4340266314515235</v>
      </c>
      <c r="Y61" s="6">
        <f t="shared" si="75"/>
        <v>0.69733711917734664</v>
      </c>
      <c r="Z61" s="2">
        <f t="shared" si="76"/>
        <v>97.604477490424557</v>
      </c>
      <c r="AA61" s="3">
        <f t="shared" si="77"/>
        <v>63.355298055579205</v>
      </c>
      <c r="AB61" s="6">
        <f t="shared" si="78"/>
        <v>30.67040419567769</v>
      </c>
      <c r="AC61" t="s">
        <v>52</v>
      </c>
      <c r="AD61" s="3" t="s">
        <v>74</v>
      </c>
      <c r="AF61" s="3">
        <v>2.15</v>
      </c>
      <c r="AG61" s="4">
        <v>69</v>
      </c>
    </row>
    <row r="64" spans="1:34" x14ac:dyDescent="0.25">
      <c r="B64" s="3" t="s">
        <v>5</v>
      </c>
      <c r="C64" s="16">
        <v>5</v>
      </c>
      <c r="D64" s="13">
        <v>-1</v>
      </c>
      <c r="E64" s="13">
        <v>1</v>
      </c>
      <c r="F64" s="13">
        <v>1</v>
      </c>
      <c r="G64" s="13">
        <v>1</v>
      </c>
      <c r="H64" s="13">
        <v>1</v>
      </c>
      <c r="I64" s="13">
        <v>1</v>
      </c>
      <c r="J64" s="9">
        <f t="shared" ref="J64:J72" si="79">6*I64+5*H64+4*G64+3*F64+2*E64+D64</f>
        <v>19</v>
      </c>
      <c r="K64" s="8">
        <v>193.05227272727271</v>
      </c>
      <c r="L64" s="3" t="s">
        <v>21</v>
      </c>
      <c r="M64" s="16">
        <v>4</v>
      </c>
      <c r="N64" s="13">
        <v>-1</v>
      </c>
      <c r="O64" s="13">
        <v>1</v>
      </c>
      <c r="P64" s="13">
        <v>1</v>
      </c>
      <c r="Q64" s="13">
        <v>-1</v>
      </c>
      <c r="R64" s="13">
        <v>1</v>
      </c>
      <c r="S64" s="13">
        <v>1</v>
      </c>
      <c r="T64" s="9">
        <f t="shared" ref="T64:T72" si="80">6*S64+5*R64+4*Q64+3*P64+2*O64+N64</f>
        <v>11</v>
      </c>
      <c r="U64" s="8">
        <v>197.63636363636354</v>
      </c>
      <c r="V64">
        <v>330.72272727272724</v>
      </c>
      <c r="W64">
        <v>281.10454545454542</v>
      </c>
      <c r="X64" s="3">
        <f t="shared" ref="X64:X72" si="81">V64/W64</f>
        <v>1.1765114887699497</v>
      </c>
      <c r="Y64" s="6">
        <f t="shared" ref="Y64:Y72" si="82">W64/V64</f>
        <v>0.84997045039101693</v>
      </c>
      <c r="Z64" s="6">
        <f t="shared" ref="Z64:Z72" si="83">((V64)^1.5/(W64)^1.5)*(172/2)-((W64)^1.5/(V64)^1.5)*(172/2)</f>
        <v>42.355657668788552</v>
      </c>
      <c r="AA64" s="2">
        <f t="shared" ref="AA64:AA72" si="84">(V64/W64)*(172/2)-(W64/V64)*(172/2)</f>
        <v>28.082529300588206</v>
      </c>
      <c r="AB64" s="6">
        <f t="shared" ref="AB64:AB72" si="85">-2*(172/(X64+1))+172</f>
        <v>13.948916063654309</v>
      </c>
      <c r="AC64" t="s">
        <v>54</v>
      </c>
      <c r="AD64" s="3" t="s">
        <v>72</v>
      </c>
      <c r="AG64" s="4">
        <v>16</v>
      </c>
    </row>
    <row r="65" spans="2:33" x14ac:dyDescent="0.25">
      <c r="B65" s="3" t="s">
        <v>6</v>
      </c>
      <c r="C65" s="16">
        <v>3</v>
      </c>
      <c r="D65" s="13">
        <v>-1</v>
      </c>
      <c r="E65" s="13">
        <v>-1</v>
      </c>
      <c r="F65" s="13">
        <v>1</v>
      </c>
      <c r="G65" s="13">
        <v>1</v>
      </c>
      <c r="H65" s="13">
        <v>1</v>
      </c>
      <c r="I65" s="13">
        <v>-1</v>
      </c>
      <c r="J65" s="9">
        <f t="shared" si="79"/>
        <v>3</v>
      </c>
      <c r="K65" s="8">
        <v>176.86956521739131</v>
      </c>
      <c r="L65" s="3" t="s">
        <v>22</v>
      </c>
      <c r="M65" s="16">
        <v>0</v>
      </c>
      <c r="N65" s="13">
        <v>-1</v>
      </c>
      <c r="O65" s="13">
        <v>-1</v>
      </c>
      <c r="P65" s="13">
        <v>-1</v>
      </c>
      <c r="Q65" s="13">
        <v>-1</v>
      </c>
      <c r="R65" s="13">
        <v>-1</v>
      </c>
      <c r="S65" s="13">
        <v>-1</v>
      </c>
      <c r="T65" s="9">
        <f t="shared" si="80"/>
        <v>-21</v>
      </c>
      <c r="U65" s="8">
        <v>181.86666666666665</v>
      </c>
      <c r="V65">
        <v>302.17727272727274</v>
      </c>
      <c r="W65">
        <v>223.15</v>
      </c>
      <c r="X65" s="3">
        <f t="shared" si="81"/>
        <v>1.35414417534068</v>
      </c>
      <c r="Y65" s="6">
        <f t="shared" si="82"/>
        <v>0.73847380375757754</v>
      </c>
      <c r="Z65" s="2">
        <f t="shared" si="83"/>
        <v>80.941710499689748</v>
      </c>
      <c r="AA65" s="6">
        <f t="shared" si="84"/>
        <v>52.947651956146807</v>
      </c>
      <c r="AB65" s="6">
        <f t="shared" si="85"/>
        <v>25.874710137403525</v>
      </c>
      <c r="AC65" t="s">
        <v>54</v>
      </c>
      <c r="AD65" s="3" t="s">
        <v>74</v>
      </c>
      <c r="AG65" s="7">
        <v>33</v>
      </c>
    </row>
    <row r="66" spans="2:33" x14ac:dyDescent="0.25">
      <c r="B66" s="3" t="s">
        <v>23</v>
      </c>
      <c r="C66" s="16">
        <v>4</v>
      </c>
      <c r="D66" s="13">
        <v>1</v>
      </c>
      <c r="E66" s="13">
        <v>1</v>
      </c>
      <c r="F66" s="13">
        <v>-1</v>
      </c>
      <c r="G66" s="13">
        <v>-1</v>
      </c>
      <c r="H66" s="13">
        <v>1</v>
      </c>
      <c r="I66" s="13">
        <v>1</v>
      </c>
      <c r="J66" s="9">
        <f t="shared" si="79"/>
        <v>7</v>
      </c>
      <c r="K66" s="8">
        <v>160.2755555555556</v>
      </c>
      <c r="L66" s="3" t="s">
        <v>11</v>
      </c>
      <c r="M66" s="16">
        <v>1</v>
      </c>
      <c r="N66" s="13">
        <v>-1</v>
      </c>
      <c r="O66" s="13">
        <v>-1</v>
      </c>
      <c r="P66" s="13">
        <v>-1</v>
      </c>
      <c r="Q66" s="13">
        <v>1</v>
      </c>
      <c r="R66" s="13">
        <v>-1</v>
      </c>
      <c r="S66" s="13">
        <v>-1</v>
      </c>
      <c r="T66" s="9">
        <f t="shared" si="80"/>
        <v>-13</v>
      </c>
      <c r="U66" s="8">
        <v>166.76590909090908</v>
      </c>
      <c r="V66">
        <v>229.10000000000002</v>
      </c>
      <c r="W66">
        <v>255.67272727272729</v>
      </c>
      <c r="X66" s="3">
        <f t="shared" si="81"/>
        <v>0.8960674157303371</v>
      </c>
      <c r="Y66" s="6">
        <f t="shared" si="82"/>
        <v>1.1159874608150471</v>
      </c>
      <c r="Z66" s="6">
        <f t="shared" si="83"/>
        <v>-28.440859362294361</v>
      </c>
      <c r="AA66" s="3">
        <f t="shared" si="84"/>
        <v>-18.913123877285059</v>
      </c>
      <c r="AB66" s="2">
        <f t="shared" si="85"/>
        <v>-9.4281481481481251</v>
      </c>
      <c r="AC66" t="s">
        <v>52</v>
      </c>
      <c r="AD66" s="3" t="s">
        <v>72</v>
      </c>
      <c r="AG66" s="7">
        <v>-39</v>
      </c>
    </row>
    <row r="67" spans="2:33" x14ac:dyDescent="0.25">
      <c r="B67" s="3" t="s">
        <v>24</v>
      </c>
      <c r="C67" s="16">
        <v>3</v>
      </c>
      <c r="D67" s="13">
        <v>-1</v>
      </c>
      <c r="E67" s="13">
        <v>-1</v>
      </c>
      <c r="F67" s="13">
        <v>1</v>
      </c>
      <c r="G67" s="13">
        <v>-1</v>
      </c>
      <c r="H67" s="13">
        <v>1</v>
      </c>
      <c r="I67" s="13">
        <v>1</v>
      </c>
      <c r="J67" s="9">
        <f t="shared" si="79"/>
        <v>7</v>
      </c>
      <c r="K67" s="8">
        <v>185.68636363636364</v>
      </c>
      <c r="L67" s="3" t="s">
        <v>30</v>
      </c>
      <c r="M67" s="16">
        <v>5</v>
      </c>
      <c r="N67" s="13">
        <v>1</v>
      </c>
      <c r="O67" s="13">
        <v>-1</v>
      </c>
      <c r="P67" s="13">
        <v>1</v>
      </c>
      <c r="Q67" s="13">
        <v>1</v>
      </c>
      <c r="R67" s="13">
        <v>1</v>
      </c>
      <c r="S67" s="13">
        <v>1</v>
      </c>
      <c r="T67" s="9">
        <f t="shared" si="80"/>
        <v>17</v>
      </c>
      <c r="U67" s="8">
        <v>199.21555555555562</v>
      </c>
      <c r="V67">
        <v>281.07272727272726</v>
      </c>
      <c r="W67">
        <v>323.29090909090911</v>
      </c>
      <c r="X67" s="3">
        <f t="shared" si="81"/>
        <v>0.86941116922557782</v>
      </c>
      <c r="Y67" s="6">
        <f t="shared" si="82"/>
        <v>1.1502037647972057</v>
      </c>
      <c r="Z67" s="6">
        <f t="shared" si="83"/>
        <v>-36.370011774903048</v>
      </c>
      <c r="AA67" s="2">
        <f t="shared" si="84"/>
        <v>-24.148163219159997</v>
      </c>
      <c r="AB67" s="6">
        <f t="shared" si="85"/>
        <v>-12.015162454873632</v>
      </c>
      <c r="AC67" t="s">
        <v>63</v>
      </c>
      <c r="AD67" s="20" t="s">
        <v>83</v>
      </c>
      <c r="AE67" s="20"/>
      <c r="AG67" s="7">
        <v>75</v>
      </c>
    </row>
    <row r="68" spans="2:33" x14ac:dyDescent="0.25">
      <c r="B68" s="3" t="s">
        <v>19</v>
      </c>
      <c r="C68" s="16">
        <v>2</v>
      </c>
      <c r="D68" s="13">
        <v>-1</v>
      </c>
      <c r="E68" s="13">
        <v>1</v>
      </c>
      <c r="F68" s="13">
        <v>-1</v>
      </c>
      <c r="G68" s="13">
        <v>-1</v>
      </c>
      <c r="H68" s="13">
        <v>-1</v>
      </c>
      <c r="I68" s="13">
        <v>-1</v>
      </c>
      <c r="J68" s="9">
        <f t="shared" si="79"/>
        <v>-17</v>
      </c>
      <c r="K68" s="8">
        <v>178.64090909090913</v>
      </c>
      <c r="L68" s="3" t="s">
        <v>10</v>
      </c>
      <c r="M68" s="16">
        <v>3</v>
      </c>
      <c r="N68" s="13">
        <v>1</v>
      </c>
      <c r="O68" s="13">
        <v>1</v>
      </c>
      <c r="P68" s="13">
        <v>-1</v>
      </c>
      <c r="Q68" s="13">
        <v>1</v>
      </c>
      <c r="R68" s="13">
        <v>-1</v>
      </c>
      <c r="S68" s="13">
        <v>-1</v>
      </c>
      <c r="T68" s="9">
        <f t="shared" si="80"/>
        <v>-7</v>
      </c>
      <c r="U68" s="8">
        <v>207.05</v>
      </c>
      <c r="V68">
        <v>256.17727272727274</v>
      </c>
      <c r="W68">
        <v>252.45454545454547</v>
      </c>
      <c r="X68" s="3">
        <f t="shared" si="81"/>
        <v>1.0147461289160964</v>
      </c>
      <c r="Y68" s="6">
        <f t="shared" si="82"/>
        <v>0.98546815947763444</v>
      </c>
      <c r="Z68" s="6">
        <f t="shared" si="83"/>
        <v>3.7770266662432022</v>
      </c>
      <c r="AA68" s="3">
        <f t="shared" si="84"/>
        <v>2.5179053717077267</v>
      </c>
      <c r="AB68" s="2">
        <f t="shared" si="85"/>
        <v>1.2588852447295835</v>
      </c>
      <c r="AC68" t="s">
        <v>58</v>
      </c>
      <c r="AD68" s="20" t="s">
        <v>83</v>
      </c>
      <c r="AE68" s="20"/>
      <c r="AG68" s="4">
        <v>-35</v>
      </c>
    </row>
    <row r="69" spans="2:33" x14ac:dyDescent="0.25">
      <c r="B69" s="3" t="s">
        <v>29</v>
      </c>
      <c r="C69" s="16">
        <v>5</v>
      </c>
      <c r="D69" s="13">
        <v>1</v>
      </c>
      <c r="E69" s="13">
        <v>1</v>
      </c>
      <c r="F69" s="13">
        <v>-1</v>
      </c>
      <c r="G69" s="13">
        <v>1</v>
      </c>
      <c r="H69" s="13">
        <v>1</v>
      </c>
      <c r="I69" s="13">
        <v>1</v>
      </c>
      <c r="J69" s="9">
        <f t="shared" si="79"/>
        <v>15</v>
      </c>
      <c r="K69" s="8">
        <v>179.8088888888889</v>
      </c>
      <c r="L69" s="3" t="s">
        <v>13</v>
      </c>
      <c r="M69" s="16">
        <v>3</v>
      </c>
      <c r="N69" s="13">
        <v>-1</v>
      </c>
      <c r="O69" s="13">
        <v>1</v>
      </c>
      <c r="P69" s="13">
        <v>1</v>
      </c>
      <c r="Q69" s="13">
        <v>1</v>
      </c>
      <c r="R69" s="13">
        <v>-1</v>
      </c>
      <c r="S69" s="13">
        <v>-1</v>
      </c>
      <c r="T69" s="9">
        <f t="shared" si="80"/>
        <v>-3</v>
      </c>
      <c r="U69" s="8">
        <v>182.26666666666668</v>
      </c>
      <c r="V69">
        <v>291.19090909090903</v>
      </c>
      <c r="W69">
        <v>228.4045454545454</v>
      </c>
      <c r="X69" s="3">
        <f t="shared" si="81"/>
        <v>1.2748910426078131</v>
      </c>
      <c r="Y69" s="6">
        <f t="shared" si="82"/>
        <v>0.78438075614248692</v>
      </c>
      <c r="Z69" s="2">
        <f t="shared" si="83"/>
        <v>64.053161180824844</v>
      </c>
      <c r="AA69" s="6">
        <f t="shared" si="84"/>
        <v>42.18388463601805</v>
      </c>
      <c r="AB69" s="6">
        <f t="shared" si="85"/>
        <v>20.783966547401377</v>
      </c>
      <c r="AC69" t="s">
        <v>54</v>
      </c>
      <c r="AD69" s="3" t="s">
        <v>74</v>
      </c>
      <c r="AG69" s="4">
        <v>120</v>
      </c>
    </row>
    <row r="70" spans="2:33" x14ac:dyDescent="0.25">
      <c r="B70" s="3" t="s">
        <v>28</v>
      </c>
      <c r="C70" s="16">
        <v>3</v>
      </c>
      <c r="D70" s="13">
        <v>1</v>
      </c>
      <c r="E70" s="13">
        <v>-1</v>
      </c>
      <c r="F70" s="13">
        <v>-1</v>
      </c>
      <c r="G70" s="13">
        <v>-1</v>
      </c>
      <c r="H70" s="13">
        <v>1</v>
      </c>
      <c r="I70" s="13">
        <v>1</v>
      </c>
      <c r="J70" s="9">
        <f t="shared" si="79"/>
        <v>3</v>
      </c>
      <c r="K70" s="8">
        <v>159.41063829787231</v>
      </c>
      <c r="L70" s="3" t="s">
        <v>25</v>
      </c>
      <c r="M70" s="16">
        <v>4</v>
      </c>
      <c r="N70" s="13">
        <v>-1</v>
      </c>
      <c r="O70" s="13">
        <v>1</v>
      </c>
      <c r="P70" s="13">
        <v>1</v>
      </c>
      <c r="Q70" s="13">
        <v>1</v>
      </c>
      <c r="R70" s="13">
        <v>-1</v>
      </c>
      <c r="S70" s="13">
        <v>1</v>
      </c>
      <c r="T70" s="9">
        <f t="shared" si="80"/>
        <v>9</v>
      </c>
      <c r="U70" s="8">
        <v>174.6978260869565</v>
      </c>
      <c r="V70">
        <v>258.54090909090911</v>
      </c>
      <c r="W70">
        <v>277.18636363636364</v>
      </c>
      <c r="X70" s="3">
        <f t="shared" si="81"/>
        <v>0.93273314638985916</v>
      </c>
      <c r="Y70" s="6">
        <f t="shared" si="82"/>
        <v>1.0721180048875683</v>
      </c>
      <c r="Z70" s="6">
        <f t="shared" si="83"/>
        <v>-17.998811296328654</v>
      </c>
      <c r="AA70" s="6">
        <f t="shared" si="84"/>
        <v>-11.987097830802981</v>
      </c>
      <c r="AB70" s="2">
        <f t="shared" si="85"/>
        <v>-5.9862888172407906</v>
      </c>
      <c r="AC70" t="s">
        <v>63</v>
      </c>
      <c r="AD70" s="20" t="s">
        <v>83</v>
      </c>
      <c r="AE70" s="20"/>
      <c r="AG70" s="4">
        <v>-3</v>
      </c>
    </row>
    <row r="71" spans="2:33" x14ac:dyDescent="0.25">
      <c r="B71" s="3" t="s">
        <v>27</v>
      </c>
      <c r="C71" s="16">
        <v>3</v>
      </c>
      <c r="D71" s="13">
        <v>-1</v>
      </c>
      <c r="E71" s="13">
        <v>1</v>
      </c>
      <c r="F71" s="13">
        <v>-1</v>
      </c>
      <c r="G71" s="13">
        <v>1</v>
      </c>
      <c r="H71" s="13">
        <v>1</v>
      </c>
      <c r="I71" s="13">
        <v>-1</v>
      </c>
      <c r="J71" s="9">
        <f t="shared" si="79"/>
        <v>1</v>
      </c>
      <c r="K71" s="8">
        <v>202.86888888888893</v>
      </c>
      <c r="L71" s="3" t="s">
        <v>26</v>
      </c>
      <c r="M71" s="16">
        <v>2</v>
      </c>
      <c r="N71" s="13">
        <v>-1</v>
      </c>
      <c r="O71" s="13">
        <v>-1</v>
      </c>
      <c r="P71" s="13">
        <v>1</v>
      </c>
      <c r="Q71" s="13">
        <v>-1</v>
      </c>
      <c r="R71" s="13">
        <v>-1</v>
      </c>
      <c r="S71" s="13">
        <v>1</v>
      </c>
      <c r="T71" s="9">
        <f t="shared" si="80"/>
        <v>-3</v>
      </c>
      <c r="U71" s="8">
        <v>198.6217391304348</v>
      </c>
      <c r="V71">
        <v>349.94545454545454</v>
      </c>
      <c r="W71">
        <v>248.67727272727268</v>
      </c>
      <c r="X71" s="3">
        <f t="shared" si="81"/>
        <v>1.4072273300553841</v>
      </c>
      <c r="Y71" s="6">
        <f t="shared" si="82"/>
        <v>0.71061723905024143</v>
      </c>
      <c r="Z71" s="2">
        <f t="shared" si="83"/>
        <v>92.046588831314651</v>
      </c>
      <c r="AA71" s="6">
        <f t="shared" si="84"/>
        <v>59.908467826442269</v>
      </c>
      <c r="AB71" s="6">
        <f t="shared" si="85"/>
        <v>29.097002968936295</v>
      </c>
      <c r="AC71" t="s">
        <v>54</v>
      </c>
      <c r="AD71" s="3" t="s">
        <v>74</v>
      </c>
      <c r="AG71" s="4">
        <v>62</v>
      </c>
    </row>
    <row r="72" spans="2:33" x14ac:dyDescent="0.25">
      <c r="B72" s="3" t="s">
        <v>20</v>
      </c>
      <c r="C72" s="16">
        <v>1</v>
      </c>
      <c r="D72" s="13">
        <v>-1</v>
      </c>
      <c r="E72" s="13">
        <v>-1</v>
      </c>
      <c r="F72" s="13">
        <v>-1</v>
      </c>
      <c r="G72" s="13">
        <v>-1</v>
      </c>
      <c r="H72" s="13">
        <v>-1</v>
      </c>
      <c r="I72" s="13">
        <v>1</v>
      </c>
      <c r="J72" s="9">
        <f t="shared" si="79"/>
        <v>-9</v>
      </c>
      <c r="K72" s="8">
        <v>136.45869565217393</v>
      </c>
      <c r="L72" s="3" t="s">
        <v>12</v>
      </c>
      <c r="M72" s="16">
        <v>2</v>
      </c>
      <c r="N72" s="13">
        <v>1</v>
      </c>
      <c r="O72" s="13">
        <v>-1</v>
      </c>
      <c r="P72" s="13">
        <v>1</v>
      </c>
      <c r="Q72" s="13">
        <v>-1</v>
      </c>
      <c r="R72" s="13">
        <v>-1</v>
      </c>
      <c r="S72" s="13">
        <v>-1</v>
      </c>
      <c r="T72" s="9">
        <f t="shared" si="80"/>
        <v>-13</v>
      </c>
      <c r="U72" s="8">
        <v>158.20545454545456</v>
      </c>
      <c r="V72">
        <v>201.02272727272728</v>
      </c>
      <c r="W72">
        <v>169.89545454545458</v>
      </c>
      <c r="X72" s="3">
        <f t="shared" si="81"/>
        <v>1.1832142761591351</v>
      </c>
      <c r="Y72" s="6">
        <f t="shared" si="82"/>
        <v>0.84515545505935574</v>
      </c>
      <c r="Z72" s="6">
        <f t="shared" si="83"/>
        <v>43.866699394581858</v>
      </c>
      <c r="AA72" s="24">
        <f t="shared" si="84"/>
        <v>29.073058614581015</v>
      </c>
      <c r="AB72" s="6">
        <f t="shared" si="85"/>
        <v>14.434156025587583</v>
      </c>
      <c r="AC72" t="s">
        <v>55</v>
      </c>
      <c r="AD72" s="3" t="s">
        <v>72</v>
      </c>
      <c r="AG72" s="4">
        <v>15</v>
      </c>
    </row>
    <row r="75" spans="2:33" x14ac:dyDescent="0.25">
      <c r="B75" s="3" t="s">
        <v>19</v>
      </c>
      <c r="C75" s="16">
        <v>1</v>
      </c>
      <c r="D75" s="13">
        <v>1</v>
      </c>
      <c r="E75" s="13">
        <v>-1</v>
      </c>
      <c r="F75" s="13">
        <v>-1</v>
      </c>
      <c r="G75" s="13">
        <v>-1</v>
      </c>
      <c r="H75" s="13">
        <v>-1</v>
      </c>
      <c r="I75" s="13">
        <v>-1</v>
      </c>
      <c r="J75" s="9">
        <f t="shared" ref="J75:J83" si="86">6*I75+5*H75+4*G75+3*F75+2*E75+D75</f>
        <v>-19</v>
      </c>
      <c r="K75" s="8">
        <v>178.64090909090913</v>
      </c>
      <c r="L75" s="3" t="s">
        <v>30</v>
      </c>
      <c r="M75" s="16">
        <v>4</v>
      </c>
      <c r="N75" s="13">
        <v>-1</v>
      </c>
      <c r="O75" s="13">
        <v>1</v>
      </c>
      <c r="P75" s="13">
        <v>1</v>
      </c>
      <c r="Q75" s="13">
        <v>1</v>
      </c>
      <c r="R75" s="13">
        <v>1</v>
      </c>
      <c r="S75" s="13">
        <v>-1</v>
      </c>
      <c r="T75" s="9">
        <f t="shared" ref="T75:T83" si="87">6*S75+5*R75+4*Q75+3*P75+2*O75+N75</f>
        <v>7</v>
      </c>
      <c r="U75" s="8">
        <v>199.21555555555562</v>
      </c>
      <c r="V75">
        <v>236.66818181818181</v>
      </c>
      <c r="W75">
        <v>295.01818181818186</v>
      </c>
      <c r="X75" s="3">
        <f t="shared" ref="X75:X83" si="88">V75/W75</f>
        <v>0.80221557993344006</v>
      </c>
      <c r="Y75" s="3">
        <f t="shared" ref="Y75:Y83" si="89">W75/V75</f>
        <v>1.2465477173641657</v>
      </c>
      <c r="Z75" s="2">
        <f t="shared" ref="Z75:Z83" si="90">((V75)^1.5/(W75)^1.5)*(172/2)-((W75)^1.5/(V75)^1.5)*(172/2)</f>
        <v>-57.898683771010262</v>
      </c>
      <c r="AA75" s="2">
        <f t="shared" ref="AA75:AA83" si="91">(V75/W75)*(172/2)-(W75/V75)*(172/2)</f>
        <v>-38.212563819042416</v>
      </c>
      <c r="AB75" s="6">
        <f t="shared" ref="AB75:AB83" si="92">-2*(172/(X75+1))+172</f>
        <v>-18.876165887271213</v>
      </c>
      <c r="AC75" t="s">
        <v>63</v>
      </c>
      <c r="AD75" s="20" t="s">
        <v>91</v>
      </c>
      <c r="AE75" s="20"/>
      <c r="AG75" s="4">
        <v>-46</v>
      </c>
    </row>
    <row r="76" spans="2:33" x14ac:dyDescent="0.25">
      <c r="B76" s="3" t="s">
        <v>26</v>
      </c>
      <c r="C76" s="16">
        <v>2</v>
      </c>
      <c r="D76" s="13">
        <v>-1</v>
      </c>
      <c r="E76" s="13">
        <v>1</v>
      </c>
      <c r="F76" s="13">
        <v>-1</v>
      </c>
      <c r="G76" s="13">
        <v>-1</v>
      </c>
      <c r="H76" s="13">
        <v>1</v>
      </c>
      <c r="I76" s="13">
        <v>-1</v>
      </c>
      <c r="J76" s="9">
        <f t="shared" si="86"/>
        <v>-7</v>
      </c>
      <c r="K76" s="8">
        <v>198.6217391304348</v>
      </c>
      <c r="L76" s="3" t="s">
        <v>20</v>
      </c>
      <c r="M76" s="16">
        <v>2</v>
      </c>
      <c r="N76" s="13">
        <v>-1</v>
      </c>
      <c r="O76" s="13">
        <v>-1</v>
      </c>
      <c r="P76" s="13">
        <v>-1</v>
      </c>
      <c r="Q76" s="13">
        <v>-1</v>
      </c>
      <c r="R76" s="13">
        <v>1</v>
      </c>
      <c r="S76" s="13">
        <v>1</v>
      </c>
      <c r="T76" s="9">
        <f t="shared" si="87"/>
        <v>1</v>
      </c>
      <c r="U76" s="8">
        <v>136.45869565217393</v>
      </c>
      <c r="V76">
        <v>244.06363636363633</v>
      </c>
      <c r="W76">
        <v>225.45909090909092</v>
      </c>
      <c r="X76" s="3">
        <f t="shared" si="88"/>
        <v>1.082518497610935</v>
      </c>
      <c r="Y76" s="3">
        <f t="shared" si="89"/>
        <v>0.92377174358401326</v>
      </c>
      <c r="Z76" s="3">
        <f t="shared" si="90"/>
        <v>20.50515268947602</v>
      </c>
      <c r="AA76" s="3">
        <f t="shared" si="91"/>
        <v>13.652220846315259</v>
      </c>
      <c r="AB76" s="2">
        <f t="shared" si="92"/>
        <v>6.815392807009033</v>
      </c>
      <c r="AC76" t="s">
        <v>52</v>
      </c>
      <c r="AD76" s="3" t="s">
        <v>72</v>
      </c>
      <c r="AG76" s="7">
        <v>-15</v>
      </c>
    </row>
    <row r="77" spans="2:33" x14ac:dyDescent="0.25">
      <c r="B77" s="3" t="s">
        <v>29</v>
      </c>
      <c r="C77" s="16">
        <v>5</v>
      </c>
      <c r="D77" s="13">
        <v>1</v>
      </c>
      <c r="E77" s="13">
        <v>-1</v>
      </c>
      <c r="F77" s="13">
        <v>1</v>
      </c>
      <c r="G77" s="13">
        <v>1</v>
      </c>
      <c r="H77" s="13">
        <v>1</v>
      </c>
      <c r="I77" s="13">
        <v>1</v>
      </c>
      <c r="J77" s="9">
        <f t="shared" si="86"/>
        <v>17</v>
      </c>
      <c r="K77" s="8">
        <v>179.8088888888889</v>
      </c>
      <c r="L77" s="3" t="s">
        <v>27</v>
      </c>
      <c r="M77" s="16">
        <v>4</v>
      </c>
      <c r="N77" s="13">
        <v>1</v>
      </c>
      <c r="O77" s="13">
        <v>-1</v>
      </c>
      <c r="P77" s="13">
        <v>1</v>
      </c>
      <c r="Q77" s="13">
        <v>1</v>
      </c>
      <c r="R77" s="13">
        <v>-1</v>
      </c>
      <c r="S77" s="13">
        <v>1</v>
      </c>
      <c r="T77" s="9">
        <f t="shared" si="87"/>
        <v>7</v>
      </c>
      <c r="U77" s="8">
        <v>202.86888888888893</v>
      </c>
      <c r="V77">
        <v>304.84090909090907</v>
      </c>
      <c r="W77">
        <v>354.5272727272727</v>
      </c>
      <c r="X77" s="3">
        <f t="shared" si="88"/>
        <v>0.85985178727114209</v>
      </c>
      <c r="Y77" s="3">
        <f t="shared" si="89"/>
        <v>1.1629911280101395</v>
      </c>
      <c r="Z77" s="3">
        <f t="shared" si="90"/>
        <v>-39.290702606362174</v>
      </c>
      <c r="AA77" s="2">
        <f t="shared" si="91"/>
        <v>-26.069983303553784</v>
      </c>
      <c r="AB77" s="6">
        <f t="shared" si="92"/>
        <v>-12.96097503808744</v>
      </c>
      <c r="AC77" t="s">
        <v>55</v>
      </c>
      <c r="AD77" s="20" t="s">
        <v>72</v>
      </c>
      <c r="AE77" s="20"/>
      <c r="AG77" s="7">
        <v>44</v>
      </c>
    </row>
    <row r="78" spans="2:33" x14ac:dyDescent="0.25">
      <c r="B78" s="3" t="s">
        <v>25</v>
      </c>
      <c r="C78" s="16">
        <v>5</v>
      </c>
      <c r="D78" s="13">
        <v>1</v>
      </c>
      <c r="E78" s="13">
        <v>1</v>
      </c>
      <c r="F78" s="13">
        <v>1</v>
      </c>
      <c r="G78" s="13">
        <v>-1</v>
      </c>
      <c r="H78" s="13">
        <v>1</v>
      </c>
      <c r="I78" s="13">
        <v>1</v>
      </c>
      <c r="J78" s="9">
        <f t="shared" si="86"/>
        <v>13</v>
      </c>
      <c r="K78" s="8">
        <v>174.6978260869565</v>
      </c>
      <c r="L78" s="3" t="s">
        <v>12</v>
      </c>
      <c r="M78" s="16">
        <v>1</v>
      </c>
      <c r="N78" s="13">
        <v>-1</v>
      </c>
      <c r="O78" s="13">
        <v>1</v>
      </c>
      <c r="P78" s="13">
        <v>-1</v>
      </c>
      <c r="Q78" s="13">
        <v>-1</v>
      </c>
      <c r="R78" s="13">
        <v>-1</v>
      </c>
      <c r="S78" s="13">
        <v>-1</v>
      </c>
      <c r="T78" s="9">
        <f t="shared" si="87"/>
        <v>-17</v>
      </c>
      <c r="U78" s="8">
        <v>158.20545454545456</v>
      </c>
      <c r="V78">
        <v>290.62272727272733</v>
      </c>
      <c r="W78">
        <v>175.82272727272732</v>
      </c>
      <c r="X78" s="3">
        <f t="shared" si="88"/>
        <v>1.6529303792559653</v>
      </c>
      <c r="Y78" s="3">
        <f t="shared" si="89"/>
        <v>0.60498615824952695</v>
      </c>
      <c r="Z78" s="2">
        <f t="shared" si="90"/>
        <v>142.29118636490142</v>
      </c>
      <c r="AA78" s="3">
        <f t="shared" si="91"/>
        <v>90.123203006553709</v>
      </c>
      <c r="AB78" s="6">
        <f t="shared" si="92"/>
        <v>42.332066499054747</v>
      </c>
      <c r="AC78" t="s">
        <v>53</v>
      </c>
      <c r="AD78" s="3" t="s">
        <v>74</v>
      </c>
      <c r="AG78" s="4">
        <v>81</v>
      </c>
    </row>
    <row r="79" spans="2:33" x14ac:dyDescent="0.25">
      <c r="B79" s="3" t="s">
        <v>13</v>
      </c>
      <c r="C79" s="16">
        <v>3</v>
      </c>
      <c r="D79" s="13">
        <v>1</v>
      </c>
      <c r="E79" s="13">
        <v>1</v>
      </c>
      <c r="F79" s="13">
        <v>1</v>
      </c>
      <c r="G79" s="13">
        <v>-1</v>
      </c>
      <c r="H79" s="13">
        <v>-1</v>
      </c>
      <c r="I79" s="13">
        <v>-1</v>
      </c>
      <c r="J79" s="9">
        <f t="shared" si="86"/>
        <v>-9</v>
      </c>
      <c r="K79" s="8">
        <v>182.26666666666668</v>
      </c>
      <c r="L79" s="3" t="s">
        <v>23</v>
      </c>
      <c r="M79" s="16">
        <v>3</v>
      </c>
      <c r="N79" s="13">
        <v>1</v>
      </c>
      <c r="O79" s="13">
        <v>-1</v>
      </c>
      <c r="P79" s="13">
        <v>-1</v>
      </c>
      <c r="Q79" s="13">
        <v>1</v>
      </c>
      <c r="R79" s="13">
        <v>1</v>
      </c>
      <c r="S79" s="13">
        <v>-1</v>
      </c>
      <c r="T79" s="9">
        <f t="shared" si="87"/>
        <v>-1</v>
      </c>
      <c r="U79" s="8">
        <v>160.2755555555556</v>
      </c>
      <c r="V79">
        <v>226.26363636363632</v>
      </c>
      <c r="W79">
        <v>210.95909090909092</v>
      </c>
      <c r="X79" s="3">
        <f t="shared" si="88"/>
        <v>1.0725474564219686</v>
      </c>
      <c r="Y79" s="3">
        <f t="shared" si="89"/>
        <v>0.93235967696572808</v>
      </c>
      <c r="Z79" s="3">
        <f t="shared" si="90"/>
        <v>18.10270347148051</v>
      </c>
      <c r="AA79" s="3">
        <f t="shared" si="91"/>
        <v>12.056149033236679</v>
      </c>
      <c r="AB79" s="2">
        <f t="shared" si="92"/>
        <v>6.0206884363076654</v>
      </c>
      <c r="AC79" t="s">
        <v>52</v>
      </c>
      <c r="AD79" s="3" t="s">
        <v>72</v>
      </c>
      <c r="AG79" s="7">
        <v>-73</v>
      </c>
    </row>
    <row r="80" spans="2:33" x14ac:dyDescent="0.25">
      <c r="B80" s="3" t="s">
        <v>22</v>
      </c>
      <c r="C80" s="16">
        <v>0</v>
      </c>
      <c r="D80" s="13">
        <v>-1</v>
      </c>
      <c r="E80" s="13">
        <v>-1</v>
      </c>
      <c r="F80" s="13">
        <v>-1</v>
      </c>
      <c r="G80" s="13">
        <v>-1</v>
      </c>
      <c r="H80" s="13">
        <v>-1</v>
      </c>
      <c r="I80" s="13">
        <v>-1</v>
      </c>
      <c r="J80" s="9">
        <f t="shared" si="86"/>
        <v>-21</v>
      </c>
      <c r="K80" s="8">
        <v>181.86666666666665</v>
      </c>
      <c r="L80" s="3" t="s">
        <v>24</v>
      </c>
      <c r="M80" s="16">
        <v>4</v>
      </c>
      <c r="N80" s="13">
        <v>-1</v>
      </c>
      <c r="O80" s="13">
        <v>1</v>
      </c>
      <c r="P80" s="13">
        <v>-1</v>
      </c>
      <c r="Q80" s="13">
        <v>1</v>
      </c>
      <c r="R80" s="13">
        <v>1</v>
      </c>
      <c r="S80" s="13">
        <v>1</v>
      </c>
      <c r="T80" s="9">
        <f t="shared" si="87"/>
        <v>13</v>
      </c>
      <c r="U80" s="8">
        <v>185.68636363636364</v>
      </c>
      <c r="V80">
        <v>237.68636363636361</v>
      </c>
      <c r="W80">
        <v>281.07272727272726</v>
      </c>
      <c r="X80" s="3">
        <f t="shared" si="88"/>
        <v>0.84564008021217407</v>
      </c>
      <c r="Y80" s="3">
        <f t="shared" si="89"/>
        <v>1.1825361916964678</v>
      </c>
      <c r="Z80" s="3">
        <f t="shared" si="90"/>
        <v>-43.714082563721178</v>
      </c>
      <c r="AA80" s="2">
        <f t="shared" si="91"/>
        <v>-28.973065587649259</v>
      </c>
      <c r="AB80" s="6">
        <f t="shared" si="92"/>
        <v>-14.385202449902295</v>
      </c>
      <c r="AC80" t="s">
        <v>58</v>
      </c>
      <c r="AD80" s="20" t="s">
        <v>83</v>
      </c>
      <c r="AE80" s="20"/>
      <c r="AG80" s="4">
        <v>-18</v>
      </c>
    </row>
    <row r="81" spans="2:33" x14ac:dyDescent="0.25">
      <c r="B81" s="3" t="s">
        <v>21</v>
      </c>
      <c r="C81" s="16">
        <v>4</v>
      </c>
      <c r="D81" s="13">
        <v>1</v>
      </c>
      <c r="E81" s="13">
        <v>1</v>
      </c>
      <c r="F81" s="13">
        <v>-1</v>
      </c>
      <c r="G81" s="13">
        <v>1</v>
      </c>
      <c r="H81" s="13">
        <v>1</v>
      </c>
      <c r="I81" s="13">
        <v>-1</v>
      </c>
      <c r="J81" s="9">
        <f t="shared" si="86"/>
        <v>3</v>
      </c>
      <c r="K81" s="8">
        <v>197.63636363636354</v>
      </c>
      <c r="L81" s="3" t="s">
        <v>6</v>
      </c>
      <c r="M81" s="16">
        <v>4</v>
      </c>
      <c r="N81" s="13">
        <v>-1</v>
      </c>
      <c r="O81" s="13">
        <v>1</v>
      </c>
      <c r="P81" s="13">
        <v>1</v>
      </c>
      <c r="Q81" s="13">
        <v>1</v>
      </c>
      <c r="R81" s="13">
        <v>-1</v>
      </c>
      <c r="S81" s="13">
        <v>1</v>
      </c>
      <c r="T81" s="9">
        <f t="shared" si="87"/>
        <v>9</v>
      </c>
      <c r="U81" s="8">
        <v>176.86956521739131</v>
      </c>
      <c r="V81">
        <v>269.63636363636363</v>
      </c>
      <c r="W81">
        <v>294.72727272727275</v>
      </c>
      <c r="X81" s="3">
        <f t="shared" si="88"/>
        <v>0.91486736582356565</v>
      </c>
      <c r="Y81" s="3">
        <f t="shared" si="89"/>
        <v>1.0930546190155093</v>
      </c>
      <c r="Z81" s="3">
        <f t="shared" si="90"/>
        <v>-23.024066060299788</v>
      </c>
      <c r="AA81" s="3">
        <f t="shared" si="91"/>
        <v>-15.324103774507151</v>
      </c>
      <c r="AB81" s="2">
        <f t="shared" si="92"/>
        <v>-7.6469072164948386</v>
      </c>
      <c r="AC81" t="s">
        <v>64</v>
      </c>
      <c r="AD81" s="3" t="s">
        <v>72</v>
      </c>
      <c r="AG81" s="4">
        <v>15</v>
      </c>
    </row>
    <row r="82" spans="2:33" x14ac:dyDescent="0.25">
      <c r="B82" s="3" t="s">
        <v>11</v>
      </c>
      <c r="C82" s="16">
        <v>2</v>
      </c>
      <c r="D82" s="13">
        <v>-1</v>
      </c>
      <c r="E82" s="13">
        <v>-1</v>
      </c>
      <c r="F82" s="13">
        <v>1</v>
      </c>
      <c r="G82" s="13">
        <v>-1</v>
      </c>
      <c r="H82" s="13">
        <v>-1</v>
      </c>
      <c r="I82" s="13">
        <v>1</v>
      </c>
      <c r="J82" s="9">
        <f t="shared" si="86"/>
        <v>-3</v>
      </c>
      <c r="K82" s="8">
        <v>166.76590909090908</v>
      </c>
      <c r="L82" s="3" t="s">
        <v>5</v>
      </c>
      <c r="M82" s="16">
        <v>6</v>
      </c>
      <c r="N82" s="13">
        <v>1</v>
      </c>
      <c r="O82" s="13">
        <v>1</v>
      </c>
      <c r="P82" s="13">
        <v>1</v>
      </c>
      <c r="Q82" s="13">
        <v>1</v>
      </c>
      <c r="R82" s="13">
        <v>1</v>
      </c>
      <c r="S82" s="13">
        <v>1</v>
      </c>
      <c r="T82" s="9">
        <f t="shared" si="87"/>
        <v>21</v>
      </c>
      <c r="U82" s="8">
        <v>193.05227272727271</v>
      </c>
      <c r="V82">
        <v>235.37200000000001</v>
      </c>
      <c r="W82">
        <v>292.45599999999996</v>
      </c>
      <c r="X82" s="3">
        <f t="shared" si="88"/>
        <v>0.80481166397680348</v>
      </c>
      <c r="Y82" s="3">
        <f t="shared" si="89"/>
        <v>1.2425267236544701</v>
      </c>
      <c r="Z82" s="2">
        <f t="shared" si="90"/>
        <v>-57.019822964716965</v>
      </c>
      <c r="AA82" s="3">
        <f t="shared" si="91"/>
        <v>-37.643495132279327</v>
      </c>
      <c r="AB82" s="6">
        <f t="shared" si="92"/>
        <v>-18.601605068317696</v>
      </c>
      <c r="AC82" t="s">
        <v>63</v>
      </c>
      <c r="AD82" s="20" t="s">
        <v>91</v>
      </c>
      <c r="AE82" s="20"/>
      <c r="AF82" s="3">
        <v>2.75</v>
      </c>
      <c r="AG82" s="7">
        <v>-7</v>
      </c>
    </row>
    <row r="83" spans="2:33" x14ac:dyDescent="0.25">
      <c r="B83" s="3" t="s">
        <v>10</v>
      </c>
      <c r="C83" s="16">
        <v>3</v>
      </c>
      <c r="D83" s="13">
        <v>1</v>
      </c>
      <c r="E83" s="13">
        <v>-1</v>
      </c>
      <c r="F83" s="13">
        <v>1</v>
      </c>
      <c r="G83" s="13">
        <v>-1</v>
      </c>
      <c r="H83" s="13">
        <v>-1</v>
      </c>
      <c r="I83" s="13">
        <v>1</v>
      </c>
      <c r="J83" s="9">
        <f t="shared" si="86"/>
        <v>-1</v>
      </c>
      <c r="K83" s="8">
        <v>207.05</v>
      </c>
      <c r="L83" s="3" t="s">
        <v>28</v>
      </c>
      <c r="M83" s="16">
        <v>2</v>
      </c>
      <c r="N83" s="13">
        <v>-1</v>
      </c>
      <c r="O83" s="13">
        <v>-1</v>
      </c>
      <c r="P83" s="13">
        <v>-1</v>
      </c>
      <c r="Q83" s="13">
        <v>1</v>
      </c>
      <c r="R83" s="13">
        <v>1</v>
      </c>
      <c r="S83" s="13">
        <v>-1</v>
      </c>
      <c r="T83" s="9">
        <f t="shared" si="87"/>
        <v>-3</v>
      </c>
      <c r="U83" s="8">
        <v>159.41063829787231</v>
      </c>
      <c r="V83">
        <v>257.19599999999997</v>
      </c>
      <c r="W83">
        <v>253.7</v>
      </c>
      <c r="X83" s="3">
        <f t="shared" si="88"/>
        <v>1.0137800551832872</v>
      </c>
      <c r="Y83" s="3">
        <f t="shared" si="89"/>
        <v>0.98640725361203141</v>
      </c>
      <c r="Z83" s="3">
        <f t="shared" si="90"/>
        <v>3.531229193033198</v>
      </c>
      <c r="AA83" s="3">
        <f t="shared" si="91"/>
        <v>2.3540609351279898</v>
      </c>
      <c r="AB83" s="2">
        <f t="shared" si="92"/>
        <v>1.1769753531050924</v>
      </c>
      <c r="AC83" t="s">
        <v>84</v>
      </c>
      <c r="AD83" s="3" t="s">
        <v>72</v>
      </c>
      <c r="AF83" s="3">
        <v>2.2000000000000002</v>
      </c>
      <c r="AG83" s="7">
        <v>77</v>
      </c>
    </row>
  </sheetData>
  <mergeCells count="2">
    <mergeCell ref="V4:AH4"/>
    <mergeCell ref="V5:A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83"/>
  <sheetViews>
    <sheetView topLeftCell="A10" workbookViewId="0">
      <selection activeCell="AB10" sqref="AB10"/>
    </sheetView>
  </sheetViews>
  <sheetFormatPr defaultRowHeight="15" x14ac:dyDescent="0.25"/>
  <cols>
    <col min="1" max="1" width="9.140625" style="3"/>
    <col min="2" max="2" width="10.140625" style="3" customWidth="1"/>
    <col min="3" max="3" width="4.140625" style="3" customWidth="1"/>
    <col min="4" max="4" width="3.5703125" style="3" customWidth="1"/>
    <col min="5" max="5" width="3.28515625" style="3" customWidth="1"/>
    <col min="6" max="7" width="3.140625" style="3" customWidth="1"/>
    <col min="8" max="8" width="3.28515625" style="3" customWidth="1"/>
    <col min="9" max="9" width="3" style="3" customWidth="1"/>
    <col min="10" max="10" width="4.42578125" style="3" customWidth="1"/>
    <col min="11" max="11" width="6.28515625" style="3" customWidth="1"/>
    <col min="12" max="12" width="7.140625" style="3" customWidth="1"/>
    <col min="13" max="13" width="4.42578125" style="3" customWidth="1"/>
    <col min="14" max="15" width="3.28515625" style="3" customWidth="1"/>
    <col min="16" max="16" width="3.7109375" style="3" customWidth="1"/>
    <col min="17" max="17" width="3.85546875" style="3" customWidth="1"/>
    <col min="18" max="18" width="3.42578125" style="3" customWidth="1"/>
    <col min="19" max="19" width="3.5703125" style="3" customWidth="1"/>
    <col min="20" max="20" width="4.7109375" style="3" customWidth="1"/>
    <col min="21" max="21" width="5.42578125" style="3" customWidth="1"/>
    <col min="22" max="23" width="9.140625" style="3"/>
    <col min="24" max="24" width="6.28515625" style="3" customWidth="1"/>
    <col min="25" max="25" width="8.7109375" style="3" customWidth="1"/>
    <col min="26" max="26" width="8" style="3" customWidth="1"/>
    <col min="27" max="27" width="7.140625" style="3" customWidth="1"/>
    <col min="28" max="28" width="8" style="3" customWidth="1"/>
    <col min="29" max="29" width="5.85546875" style="3" customWidth="1"/>
    <col min="30" max="32" width="6" style="3" customWidth="1"/>
    <col min="33" max="33" width="9.140625" style="3"/>
    <col min="34" max="34" width="66.7109375" style="3" customWidth="1"/>
    <col min="35" max="16384" width="9.140625" style="3"/>
  </cols>
  <sheetData>
    <row r="2" spans="1:34" x14ac:dyDescent="0.25">
      <c r="B2" s="3" t="s">
        <v>7</v>
      </c>
    </row>
    <row r="3" spans="1:34" x14ac:dyDescent="0.25">
      <c r="B3" s="3">
        <v>172</v>
      </c>
    </row>
    <row r="4" spans="1:34" ht="31.5" x14ac:dyDescent="0.5">
      <c r="V4" s="27" t="s">
        <v>0</v>
      </c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</row>
    <row r="5" spans="1:34" x14ac:dyDescent="0.25">
      <c r="V5" s="28" t="s">
        <v>1</v>
      </c>
      <c r="W5" s="28"/>
      <c r="X5" s="28"/>
      <c r="Y5" s="28"/>
      <c r="Z5" s="28"/>
      <c r="AA5" s="28"/>
      <c r="AB5" s="28"/>
      <c r="AC5" s="28"/>
      <c r="AD5" s="26"/>
      <c r="AE5" s="26"/>
      <c r="AF5" s="26"/>
      <c r="AG5" s="3" t="s">
        <v>14</v>
      </c>
      <c r="AH5" s="3" t="s">
        <v>61</v>
      </c>
    </row>
    <row r="6" spans="1:34" x14ac:dyDescent="0.25">
      <c r="B6" s="3" t="s">
        <v>8</v>
      </c>
      <c r="D6" s="3" t="s">
        <v>31</v>
      </c>
      <c r="J6" s="3" t="s">
        <v>49</v>
      </c>
      <c r="K6" s="3" t="s">
        <v>50</v>
      </c>
      <c r="L6" s="3" t="s">
        <v>9</v>
      </c>
      <c r="N6" s="3" t="s">
        <v>31</v>
      </c>
      <c r="T6" s="3" t="s">
        <v>49</v>
      </c>
      <c r="U6" s="3" t="s">
        <v>50</v>
      </c>
      <c r="V6" s="3" t="s">
        <v>2</v>
      </c>
      <c r="W6" s="3" t="s">
        <v>3</v>
      </c>
      <c r="X6" s="3" t="s">
        <v>4</v>
      </c>
      <c r="Y6" s="3" t="s">
        <v>15</v>
      </c>
      <c r="Z6" s="3" t="s">
        <v>16</v>
      </c>
      <c r="AA6" s="3" t="s">
        <v>17</v>
      </c>
      <c r="AB6" s="3" t="s">
        <v>18</v>
      </c>
      <c r="AC6" s="3" t="s">
        <v>51</v>
      </c>
      <c r="AF6" s="3" t="s">
        <v>78</v>
      </c>
    </row>
    <row r="7" spans="1:34" x14ac:dyDescent="0.25">
      <c r="B7" s="3" t="s">
        <v>21</v>
      </c>
      <c r="L7" s="3" t="s">
        <v>22</v>
      </c>
      <c r="V7" s="5">
        <v>277.92272727272729</v>
      </c>
      <c r="W7" s="3">
        <v>293.30454545454546</v>
      </c>
      <c r="X7" s="3">
        <f>V7/W7</f>
        <v>0.9475568366730206</v>
      </c>
      <c r="Y7" s="3">
        <f>W7/V7</f>
        <v>1.0553456650802218</v>
      </c>
      <c r="Z7" s="3">
        <f>((V7)^1.5/(W7)^1.5)*(172/2)-((W7)^1.5/(V7)^1.5)*(172/2)</f>
        <v>-13.913164769098714</v>
      </c>
      <c r="AA7" s="3">
        <f>(V7/W7)*(172/2)-(W7/V7)*(172/2)</f>
        <v>-9.2698392430193053</v>
      </c>
      <c r="AB7" s="6">
        <f>-2*(172/(X7+1))+172</f>
        <v>-4.6315588445929734</v>
      </c>
      <c r="AC7" s="6"/>
      <c r="AD7" s="6"/>
      <c r="AE7" s="6"/>
      <c r="AF7" s="6"/>
    </row>
    <row r="8" spans="1:34" x14ac:dyDescent="0.25">
      <c r="A8" s="3" t="s">
        <v>59</v>
      </c>
      <c r="AE8" s="3" t="s">
        <v>92</v>
      </c>
    </row>
    <row r="9" spans="1:34" x14ac:dyDescent="0.25">
      <c r="B9" s="3" t="s">
        <v>5</v>
      </c>
      <c r="C9" s="16">
        <v>3</v>
      </c>
      <c r="D9" s="13">
        <v>1</v>
      </c>
      <c r="E9" s="13">
        <v>-1</v>
      </c>
      <c r="F9" s="13">
        <v>-1</v>
      </c>
      <c r="G9" s="13">
        <v>1</v>
      </c>
      <c r="H9" s="13">
        <v>1</v>
      </c>
      <c r="I9" s="13">
        <v>-1</v>
      </c>
      <c r="J9" s="9">
        <f>-6+5+4-3-2+1</f>
        <v>-1</v>
      </c>
      <c r="K9" s="8">
        <v>194.75</v>
      </c>
      <c r="L9" s="3" t="s">
        <v>6</v>
      </c>
      <c r="M9" s="16">
        <v>4</v>
      </c>
      <c r="N9" s="13">
        <v>1</v>
      </c>
      <c r="O9" s="13">
        <v>1</v>
      </c>
      <c r="P9" s="13">
        <v>1</v>
      </c>
      <c r="Q9" s="13">
        <v>-1</v>
      </c>
      <c r="R9" s="13">
        <v>1</v>
      </c>
      <c r="S9" s="13">
        <v>-1</v>
      </c>
      <c r="T9" s="9">
        <f t="shared" ref="T9:T19" si="0">6*S9+5*R9+4*Q9+3*P9+2*O9+N9</f>
        <v>1</v>
      </c>
      <c r="U9" s="8">
        <v>174.27826086956523</v>
      </c>
      <c r="V9" s="10">
        <v>300.404</v>
      </c>
      <c r="W9" s="10">
        <v>264.58800000000002</v>
      </c>
      <c r="X9" s="3">
        <f t="shared" ref="X9:X17" si="1">V9/W9</f>
        <v>1.1353651715119355</v>
      </c>
      <c r="Y9" s="3">
        <f t="shared" ref="Y9:Y17" si="2">W9/V9</f>
        <v>0.88077389115990479</v>
      </c>
      <c r="Z9" s="3">
        <f t="shared" ref="Z9:Z17" si="3">((V9)^1.5/(W9)^1.5)*(172/2)-((W9)^1.5/(V9)^1.5)*(172/2)</f>
        <v>32.952545365864822</v>
      </c>
      <c r="AA9" s="3">
        <v>21.894850110274646</v>
      </c>
      <c r="AB9" s="2">
        <f>-2*(B3/(X9+1))+172</f>
        <v>10.903432260987756</v>
      </c>
      <c r="AC9" s="12" t="s">
        <v>52</v>
      </c>
      <c r="AD9" s="12" t="s">
        <v>72</v>
      </c>
      <c r="AE9" s="3">
        <v>10.903432260987756</v>
      </c>
      <c r="AF9" s="12"/>
      <c r="AG9" s="4">
        <v>10</v>
      </c>
    </row>
    <row r="10" spans="1:34" x14ac:dyDescent="0.25">
      <c r="B10" s="3" t="s">
        <v>10</v>
      </c>
      <c r="C10" s="16">
        <v>5</v>
      </c>
      <c r="D10" s="13">
        <v>1</v>
      </c>
      <c r="E10" s="13">
        <v>-1</v>
      </c>
      <c r="F10" s="13">
        <v>1</v>
      </c>
      <c r="G10" s="13">
        <v>1</v>
      </c>
      <c r="H10" s="13">
        <v>1</v>
      </c>
      <c r="I10" s="13">
        <v>1</v>
      </c>
      <c r="J10" s="9">
        <f>6+5+4+3-2+1</f>
        <v>17</v>
      </c>
      <c r="K10" s="8">
        <v>204.08863636363643</v>
      </c>
      <c r="L10" s="3" t="s">
        <v>11</v>
      </c>
      <c r="M10" s="16">
        <v>0</v>
      </c>
      <c r="N10" s="13">
        <v>-1</v>
      </c>
      <c r="O10" s="13">
        <v>-1</v>
      </c>
      <c r="P10" s="13">
        <v>-1</v>
      </c>
      <c r="Q10" s="13">
        <v>0</v>
      </c>
      <c r="R10" s="13">
        <v>-1</v>
      </c>
      <c r="S10" s="13">
        <v>-1</v>
      </c>
      <c r="T10" s="9">
        <f t="shared" si="0"/>
        <v>-17</v>
      </c>
      <c r="U10" s="8">
        <v>157.38</v>
      </c>
      <c r="V10" s="11">
        <v>308.02</v>
      </c>
      <c r="W10" s="10">
        <v>236.75200000000001</v>
      </c>
      <c r="X10" s="3">
        <f t="shared" si="1"/>
        <v>1.3010238561870648</v>
      </c>
      <c r="Y10" s="3">
        <f t="shared" si="2"/>
        <v>0.76862541393416017</v>
      </c>
      <c r="Z10" s="2">
        <f t="shared" si="3"/>
        <v>69.669949071283341</v>
      </c>
      <c r="AA10" s="3">
        <f>(V10/W10)*(172/2)-(W10/V10)*(172/2)</f>
        <v>45.786266033749811</v>
      </c>
      <c r="AB10" s="6">
        <f t="shared" ref="AB10:AB17" si="4">-2*(172/(X10+1))+172</f>
        <v>22.501332667611422</v>
      </c>
      <c r="AC10" s="3" t="s">
        <v>53</v>
      </c>
      <c r="AD10" s="3" t="s">
        <v>74</v>
      </c>
      <c r="AE10" s="3">
        <v>69.669949071283341</v>
      </c>
      <c r="AG10" s="7">
        <v>33</v>
      </c>
    </row>
    <row r="11" spans="1:34" x14ac:dyDescent="0.25">
      <c r="B11" s="3" t="s">
        <v>13</v>
      </c>
      <c r="C11" s="16">
        <v>2</v>
      </c>
      <c r="D11" s="13">
        <v>0</v>
      </c>
      <c r="E11" s="13">
        <v>1</v>
      </c>
      <c r="F11" s="13">
        <v>-1</v>
      </c>
      <c r="G11" s="13">
        <v>1</v>
      </c>
      <c r="H11" s="13">
        <v>-1</v>
      </c>
      <c r="I11" s="13">
        <v>-1</v>
      </c>
      <c r="J11" s="9">
        <f>-6-5+4-3+2</f>
        <v>-8</v>
      </c>
      <c r="K11" s="8">
        <v>180.70000000000002</v>
      </c>
      <c r="L11" s="3" t="s">
        <v>12</v>
      </c>
      <c r="M11" s="16">
        <v>1</v>
      </c>
      <c r="N11" s="13">
        <v>-1</v>
      </c>
      <c r="O11" s="13">
        <v>-1</v>
      </c>
      <c r="P11" s="13">
        <v>-1</v>
      </c>
      <c r="Q11" s="13">
        <v>-1</v>
      </c>
      <c r="R11" s="13">
        <v>-1</v>
      </c>
      <c r="S11" s="13">
        <v>1</v>
      </c>
      <c r="T11" s="9">
        <f t="shared" si="0"/>
        <v>-9</v>
      </c>
      <c r="U11" s="8">
        <v>161.23818181818183</v>
      </c>
      <c r="V11" s="10">
        <v>255.88636363636363</v>
      </c>
      <c r="W11" s="11">
        <v>200.54090909090908</v>
      </c>
      <c r="X11" s="3">
        <f t="shared" si="1"/>
        <v>1.275980869919989</v>
      </c>
      <c r="Y11" s="3">
        <f t="shared" si="2"/>
        <v>0.78371080913047342</v>
      </c>
      <c r="Z11" s="2">
        <f t="shared" si="3"/>
        <v>64.288458772700778</v>
      </c>
      <c r="AA11" s="3">
        <f>(X11)*(172/2)-(Y11)*(172/2)</f>
        <v>42.335225227898334</v>
      </c>
      <c r="AB11" s="6">
        <f t="shared" si="4"/>
        <v>20.856374609118234</v>
      </c>
      <c r="AC11" s="3" t="s">
        <v>54</v>
      </c>
      <c r="AD11" s="3" t="s">
        <v>74</v>
      </c>
      <c r="AE11" s="3">
        <v>64.288458772700778</v>
      </c>
      <c r="AG11" s="4">
        <v>61</v>
      </c>
    </row>
    <row r="12" spans="1:34" x14ac:dyDescent="0.25">
      <c r="B12" s="3" t="s">
        <v>19</v>
      </c>
      <c r="C12" s="16">
        <v>4</v>
      </c>
      <c r="D12" s="13">
        <v>-1</v>
      </c>
      <c r="E12" s="13">
        <v>1</v>
      </c>
      <c r="F12" s="13">
        <v>1</v>
      </c>
      <c r="G12" s="13">
        <v>1</v>
      </c>
      <c r="H12" s="13">
        <v>1</v>
      </c>
      <c r="I12" s="13">
        <v>-1</v>
      </c>
      <c r="J12" s="9">
        <f>-6+5+4+3+2-1</f>
        <v>7</v>
      </c>
      <c r="K12" s="8">
        <v>174.60222222222222</v>
      </c>
      <c r="L12" s="3" t="s">
        <v>20</v>
      </c>
      <c r="M12" s="16">
        <v>1</v>
      </c>
      <c r="N12" s="13">
        <v>-1</v>
      </c>
      <c r="O12" s="13">
        <v>-1</v>
      </c>
      <c r="P12" s="13">
        <v>-1</v>
      </c>
      <c r="Q12" s="13">
        <v>1</v>
      </c>
      <c r="R12" s="13">
        <v>-1</v>
      </c>
      <c r="S12" s="13">
        <v>-1</v>
      </c>
      <c r="T12" s="9">
        <f t="shared" si="0"/>
        <v>-13</v>
      </c>
      <c r="U12" s="8">
        <v>134.03695652173914</v>
      </c>
      <c r="V12" s="10">
        <v>234.00454545454548</v>
      </c>
      <c r="W12" s="10">
        <v>215.40454545454548</v>
      </c>
      <c r="X12" s="3">
        <f t="shared" si="1"/>
        <v>1.0863491527569689</v>
      </c>
      <c r="Y12" s="3">
        <f t="shared" si="2"/>
        <v>0.92051436452283375</v>
      </c>
      <c r="Z12" s="3">
        <f t="shared" si="3"/>
        <v>21.423258723737746</v>
      </c>
      <c r="AA12" s="3">
        <f t="shared" ref="AA12:AA17" si="5">(V12/W12)*(172/2)-(W12/V12)*(172/2)</f>
        <v>14.261791788135625</v>
      </c>
      <c r="AB12" s="2">
        <f t="shared" si="4"/>
        <v>7.1186810963892242</v>
      </c>
      <c r="AC12" s="3" t="s">
        <v>53</v>
      </c>
      <c r="AD12" s="3" t="s">
        <v>72</v>
      </c>
      <c r="AE12" s="3">
        <v>7.1186810963892242</v>
      </c>
      <c r="AG12" s="4">
        <v>9</v>
      </c>
    </row>
    <row r="13" spans="1:34" x14ac:dyDescent="0.25">
      <c r="B13" s="3" t="s">
        <v>21</v>
      </c>
      <c r="C13" s="16">
        <v>3</v>
      </c>
      <c r="D13" s="13">
        <v>1</v>
      </c>
      <c r="E13" s="13">
        <v>1</v>
      </c>
      <c r="F13" s="13">
        <v>-1</v>
      </c>
      <c r="G13" s="13">
        <v>1</v>
      </c>
      <c r="H13" s="13">
        <v>-1</v>
      </c>
      <c r="I13" s="13">
        <v>-1</v>
      </c>
      <c r="J13" s="9">
        <f>-6-5+4-3+2+1</f>
        <v>-7</v>
      </c>
      <c r="K13" s="8">
        <v>191.17954545454543</v>
      </c>
      <c r="L13" s="3" t="s">
        <v>22</v>
      </c>
      <c r="M13" s="16">
        <v>2</v>
      </c>
      <c r="N13" s="13">
        <v>-1</v>
      </c>
      <c r="O13" s="13">
        <v>-1</v>
      </c>
      <c r="P13" s="13">
        <v>1</v>
      </c>
      <c r="Q13" s="13">
        <v>-1</v>
      </c>
      <c r="R13" s="13">
        <v>1</v>
      </c>
      <c r="S13" s="13">
        <v>-1</v>
      </c>
      <c r="T13" s="9">
        <f t="shared" si="0"/>
        <v>-5</v>
      </c>
      <c r="U13" s="8">
        <v>184.39111111111109</v>
      </c>
      <c r="V13" s="11">
        <v>277.92272727272729</v>
      </c>
      <c r="W13" s="10">
        <v>293.30454545454546</v>
      </c>
      <c r="X13" s="3">
        <f t="shared" si="1"/>
        <v>0.9475568366730206</v>
      </c>
      <c r="Y13" s="3">
        <f t="shared" si="2"/>
        <v>1.0553456650802218</v>
      </c>
      <c r="Z13" s="3">
        <f t="shared" si="3"/>
        <v>-13.913164769098714</v>
      </c>
      <c r="AA13" s="3">
        <f t="shared" si="5"/>
        <v>-9.2698392430193053</v>
      </c>
      <c r="AB13" s="2">
        <f t="shared" si="4"/>
        <v>-4.6315588445929734</v>
      </c>
      <c r="AC13" s="14" t="s">
        <v>57</v>
      </c>
      <c r="AD13" s="14" t="s">
        <v>72</v>
      </c>
      <c r="AE13" s="15">
        <v>-4.6315588445929734</v>
      </c>
      <c r="AF13" s="14"/>
      <c r="AG13" s="7">
        <v>65</v>
      </c>
      <c r="AH13" s="3" t="s">
        <v>62</v>
      </c>
    </row>
    <row r="14" spans="1:34" x14ac:dyDescent="0.25">
      <c r="B14" s="3" t="s">
        <v>23</v>
      </c>
      <c r="C14" s="16">
        <v>2</v>
      </c>
      <c r="D14" s="13">
        <v>1</v>
      </c>
      <c r="E14" s="13">
        <v>-1</v>
      </c>
      <c r="F14" s="13">
        <v>-1</v>
      </c>
      <c r="G14" s="13">
        <v>-1</v>
      </c>
      <c r="H14" s="13">
        <v>-1</v>
      </c>
      <c r="I14" s="13">
        <v>1</v>
      </c>
      <c r="J14" s="9">
        <f>6-5-4-3-2+1</f>
        <v>-7</v>
      </c>
      <c r="K14" s="8">
        <v>154.95555555555555</v>
      </c>
      <c r="L14" s="3" t="s">
        <v>24</v>
      </c>
      <c r="M14" s="16">
        <v>2</v>
      </c>
      <c r="N14" s="13">
        <v>-1</v>
      </c>
      <c r="O14" s="13">
        <v>1</v>
      </c>
      <c r="P14" s="13">
        <v>-1</v>
      </c>
      <c r="Q14" s="13">
        <v>-1</v>
      </c>
      <c r="R14" s="13">
        <v>1</v>
      </c>
      <c r="S14" s="13">
        <v>-1</v>
      </c>
      <c r="T14" s="9">
        <f t="shared" si="0"/>
        <v>-7</v>
      </c>
      <c r="U14" s="8">
        <v>180.69318181818181</v>
      </c>
      <c r="V14" s="10">
        <v>212.35</v>
      </c>
      <c r="W14" s="10">
        <v>263.85909090909087</v>
      </c>
      <c r="X14" s="3">
        <f t="shared" si="1"/>
        <v>0.80478561215524824</v>
      </c>
      <c r="Y14" s="3">
        <f t="shared" si="2"/>
        <v>1.2425669456514759</v>
      </c>
      <c r="Z14" s="3">
        <f t="shared" si="3"/>
        <v>-57.028621607178096</v>
      </c>
      <c r="AA14" s="2">
        <f t="shared" si="5"/>
        <v>-37.649194680675578</v>
      </c>
      <c r="AB14" s="6">
        <f t="shared" si="4"/>
        <v>-18.604356375159881</v>
      </c>
      <c r="AC14" s="3" t="s">
        <v>56</v>
      </c>
      <c r="AD14" s="3" t="s">
        <v>72</v>
      </c>
      <c r="AE14" s="3">
        <v>-37.649194680675578</v>
      </c>
      <c r="AG14" s="4">
        <v>2</v>
      </c>
      <c r="AH14" s="3" t="s">
        <v>71</v>
      </c>
    </row>
    <row r="15" spans="1:34" x14ac:dyDescent="0.25">
      <c r="B15" s="3" t="s">
        <v>25</v>
      </c>
      <c r="C15" s="16">
        <v>4</v>
      </c>
      <c r="D15" s="13">
        <v>1</v>
      </c>
      <c r="E15" s="13">
        <v>1</v>
      </c>
      <c r="F15" s="13">
        <v>1</v>
      </c>
      <c r="G15" s="13">
        <v>1</v>
      </c>
      <c r="H15" s="13">
        <v>-1</v>
      </c>
      <c r="I15" s="13">
        <v>-1</v>
      </c>
      <c r="J15" s="9">
        <f>-6-5+4+3+2+1</f>
        <v>-1</v>
      </c>
      <c r="K15" s="8">
        <v>168.0413043478261</v>
      </c>
      <c r="L15" s="3" t="s">
        <v>26</v>
      </c>
      <c r="M15" s="16">
        <v>2</v>
      </c>
      <c r="N15" s="13">
        <v>-1</v>
      </c>
      <c r="O15" s="13">
        <v>1</v>
      </c>
      <c r="P15" s="13">
        <v>-1</v>
      </c>
      <c r="Q15" s="13">
        <v>-1</v>
      </c>
      <c r="R15" s="13">
        <v>1</v>
      </c>
      <c r="S15" s="13">
        <v>-1</v>
      </c>
      <c r="T15" s="9">
        <f t="shared" si="0"/>
        <v>-7</v>
      </c>
      <c r="U15" s="8">
        <v>195.81086956521742</v>
      </c>
      <c r="V15" s="10">
        <v>222.696</v>
      </c>
      <c r="W15" s="10">
        <v>260.48399999999998</v>
      </c>
      <c r="X15" s="3">
        <f t="shared" si="1"/>
        <v>0.85493158888837706</v>
      </c>
      <c r="Y15" s="3">
        <f t="shared" si="2"/>
        <v>1.1696842332147861</v>
      </c>
      <c r="Z15" s="3">
        <f t="shared" si="3"/>
        <v>-40.810869072986904</v>
      </c>
      <c r="AA15" s="3">
        <f t="shared" si="5"/>
        <v>-27.068727412071183</v>
      </c>
      <c r="AB15" s="6">
        <f t="shared" si="4"/>
        <v>-13.45158326089657</v>
      </c>
      <c r="AC15" s="15" t="s">
        <v>55</v>
      </c>
      <c r="AD15" s="15" t="s">
        <v>75</v>
      </c>
      <c r="AE15" s="15"/>
      <c r="AF15" s="15"/>
      <c r="AG15" s="3">
        <v>80</v>
      </c>
      <c r="AH15" s="3" t="s">
        <v>62</v>
      </c>
    </row>
    <row r="16" spans="1:34" x14ac:dyDescent="0.25">
      <c r="B16" s="3" t="s">
        <v>27</v>
      </c>
      <c r="C16" s="16">
        <v>4</v>
      </c>
      <c r="D16" s="13">
        <v>1</v>
      </c>
      <c r="E16" s="13">
        <v>-1</v>
      </c>
      <c r="F16" s="13">
        <v>1</v>
      </c>
      <c r="G16" s="13">
        <v>1</v>
      </c>
      <c r="H16" s="13">
        <v>1</v>
      </c>
      <c r="I16" s="13">
        <v>-1</v>
      </c>
      <c r="J16" s="9">
        <f>-6+5+4+3-2+1</f>
        <v>5</v>
      </c>
      <c r="K16" s="8">
        <v>204.50444444444443</v>
      </c>
      <c r="L16" s="3" t="s">
        <v>28</v>
      </c>
      <c r="M16" s="16">
        <v>2</v>
      </c>
      <c r="N16" s="13">
        <v>-1</v>
      </c>
      <c r="O16" s="13">
        <v>-1</v>
      </c>
      <c r="P16" s="13">
        <v>1</v>
      </c>
      <c r="Q16" s="13">
        <v>-1</v>
      </c>
      <c r="R16" s="13">
        <v>-1</v>
      </c>
      <c r="S16" s="13">
        <v>1</v>
      </c>
      <c r="T16" s="9">
        <f t="shared" si="0"/>
        <v>-3</v>
      </c>
      <c r="U16" s="8">
        <v>157.13191489361697</v>
      </c>
      <c r="V16" s="10">
        <v>298.85200000000003</v>
      </c>
      <c r="W16" s="10">
        <v>232.82799999999995</v>
      </c>
      <c r="X16" s="3">
        <f t="shared" si="1"/>
        <v>1.2835741405672862</v>
      </c>
      <c r="Y16" s="3">
        <f t="shared" si="2"/>
        <v>0.77907459210579122</v>
      </c>
      <c r="Z16" s="2">
        <f t="shared" si="3"/>
        <v>65.925249936206114</v>
      </c>
      <c r="AA16" s="3">
        <f t="shared" si="5"/>
        <v>43.386961167688582</v>
      </c>
      <c r="AB16" s="6">
        <f t="shared" si="4"/>
        <v>21.358952753536016</v>
      </c>
      <c r="AC16" s="3" t="s">
        <v>53</v>
      </c>
      <c r="AD16" s="3" t="s">
        <v>74</v>
      </c>
      <c r="AE16" s="3">
        <v>65.925249936206114</v>
      </c>
      <c r="AG16" s="4">
        <v>64</v>
      </c>
    </row>
    <row r="17" spans="1:34" x14ac:dyDescent="0.25">
      <c r="B17" s="3" t="s">
        <v>29</v>
      </c>
      <c r="C17" s="16">
        <v>3</v>
      </c>
      <c r="D17" s="13">
        <v>1</v>
      </c>
      <c r="E17" s="13">
        <v>1</v>
      </c>
      <c r="F17" s="13">
        <v>-1</v>
      </c>
      <c r="G17" s="13">
        <v>0</v>
      </c>
      <c r="H17" s="13">
        <v>-1</v>
      </c>
      <c r="I17" s="13">
        <v>1</v>
      </c>
      <c r="J17" s="9">
        <f>6-5-3+2+1</f>
        <v>1</v>
      </c>
      <c r="K17" s="8">
        <v>179.09333333333333</v>
      </c>
      <c r="L17" s="3" t="s">
        <v>30</v>
      </c>
      <c r="M17" s="16">
        <v>5</v>
      </c>
      <c r="N17" s="13">
        <v>1</v>
      </c>
      <c r="O17" s="13">
        <v>1</v>
      </c>
      <c r="P17" s="13">
        <v>-1</v>
      </c>
      <c r="Q17" s="13">
        <v>1</v>
      </c>
      <c r="R17" s="13">
        <v>1</v>
      </c>
      <c r="S17" s="13">
        <v>1</v>
      </c>
      <c r="T17" s="9">
        <f t="shared" si="0"/>
        <v>15</v>
      </c>
      <c r="U17" s="8">
        <v>197.69777777777782</v>
      </c>
      <c r="V17" s="10">
        <v>285.584</v>
      </c>
      <c r="W17" s="10">
        <v>294.11200000000002</v>
      </c>
      <c r="X17" s="3">
        <f t="shared" si="1"/>
        <v>0.97100424328147095</v>
      </c>
      <c r="Y17" s="3">
        <f t="shared" si="2"/>
        <v>1.0298616168973052</v>
      </c>
      <c r="Z17" s="3">
        <f t="shared" si="3"/>
        <v>-7.5939707033224977</v>
      </c>
      <c r="AA17" s="3">
        <f t="shared" si="5"/>
        <v>-5.0617341309617387</v>
      </c>
      <c r="AB17" s="2">
        <f t="shared" si="4"/>
        <v>-2.5303193397919017</v>
      </c>
      <c r="AC17" s="3" t="s">
        <v>58</v>
      </c>
      <c r="AD17" s="3" t="s">
        <v>72</v>
      </c>
      <c r="AE17" s="3">
        <v>-2.5303193397919017</v>
      </c>
      <c r="AG17" s="4">
        <v>30</v>
      </c>
      <c r="AH17" s="3" t="s">
        <v>62</v>
      </c>
    </row>
    <row r="18" spans="1:34" x14ac:dyDescent="0.25">
      <c r="T18" s="29"/>
    </row>
    <row r="19" spans="1:34" x14ac:dyDescent="0.25">
      <c r="A19" s="3" t="s">
        <v>60</v>
      </c>
      <c r="T19" s="29"/>
    </row>
    <row r="20" spans="1:34" ht="15" customHeight="1" x14ac:dyDescent="0.25">
      <c r="B20" s="3" t="s">
        <v>26</v>
      </c>
      <c r="C20" s="16">
        <v>2</v>
      </c>
      <c r="D20" s="13">
        <v>1</v>
      </c>
      <c r="E20" s="13">
        <v>-1</v>
      </c>
      <c r="F20" s="13">
        <v>-1</v>
      </c>
      <c r="G20" s="13">
        <v>1</v>
      </c>
      <c r="H20" s="13">
        <v>-1</v>
      </c>
      <c r="I20" s="13">
        <v>-1</v>
      </c>
      <c r="J20" s="9">
        <f t="shared" ref="J20:J28" si="6">6*I20+5*H20+4*G20+3*F20+2*E20+D20</f>
        <v>-11</v>
      </c>
      <c r="K20" s="8">
        <v>196.50000000000003</v>
      </c>
      <c r="L20" s="3" t="s">
        <v>19</v>
      </c>
      <c r="M20" s="16">
        <v>5</v>
      </c>
      <c r="N20" s="13">
        <v>1</v>
      </c>
      <c r="O20" s="13">
        <v>1</v>
      </c>
      <c r="P20" s="13">
        <v>1</v>
      </c>
      <c r="Q20" s="13">
        <v>1</v>
      </c>
      <c r="R20" s="13">
        <v>-1</v>
      </c>
      <c r="S20" s="13">
        <v>1</v>
      </c>
      <c r="T20" s="9">
        <f t="shared" ref="T20:T28" si="7">6*S20+5*R20+4*Q20+3*P20+2*O20+N20</f>
        <v>11</v>
      </c>
      <c r="U20" s="8">
        <v>175.08666666666667</v>
      </c>
      <c r="V20" s="10">
        <v>241.30399999999997</v>
      </c>
      <c r="W20" s="10">
        <v>220.61200000000005</v>
      </c>
      <c r="X20" s="3">
        <f t="shared" ref="X20:X28" si="8">V20/W20</f>
        <v>1.0937936286330749</v>
      </c>
      <c r="Y20" s="3">
        <f t="shared" ref="Y20:Y28" si="9">W20/V20</f>
        <v>0.91424924576467892</v>
      </c>
      <c r="Z20" s="3">
        <f t="shared" ref="Z20:Z27" si="10">((V20)^1.5/(W20)^1.5)*(172/2)-((W20)^1.5/(V20)^1.5)*(172/2)</f>
        <v>23.200007035665607</v>
      </c>
      <c r="AA20" s="3">
        <f t="shared" ref="AA20:AA28" si="11">(V20/W20)*(172/2)-(W20/V20)*(172/2)</f>
        <v>15.440816926682061</v>
      </c>
      <c r="AB20" s="2">
        <f t="shared" ref="AB20:AB28" si="12">-2*(172/(X20+1))+172</f>
        <v>7.7049160453415766</v>
      </c>
      <c r="AC20" s="15" t="s">
        <v>55</v>
      </c>
      <c r="AD20" s="19" t="s">
        <v>72</v>
      </c>
      <c r="AE20" s="19">
        <v>7.7049160453415766</v>
      </c>
      <c r="AF20" s="19"/>
      <c r="AG20" s="4">
        <v>1</v>
      </c>
      <c r="AH20" s="3" t="s">
        <v>70</v>
      </c>
    </row>
    <row r="21" spans="1:34" ht="15" customHeight="1" x14ac:dyDescent="0.25">
      <c r="B21" s="3" t="s">
        <v>6</v>
      </c>
      <c r="C21" s="16">
        <v>3</v>
      </c>
      <c r="D21" s="13">
        <v>1</v>
      </c>
      <c r="E21" s="13">
        <v>1</v>
      </c>
      <c r="F21" s="13">
        <v>-1</v>
      </c>
      <c r="G21" s="13">
        <v>1</v>
      </c>
      <c r="H21" s="13">
        <v>-1</v>
      </c>
      <c r="I21" s="13">
        <v>-1</v>
      </c>
      <c r="J21" s="9">
        <f t="shared" si="6"/>
        <v>-7</v>
      </c>
      <c r="K21" s="8">
        <v>174.81521739130432</v>
      </c>
      <c r="L21" s="3" t="s">
        <v>10</v>
      </c>
      <c r="M21" s="16">
        <v>5</v>
      </c>
      <c r="N21" s="13">
        <v>-1</v>
      </c>
      <c r="O21" s="13">
        <v>1</v>
      </c>
      <c r="P21" s="13">
        <v>1</v>
      </c>
      <c r="Q21" s="13">
        <v>1</v>
      </c>
      <c r="R21" s="13">
        <v>1</v>
      </c>
      <c r="S21" s="13">
        <v>1</v>
      </c>
      <c r="T21" s="9">
        <f t="shared" si="7"/>
        <v>19</v>
      </c>
      <c r="U21" s="8">
        <v>205.44318181818181</v>
      </c>
      <c r="V21" s="10">
        <v>260.63600000000002</v>
      </c>
      <c r="W21" s="10">
        <v>297.02</v>
      </c>
      <c r="X21" s="3">
        <f t="shared" si="8"/>
        <v>0.87750319843781577</v>
      </c>
      <c r="Y21" s="3">
        <f t="shared" si="9"/>
        <v>1.1395969858346504</v>
      </c>
      <c r="Z21" s="3">
        <f t="shared" si="10"/>
        <v>-33.930368617108726</v>
      </c>
      <c r="AA21" s="2">
        <f t="shared" si="11"/>
        <v>-22.540065716127785</v>
      </c>
      <c r="AB21" s="2">
        <f t="shared" si="12"/>
        <v>-11.222058042951176</v>
      </c>
      <c r="AC21" s="3" t="s">
        <v>63</v>
      </c>
      <c r="AD21" s="20" t="s">
        <v>73</v>
      </c>
      <c r="AE21" s="20">
        <v>-11.222058042951176</v>
      </c>
      <c r="AF21" s="20"/>
      <c r="AG21" s="7">
        <v>58</v>
      </c>
      <c r="AH21" s="3" t="s">
        <v>66</v>
      </c>
    </row>
    <row r="22" spans="1:34" ht="15" customHeight="1" x14ac:dyDescent="0.25">
      <c r="B22" s="3" t="s">
        <v>12</v>
      </c>
      <c r="C22" s="16">
        <v>1</v>
      </c>
      <c r="D22" s="13">
        <v>-1</v>
      </c>
      <c r="E22" s="13">
        <v>-1</v>
      </c>
      <c r="F22" s="13">
        <v>-1</v>
      </c>
      <c r="G22" s="13">
        <v>-1</v>
      </c>
      <c r="H22" s="13">
        <v>1</v>
      </c>
      <c r="I22" s="13">
        <v>-1</v>
      </c>
      <c r="J22" s="9">
        <f t="shared" si="6"/>
        <v>-11</v>
      </c>
      <c r="K22" s="8">
        <v>160.02727272727273</v>
      </c>
      <c r="L22" s="3" t="s">
        <v>23</v>
      </c>
      <c r="M22" s="16">
        <v>2</v>
      </c>
      <c r="N22" s="13">
        <v>-1</v>
      </c>
      <c r="O22" s="13">
        <v>-1</v>
      </c>
      <c r="P22" s="13">
        <v>-1</v>
      </c>
      <c r="Q22" s="13">
        <v>-1</v>
      </c>
      <c r="R22" s="13">
        <v>1</v>
      </c>
      <c r="S22" s="13">
        <v>1</v>
      </c>
      <c r="T22" s="9">
        <f t="shared" si="7"/>
        <v>1</v>
      </c>
      <c r="U22" s="8">
        <v>156.09777777777776</v>
      </c>
      <c r="V22" s="10">
        <v>179.30400000000006</v>
      </c>
      <c r="W22" s="10">
        <v>225.43999999999997</v>
      </c>
      <c r="X22" s="3">
        <f t="shared" si="8"/>
        <v>0.79535131298793504</v>
      </c>
      <c r="Y22" s="3">
        <f t="shared" si="9"/>
        <v>1.2573060277517507</v>
      </c>
      <c r="Z22" s="2">
        <f t="shared" si="10"/>
        <v>-60.242913932356593</v>
      </c>
      <c r="AA22" s="3">
        <f t="shared" si="11"/>
        <v>-39.728105469688145</v>
      </c>
      <c r="AB22" s="6">
        <f t="shared" si="12"/>
        <v>-19.605953392761819</v>
      </c>
      <c r="AC22" s="3" t="s">
        <v>58</v>
      </c>
      <c r="AD22" s="20" t="s">
        <v>73</v>
      </c>
      <c r="AE22" s="20"/>
      <c r="AF22" s="20"/>
      <c r="AG22" s="7">
        <v>13</v>
      </c>
      <c r="AH22" s="3" t="s">
        <v>69</v>
      </c>
    </row>
    <row r="23" spans="1:34" x14ac:dyDescent="0.25">
      <c r="B23" s="3" t="s">
        <v>28</v>
      </c>
      <c r="C23" s="16">
        <v>2</v>
      </c>
      <c r="D23" s="13">
        <v>-1</v>
      </c>
      <c r="E23" s="13">
        <v>1</v>
      </c>
      <c r="F23" s="13">
        <v>-1</v>
      </c>
      <c r="G23" s="13">
        <v>-1</v>
      </c>
      <c r="H23" s="13">
        <v>1</v>
      </c>
      <c r="I23" s="13">
        <v>-1</v>
      </c>
      <c r="J23" s="9">
        <f t="shared" si="6"/>
        <v>-7</v>
      </c>
      <c r="K23" s="8">
        <v>157.79361702127659</v>
      </c>
      <c r="L23" s="3" t="s">
        <v>5</v>
      </c>
      <c r="M23" s="16">
        <v>3</v>
      </c>
      <c r="N23" s="13">
        <v>-1</v>
      </c>
      <c r="O23" s="13">
        <v>-1</v>
      </c>
      <c r="P23" s="13">
        <v>1</v>
      </c>
      <c r="Q23" s="13">
        <v>1</v>
      </c>
      <c r="R23" s="13">
        <v>-1</v>
      </c>
      <c r="S23" s="13">
        <v>1</v>
      </c>
      <c r="T23" s="9">
        <f t="shared" si="7"/>
        <v>5</v>
      </c>
      <c r="U23" s="8">
        <v>194.66590909090911</v>
      </c>
      <c r="V23" s="10">
        <v>234.56</v>
      </c>
      <c r="W23" s="10">
        <v>305.27999999999997</v>
      </c>
      <c r="X23" s="3">
        <f t="shared" si="8"/>
        <v>0.76834381551362696</v>
      </c>
      <c r="Y23" s="3">
        <f t="shared" si="9"/>
        <v>1.30150068212824</v>
      </c>
      <c r="Z23" s="2">
        <f t="shared" si="10"/>
        <v>-69.771960650711804</v>
      </c>
      <c r="AA23" s="3">
        <f t="shared" si="11"/>
        <v>-45.851490528856729</v>
      </c>
      <c r="AB23" s="6">
        <f t="shared" si="12"/>
        <v>-22.532305868405416</v>
      </c>
      <c r="AC23" s="3" t="s">
        <v>63</v>
      </c>
      <c r="AD23" s="20" t="s">
        <v>73</v>
      </c>
      <c r="AE23" s="20"/>
      <c r="AF23" s="20"/>
      <c r="AG23" s="4">
        <v>-34</v>
      </c>
      <c r="AH23" s="3" t="s">
        <v>80</v>
      </c>
    </row>
    <row r="24" spans="1:34" x14ac:dyDescent="0.25">
      <c r="B24" s="3" t="s">
        <v>11</v>
      </c>
      <c r="C24" s="16">
        <v>0</v>
      </c>
      <c r="D24" s="13">
        <v>-1</v>
      </c>
      <c r="E24" s="13">
        <v>-1</v>
      </c>
      <c r="F24" s="13">
        <v>0</v>
      </c>
      <c r="G24" s="13">
        <v>-1</v>
      </c>
      <c r="H24" s="13">
        <v>-1</v>
      </c>
      <c r="I24" s="13">
        <v>-1</v>
      </c>
      <c r="J24" s="9">
        <f t="shared" si="6"/>
        <v>-18</v>
      </c>
      <c r="K24" s="8">
        <v>162.94090909090909</v>
      </c>
      <c r="L24" s="3" t="s">
        <v>21</v>
      </c>
      <c r="M24" s="16">
        <v>3</v>
      </c>
      <c r="N24" s="13">
        <v>1</v>
      </c>
      <c r="O24" s="13">
        <v>-1</v>
      </c>
      <c r="P24" s="13">
        <v>1</v>
      </c>
      <c r="Q24" s="13">
        <v>-1</v>
      </c>
      <c r="R24" s="13">
        <v>-1</v>
      </c>
      <c r="S24" s="13">
        <v>1</v>
      </c>
      <c r="T24" s="9">
        <f t="shared" si="7"/>
        <v>-1</v>
      </c>
      <c r="U24" s="8">
        <v>192.64545454545458</v>
      </c>
      <c r="V24" s="10">
        <v>226.89999999999998</v>
      </c>
      <c r="W24" s="10">
        <v>268.76800000000009</v>
      </c>
      <c r="X24" s="3">
        <f t="shared" si="8"/>
        <v>0.84422252649124863</v>
      </c>
      <c r="Y24" s="3">
        <f t="shared" si="9"/>
        <v>1.1845218157778763</v>
      </c>
      <c r="Z24" s="2">
        <f t="shared" si="10"/>
        <v>-44.160832801469738</v>
      </c>
      <c r="AA24" s="6">
        <f t="shared" si="11"/>
        <v>-29.265738878649969</v>
      </c>
      <c r="AB24" s="6">
        <f t="shared" si="12"/>
        <v>-14.528466634925024</v>
      </c>
      <c r="AC24" s="3" t="s">
        <v>63</v>
      </c>
      <c r="AD24" s="20" t="s">
        <v>76</v>
      </c>
      <c r="AE24" s="20"/>
      <c r="AF24" s="20"/>
      <c r="AG24" s="4">
        <v>-57</v>
      </c>
      <c r="AH24" s="3" t="s">
        <v>67</v>
      </c>
    </row>
    <row r="25" spans="1:34" x14ac:dyDescent="0.25">
      <c r="B25" s="3" t="s">
        <v>22</v>
      </c>
      <c r="C25" s="16">
        <v>2</v>
      </c>
      <c r="D25" s="13">
        <v>-1</v>
      </c>
      <c r="E25" s="13">
        <v>1</v>
      </c>
      <c r="F25" s="13">
        <v>-1</v>
      </c>
      <c r="G25" s="13">
        <v>1</v>
      </c>
      <c r="H25" s="13">
        <v>-1</v>
      </c>
      <c r="I25" s="13">
        <v>-1</v>
      </c>
      <c r="J25" s="9">
        <f t="shared" si="6"/>
        <v>-9</v>
      </c>
      <c r="K25" s="8">
        <v>182.23111111111109</v>
      </c>
      <c r="L25" s="3" t="s">
        <v>13</v>
      </c>
      <c r="M25" s="16">
        <v>3</v>
      </c>
      <c r="N25" s="13">
        <v>1</v>
      </c>
      <c r="O25" s="13">
        <v>-1</v>
      </c>
      <c r="P25" s="13">
        <v>1</v>
      </c>
      <c r="Q25" s="13">
        <v>-1</v>
      </c>
      <c r="R25" s="13">
        <v>-1</v>
      </c>
      <c r="S25" s="13">
        <v>1</v>
      </c>
      <c r="T25" s="9">
        <f t="shared" si="7"/>
        <v>-1</v>
      </c>
      <c r="U25" s="8">
        <v>181.61111111111111</v>
      </c>
      <c r="V25" s="10">
        <v>276.47199999999998</v>
      </c>
      <c r="W25" s="10">
        <v>250.24399999999997</v>
      </c>
      <c r="X25" s="3">
        <f t="shared" si="8"/>
        <v>1.1048097057272104</v>
      </c>
      <c r="Y25" s="3">
        <f t="shared" si="9"/>
        <v>0.90513325038340231</v>
      </c>
      <c r="Z25" s="6">
        <f t="shared" si="10"/>
        <v>25.811573324877131</v>
      </c>
      <c r="AA25" s="3">
        <f t="shared" si="11"/>
        <v>17.172175159567502</v>
      </c>
      <c r="AB25" s="2">
        <f t="shared" si="12"/>
        <v>8.564797727807786</v>
      </c>
      <c r="AC25" s="15" t="s">
        <v>64</v>
      </c>
      <c r="AD25" s="21" t="s">
        <v>73</v>
      </c>
      <c r="AE25" s="21"/>
      <c r="AF25" s="21"/>
      <c r="AG25" s="4">
        <v>-26</v>
      </c>
      <c r="AH25" s="3" t="s">
        <v>68</v>
      </c>
    </row>
    <row r="26" spans="1:34" x14ac:dyDescent="0.25">
      <c r="B26" s="3" t="s">
        <v>24</v>
      </c>
      <c r="C26" s="16">
        <v>2</v>
      </c>
      <c r="D26" s="13">
        <v>1</v>
      </c>
      <c r="E26" s="13">
        <v>-1</v>
      </c>
      <c r="F26" s="13">
        <v>-1</v>
      </c>
      <c r="G26" s="13">
        <v>1</v>
      </c>
      <c r="H26" s="13">
        <v>-1</v>
      </c>
      <c r="I26" s="13">
        <v>-1</v>
      </c>
      <c r="J26" s="9">
        <f t="shared" si="6"/>
        <v>-11</v>
      </c>
      <c r="K26" s="8">
        <v>180.49772727272727</v>
      </c>
      <c r="L26" s="3" t="s">
        <v>29</v>
      </c>
      <c r="M26" s="16">
        <v>3</v>
      </c>
      <c r="N26" s="13">
        <v>1</v>
      </c>
      <c r="O26" s="13">
        <v>-1</v>
      </c>
      <c r="P26" s="13">
        <v>0</v>
      </c>
      <c r="Q26" s="13">
        <v>-1</v>
      </c>
      <c r="R26" s="13">
        <v>1</v>
      </c>
      <c r="S26" s="13">
        <v>1</v>
      </c>
      <c r="T26" s="9">
        <f t="shared" si="7"/>
        <v>6</v>
      </c>
      <c r="U26" s="8">
        <v>179.42000000000002</v>
      </c>
      <c r="V26" s="10">
        <v>265.28000000000003</v>
      </c>
      <c r="W26" s="10">
        <v>296.20399999999995</v>
      </c>
      <c r="X26" s="3">
        <f t="shared" si="8"/>
        <v>0.89559897908198427</v>
      </c>
      <c r="Y26" s="3">
        <f t="shared" si="9"/>
        <v>1.1165711700844387</v>
      </c>
      <c r="Z26" s="6">
        <f t="shared" si="10"/>
        <v>-28.577609809939744</v>
      </c>
      <c r="AA26" s="3">
        <f t="shared" si="11"/>
        <v>-19.003608426211088</v>
      </c>
      <c r="AB26" s="2">
        <f t="shared" si="12"/>
        <v>-9.472982311161104</v>
      </c>
      <c r="AC26" s="3" t="s">
        <v>58</v>
      </c>
      <c r="AD26" s="20" t="s">
        <v>72</v>
      </c>
      <c r="AE26" s="20"/>
      <c r="AF26" s="20">
        <v>2.2000000000000002</v>
      </c>
      <c r="AG26" s="4">
        <v>13</v>
      </c>
      <c r="AH26" s="3" t="s">
        <v>81</v>
      </c>
    </row>
    <row r="27" spans="1:34" x14ac:dyDescent="0.25">
      <c r="B27" s="3" t="s">
        <v>30</v>
      </c>
      <c r="C27" s="16">
        <v>4</v>
      </c>
      <c r="D27" s="13">
        <v>1</v>
      </c>
      <c r="E27" s="13">
        <v>-1</v>
      </c>
      <c r="F27" s="13">
        <v>1</v>
      </c>
      <c r="G27" s="13">
        <v>1</v>
      </c>
      <c r="H27" s="13">
        <v>1</v>
      </c>
      <c r="I27" s="13">
        <v>-1</v>
      </c>
      <c r="J27" s="9">
        <f t="shared" si="6"/>
        <v>5</v>
      </c>
      <c r="K27" s="8">
        <v>197.60666666666668</v>
      </c>
      <c r="L27" s="3" t="s">
        <v>27</v>
      </c>
      <c r="M27" s="16">
        <v>4</v>
      </c>
      <c r="N27" s="13">
        <v>-1</v>
      </c>
      <c r="O27" s="13">
        <v>1</v>
      </c>
      <c r="P27" s="13">
        <v>1</v>
      </c>
      <c r="Q27" s="13">
        <v>1</v>
      </c>
      <c r="R27" s="13">
        <v>-1</v>
      </c>
      <c r="S27" s="13">
        <v>1</v>
      </c>
      <c r="T27" s="9">
        <f t="shared" si="7"/>
        <v>9</v>
      </c>
      <c r="U27" s="8">
        <v>206.26888888888882</v>
      </c>
      <c r="V27" s="10">
        <v>276.16800000000001</v>
      </c>
      <c r="W27" s="10">
        <v>307.7879999999999</v>
      </c>
      <c r="X27" s="3">
        <f t="shared" si="8"/>
        <v>0.89726694997855694</v>
      </c>
      <c r="Y27" s="3">
        <f t="shared" si="9"/>
        <v>1.1144955244633696</v>
      </c>
      <c r="Z27" s="6">
        <f t="shared" si="10"/>
        <v>-28.091085102827705</v>
      </c>
      <c r="AA27" s="3">
        <f t="shared" si="11"/>
        <v>-18.681657405693883</v>
      </c>
      <c r="AB27" s="2">
        <f t="shared" si="12"/>
        <v>-9.3134414236689054</v>
      </c>
      <c r="AC27" s="3" t="s">
        <v>56</v>
      </c>
      <c r="AD27" s="3" t="s">
        <v>72</v>
      </c>
      <c r="AF27" s="3">
        <v>2.7</v>
      </c>
      <c r="AG27" s="7">
        <v>46</v>
      </c>
      <c r="AH27" s="3" t="s">
        <v>79</v>
      </c>
    </row>
    <row r="28" spans="1:34" x14ac:dyDescent="0.25">
      <c r="B28" s="3" t="s">
        <v>20</v>
      </c>
      <c r="C28" s="16">
        <v>1</v>
      </c>
      <c r="D28" s="13">
        <v>-1</v>
      </c>
      <c r="E28" s="13">
        <v>-1</v>
      </c>
      <c r="F28" s="13">
        <v>1</v>
      </c>
      <c r="G28" s="13">
        <v>-1</v>
      </c>
      <c r="H28" s="13">
        <v>-1</v>
      </c>
      <c r="I28" s="13">
        <v>-1</v>
      </c>
      <c r="J28" s="9">
        <f t="shared" si="6"/>
        <v>-15</v>
      </c>
      <c r="K28" s="8">
        <v>135.07608695652175</v>
      </c>
      <c r="L28" s="3" t="s">
        <v>25</v>
      </c>
      <c r="M28" s="16">
        <v>4</v>
      </c>
      <c r="N28" s="13">
        <v>1</v>
      </c>
      <c r="O28" s="13">
        <v>1</v>
      </c>
      <c r="P28" s="13">
        <v>1</v>
      </c>
      <c r="Q28" s="13">
        <v>-1</v>
      </c>
      <c r="R28" s="13">
        <v>-1</v>
      </c>
      <c r="S28" s="13">
        <v>1</v>
      </c>
      <c r="T28" s="9">
        <f t="shared" si="7"/>
        <v>3</v>
      </c>
      <c r="U28" s="8">
        <v>170.85</v>
      </c>
      <c r="V28" s="10">
        <v>209.06399999999994</v>
      </c>
      <c r="W28" s="10">
        <v>240.64399999999998</v>
      </c>
      <c r="X28" s="3">
        <f t="shared" si="8"/>
        <v>0.8687688037100445</v>
      </c>
      <c r="Y28" s="3">
        <f t="shared" si="9"/>
        <v>1.151054222630391</v>
      </c>
      <c r="Z28" s="17" t="s">
        <v>65</v>
      </c>
      <c r="AA28" s="6">
        <f t="shared" si="11"/>
        <v>-24.276546027149806</v>
      </c>
      <c r="AB28" s="6">
        <f t="shared" si="12"/>
        <v>-12.07841532727906</v>
      </c>
      <c r="AC28" s="3" t="s">
        <v>63</v>
      </c>
      <c r="AD28" s="20" t="s">
        <v>76</v>
      </c>
      <c r="AE28" s="20"/>
      <c r="AF28" s="20">
        <v>2.35</v>
      </c>
      <c r="AG28" s="4">
        <v>-60</v>
      </c>
      <c r="AH28" s="3" t="s">
        <v>77</v>
      </c>
    </row>
    <row r="30" spans="1:34" x14ac:dyDescent="0.25">
      <c r="A30" s="3" t="s">
        <v>82</v>
      </c>
    </row>
    <row r="31" spans="1:34" x14ac:dyDescent="0.25">
      <c r="B31" s="3" t="s">
        <v>10</v>
      </c>
      <c r="C31" s="16">
        <v>5</v>
      </c>
      <c r="D31" s="13">
        <v>1</v>
      </c>
      <c r="E31" s="13">
        <v>1</v>
      </c>
      <c r="F31" s="13">
        <v>1</v>
      </c>
      <c r="G31" s="13">
        <v>1</v>
      </c>
      <c r="H31" s="13">
        <v>1</v>
      </c>
      <c r="I31" s="13">
        <v>-1</v>
      </c>
      <c r="J31" s="9">
        <f t="shared" ref="J31:J39" si="13">6*I31+5*H31+4*G31+3*F31+2*E31+D31</f>
        <v>9</v>
      </c>
      <c r="K31" s="8">
        <v>205.79545454545459</v>
      </c>
      <c r="L31" s="3" t="s">
        <v>12</v>
      </c>
      <c r="M31" s="16">
        <v>2</v>
      </c>
      <c r="N31" s="13">
        <v>-1</v>
      </c>
      <c r="O31" s="13">
        <v>-1</v>
      </c>
      <c r="P31" s="13">
        <v>-1</v>
      </c>
      <c r="Q31" s="13">
        <v>1</v>
      </c>
      <c r="R31" s="13">
        <v>-1</v>
      </c>
      <c r="S31" s="13">
        <v>1</v>
      </c>
      <c r="T31" s="9">
        <f t="shared" ref="T31:T39" si="14">6*S31+5*R31+4*Q31+3*P31+2*O31+N31</f>
        <v>-1</v>
      </c>
      <c r="U31" s="8">
        <v>160.01454545454544</v>
      </c>
      <c r="V31" s="10">
        <v>270.2772727272727</v>
      </c>
      <c r="W31" s="10">
        <v>183.45909090909089</v>
      </c>
      <c r="X31" s="3">
        <f t="shared" ref="X31:X39" si="15">V31/W31</f>
        <v>1.4732291073065584</v>
      </c>
      <c r="Y31" s="6">
        <f t="shared" ref="Y31:Y39" si="16">W31/V31</f>
        <v>0.67878104976371068</v>
      </c>
      <c r="Z31" s="2">
        <f t="shared" ref="Z31:Z39" si="17">((V31)^1.5/(W31)^1.5)*(172/2)-((W31)^1.5/(V31)^1.5)*(172/2)</f>
        <v>105.68719300331442</v>
      </c>
      <c r="AA31" s="3">
        <f t="shared" ref="AA31:AA39" si="18">(V31/W31)*(172/2)-(W31/V31)*(172/2)</f>
        <v>68.322532948684909</v>
      </c>
      <c r="AB31" s="6">
        <f t="shared" ref="AB31:AB39" si="19">-2*(172/(X31+1))+172</f>
        <v>32.910580833884296</v>
      </c>
      <c r="AC31" s="3" t="s">
        <v>53</v>
      </c>
      <c r="AD31" s="3" t="s">
        <v>74</v>
      </c>
      <c r="AG31" s="4">
        <v>61</v>
      </c>
    </row>
    <row r="32" spans="1:34" x14ac:dyDescent="0.25">
      <c r="B32" s="3" t="s">
        <v>11</v>
      </c>
      <c r="C32" s="16">
        <v>0</v>
      </c>
      <c r="D32" s="13">
        <v>-1</v>
      </c>
      <c r="E32" s="13">
        <v>0</v>
      </c>
      <c r="F32" s="13">
        <v>-1</v>
      </c>
      <c r="G32" s="13">
        <v>-1</v>
      </c>
      <c r="H32" s="13">
        <v>-1</v>
      </c>
      <c r="I32" s="13">
        <v>-1</v>
      </c>
      <c r="J32" s="9">
        <f t="shared" si="13"/>
        <v>-19</v>
      </c>
      <c r="K32" s="8">
        <v>162.87272727272727</v>
      </c>
      <c r="L32" s="3" t="s">
        <v>26</v>
      </c>
      <c r="M32" s="16">
        <v>2</v>
      </c>
      <c r="N32" s="13">
        <v>-1</v>
      </c>
      <c r="O32" s="13">
        <v>-1</v>
      </c>
      <c r="P32" s="13">
        <v>1</v>
      </c>
      <c r="Q32" s="13">
        <v>-1</v>
      </c>
      <c r="R32" s="13">
        <v>-1</v>
      </c>
      <c r="S32" s="13">
        <v>1</v>
      </c>
      <c r="T32" s="9">
        <f t="shared" si="14"/>
        <v>-3</v>
      </c>
      <c r="U32" s="8">
        <v>197.43043478260876</v>
      </c>
      <c r="V32" s="10">
        <v>256.2</v>
      </c>
      <c r="W32" s="10">
        <v>259.91818181818178</v>
      </c>
      <c r="X32" s="3">
        <f t="shared" si="15"/>
        <v>0.98569479906264224</v>
      </c>
      <c r="Y32" s="6">
        <f t="shared" si="16"/>
        <v>1.0145128095947766</v>
      </c>
      <c r="Z32" s="6">
        <f t="shared" si="17"/>
        <v>-3.7176841453149052</v>
      </c>
      <c r="AA32" s="3">
        <f t="shared" si="18"/>
        <v>-2.4783489057635677</v>
      </c>
      <c r="AB32" s="2">
        <f t="shared" si="19"/>
        <v>-1.239110140383616</v>
      </c>
      <c r="AC32" s="3" t="s">
        <v>58</v>
      </c>
      <c r="AD32" s="20" t="s">
        <v>72</v>
      </c>
      <c r="AE32" s="20"/>
      <c r="AG32" s="4">
        <v>29</v>
      </c>
    </row>
    <row r="33" spans="1:34" x14ac:dyDescent="0.25">
      <c r="B33" s="3" t="s">
        <v>19</v>
      </c>
      <c r="C33" s="16">
        <v>4</v>
      </c>
      <c r="D33" s="13">
        <v>1</v>
      </c>
      <c r="E33" s="13">
        <v>1</v>
      </c>
      <c r="F33" s="13">
        <v>1</v>
      </c>
      <c r="G33" s="13">
        <v>-1</v>
      </c>
      <c r="H33" s="13">
        <v>1</v>
      </c>
      <c r="I33" s="13">
        <v>-1</v>
      </c>
      <c r="J33" s="9">
        <f t="shared" si="13"/>
        <v>1</v>
      </c>
      <c r="K33" s="8">
        <v>179.10227272727272</v>
      </c>
      <c r="L33" s="3" t="s">
        <v>6</v>
      </c>
      <c r="M33" s="16">
        <v>3</v>
      </c>
      <c r="N33" s="13">
        <v>1</v>
      </c>
      <c r="O33" s="13">
        <v>-1</v>
      </c>
      <c r="P33" s="13">
        <v>1</v>
      </c>
      <c r="Q33" s="13">
        <v>-1</v>
      </c>
      <c r="R33" s="13">
        <v>-1</v>
      </c>
      <c r="S33" s="13">
        <v>1</v>
      </c>
      <c r="T33" s="9">
        <f t="shared" si="14"/>
        <v>-1</v>
      </c>
      <c r="U33" s="8">
        <v>175.83695652173913</v>
      </c>
      <c r="V33" s="10">
        <v>243.45909090909092</v>
      </c>
      <c r="W33" s="10">
        <v>275.51363636363635</v>
      </c>
      <c r="X33" s="3">
        <f t="shared" si="15"/>
        <v>0.88365532146569226</v>
      </c>
      <c r="Y33" s="6">
        <f t="shared" si="16"/>
        <v>1.1316629637236049</v>
      </c>
      <c r="Z33" s="6">
        <f t="shared" si="17"/>
        <v>-32.094948855053005</v>
      </c>
      <c r="AA33" s="3">
        <f t="shared" si="18"/>
        <v>-21.328657234180483</v>
      </c>
      <c r="AB33" s="2">
        <f t="shared" si="19"/>
        <v>-10.623644612608814</v>
      </c>
      <c r="AC33" s="15" t="s">
        <v>52</v>
      </c>
      <c r="AD33" s="20" t="s">
        <v>73</v>
      </c>
      <c r="AE33" s="20"/>
      <c r="AG33" s="4">
        <v>-36</v>
      </c>
    </row>
    <row r="34" spans="1:34" x14ac:dyDescent="0.25">
      <c r="B34" s="3" t="s">
        <v>25</v>
      </c>
      <c r="C34" s="16">
        <v>4</v>
      </c>
      <c r="D34" s="13">
        <v>1</v>
      </c>
      <c r="E34" s="13">
        <v>1</v>
      </c>
      <c r="F34" s="13">
        <v>-1</v>
      </c>
      <c r="G34" s="13">
        <v>-1</v>
      </c>
      <c r="H34" s="13">
        <v>1</v>
      </c>
      <c r="I34" s="13">
        <v>1</v>
      </c>
      <c r="J34" s="9">
        <f t="shared" si="13"/>
        <v>7</v>
      </c>
      <c r="K34" s="8">
        <v>172.18260869565219</v>
      </c>
      <c r="L34" s="3" t="s">
        <v>24</v>
      </c>
      <c r="M34" s="16">
        <v>2</v>
      </c>
      <c r="N34" s="13">
        <v>-1</v>
      </c>
      <c r="O34" s="13">
        <v>-1</v>
      </c>
      <c r="P34" s="13">
        <v>1</v>
      </c>
      <c r="Q34" s="13">
        <v>-1</v>
      </c>
      <c r="R34" s="13">
        <v>-1</v>
      </c>
      <c r="S34" s="13">
        <v>1</v>
      </c>
      <c r="T34" s="9">
        <f t="shared" si="14"/>
        <v>-3</v>
      </c>
      <c r="U34" s="8">
        <v>179.75909090909093</v>
      </c>
      <c r="V34" s="10">
        <v>277.88636363636363</v>
      </c>
      <c r="W34" s="10">
        <v>299.13181818181823</v>
      </c>
      <c r="X34" s="3">
        <f t="shared" si="15"/>
        <v>0.9289762798401433</v>
      </c>
      <c r="Y34" s="6">
        <f t="shared" si="16"/>
        <v>1.0764537498977675</v>
      </c>
      <c r="Z34" s="6">
        <f t="shared" si="17"/>
        <v>-19.046105110216885</v>
      </c>
      <c r="AA34" s="3">
        <f t="shared" si="18"/>
        <v>-12.683062424955679</v>
      </c>
      <c r="AB34" s="2">
        <f t="shared" si="19"/>
        <v>-6.3329342072094903</v>
      </c>
      <c r="AC34" s="15" t="s">
        <v>52</v>
      </c>
      <c r="AD34" s="3" t="s">
        <v>72</v>
      </c>
      <c r="AG34" s="4">
        <v>25</v>
      </c>
    </row>
    <row r="35" spans="1:34" x14ac:dyDescent="0.25">
      <c r="B35" s="3" t="s">
        <v>13</v>
      </c>
      <c r="C35" s="16">
        <v>3</v>
      </c>
      <c r="D35" s="13">
        <v>-1</v>
      </c>
      <c r="E35" s="13">
        <v>1</v>
      </c>
      <c r="F35" s="13">
        <v>-1</v>
      </c>
      <c r="G35" s="13">
        <v>-1</v>
      </c>
      <c r="H35" s="13">
        <v>1</v>
      </c>
      <c r="I35" s="13">
        <v>1</v>
      </c>
      <c r="J35" s="9">
        <f t="shared" si="13"/>
        <v>5</v>
      </c>
      <c r="K35" s="8">
        <v>182.20444444444445</v>
      </c>
      <c r="L35" s="3" t="s">
        <v>20</v>
      </c>
      <c r="M35" s="16">
        <v>1</v>
      </c>
      <c r="N35" s="13">
        <v>-1</v>
      </c>
      <c r="O35" s="13">
        <v>1</v>
      </c>
      <c r="P35" s="13">
        <v>-1</v>
      </c>
      <c r="Q35" s="13">
        <v>-1</v>
      </c>
      <c r="R35" s="13">
        <v>-1</v>
      </c>
      <c r="S35" s="13">
        <v>-1</v>
      </c>
      <c r="T35" s="9">
        <f t="shared" si="14"/>
        <v>-17</v>
      </c>
      <c r="U35" s="8">
        <v>135.99782608695651</v>
      </c>
      <c r="V35" s="10">
        <v>280.9909090909091</v>
      </c>
      <c r="W35" s="10">
        <v>205.04090909090911</v>
      </c>
      <c r="X35" s="3">
        <f t="shared" si="15"/>
        <v>1.3704138863641402</v>
      </c>
      <c r="Y35" s="6">
        <f t="shared" si="16"/>
        <v>0.72970655796046469</v>
      </c>
      <c r="Z35" s="2">
        <f t="shared" si="17"/>
        <v>84.360355758113542</v>
      </c>
      <c r="AA35" s="3">
        <f t="shared" si="18"/>
        <v>55.1008302427161</v>
      </c>
      <c r="AB35" s="6">
        <f t="shared" si="19"/>
        <v>26.877664200809903</v>
      </c>
      <c r="AC35" s="3" t="s">
        <v>53</v>
      </c>
      <c r="AD35" s="3" t="s">
        <v>74</v>
      </c>
      <c r="AG35" s="4">
        <v>54</v>
      </c>
    </row>
    <row r="36" spans="1:34" x14ac:dyDescent="0.25">
      <c r="B36" s="3" t="s">
        <v>27</v>
      </c>
      <c r="C36" s="16">
        <v>4</v>
      </c>
      <c r="D36" s="13">
        <v>1</v>
      </c>
      <c r="E36" s="13">
        <v>1</v>
      </c>
      <c r="F36" s="13">
        <v>1</v>
      </c>
      <c r="G36" s="13">
        <v>-1</v>
      </c>
      <c r="H36" s="13">
        <v>1</v>
      </c>
      <c r="I36" s="13">
        <v>-1</v>
      </c>
      <c r="J36" s="9">
        <f t="shared" si="13"/>
        <v>1</v>
      </c>
      <c r="K36" s="8">
        <v>200.43777777777782</v>
      </c>
      <c r="L36" s="3" t="s">
        <v>22</v>
      </c>
      <c r="M36" s="16">
        <v>2</v>
      </c>
      <c r="N36" s="13">
        <v>1</v>
      </c>
      <c r="O36" s="13">
        <v>-1</v>
      </c>
      <c r="P36" s="13">
        <v>1</v>
      </c>
      <c r="Q36" s="13">
        <v>-1</v>
      </c>
      <c r="R36" s="13">
        <v>-1</v>
      </c>
      <c r="S36" s="13">
        <v>-1</v>
      </c>
      <c r="T36" s="9">
        <f t="shared" si="14"/>
        <v>-13</v>
      </c>
      <c r="U36" s="8">
        <v>182.22444444444449</v>
      </c>
      <c r="V36" s="10">
        <v>332.2409090909091</v>
      </c>
      <c r="W36" s="10">
        <v>290.91363636363639</v>
      </c>
      <c r="X36" s="3">
        <f t="shared" si="15"/>
        <v>1.1420602803081201</v>
      </c>
      <c r="Y36" s="6">
        <f t="shared" si="16"/>
        <v>0.87561052357954938</v>
      </c>
      <c r="Z36" s="6">
        <f t="shared" si="17"/>
        <v>34.498361269726473</v>
      </c>
      <c r="AA36" s="3">
        <f t="shared" si="18"/>
        <v>22.914679078657088</v>
      </c>
      <c r="AB36" s="2">
        <f t="shared" si="19"/>
        <v>11.406947058222812</v>
      </c>
      <c r="AC36" s="3" t="s">
        <v>53</v>
      </c>
      <c r="AD36" s="3" t="s">
        <v>72</v>
      </c>
      <c r="AG36" s="4">
        <v>33</v>
      </c>
    </row>
    <row r="37" spans="1:34" x14ac:dyDescent="0.25">
      <c r="B37" s="3" t="s">
        <v>5</v>
      </c>
      <c r="C37" s="16">
        <v>4</v>
      </c>
      <c r="D37" s="13">
        <v>-1</v>
      </c>
      <c r="E37" s="13">
        <v>1</v>
      </c>
      <c r="F37" s="13">
        <v>1</v>
      </c>
      <c r="G37" s="13">
        <v>-1</v>
      </c>
      <c r="H37" s="13">
        <v>1</v>
      </c>
      <c r="I37" s="13">
        <v>1</v>
      </c>
      <c r="J37" s="9">
        <f t="shared" si="13"/>
        <v>11</v>
      </c>
      <c r="K37" s="8">
        <v>193.85000000000002</v>
      </c>
      <c r="L37" s="3" t="s">
        <v>23</v>
      </c>
      <c r="M37" s="16">
        <v>2</v>
      </c>
      <c r="N37" s="13">
        <v>-1</v>
      </c>
      <c r="O37" s="13">
        <v>-1</v>
      </c>
      <c r="P37" s="13">
        <v>-1</v>
      </c>
      <c r="Q37" s="13">
        <v>1</v>
      </c>
      <c r="R37" s="13">
        <v>1</v>
      </c>
      <c r="S37" s="13">
        <v>-1</v>
      </c>
      <c r="T37" s="9">
        <f t="shared" si="14"/>
        <v>-3</v>
      </c>
      <c r="U37" s="8">
        <v>156.45777777777775</v>
      </c>
      <c r="V37" s="10">
        <v>325.32272727272726</v>
      </c>
      <c r="W37" s="10">
        <v>213.20909090909089</v>
      </c>
      <c r="X37" s="3">
        <f t="shared" si="15"/>
        <v>1.5258389118662858</v>
      </c>
      <c r="Y37" s="6">
        <f t="shared" si="16"/>
        <v>0.65537717790725292</v>
      </c>
      <c r="Z37" s="2">
        <f t="shared" si="17"/>
        <v>116.46354333465689</v>
      </c>
      <c r="AA37" s="3">
        <f t="shared" si="18"/>
        <v>74.85970912047685</v>
      </c>
      <c r="AB37" s="6">
        <f t="shared" si="19"/>
        <v>35.807625108670891</v>
      </c>
      <c r="AC37" s="3" t="s">
        <v>53</v>
      </c>
      <c r="AD37" s="3" t="s">
        <v>74</v>
      </c>
      <c r="AG37" s="7">
        <v>5</v>
      </c>
    </row>
    <row r="38" spans="1:34" x14ac:dyDescent="0.25">
      <c r="B38" s="3" t="s">
        <v>21</v>
      </c>
      <c r="C38" s="16">
        <v>3</v>
      </c>
      <c r="D38" s="13">
        <v>-1</v>
      </c>
      <c r="E38" s="13">
        <v>1</v>
      </c>
      <c r="F38" s="13">
        <v>-1</v>
      </c>
      <c r="G38" s="13">
        <v>-1</v>
      </c>
      <c r="H38" s="13">
        <v>1</v>
      </c>
      <c r="I38" s="13">
        <v>1</v>
      </c>
      <c r="J38" s="9">
        <f t="shared" si="13"/>
        <v>5</v>
      </c>
      <c r="K38" s="8">
        <v>194.21136363636361</v>
      </c>
      <c r="L38" s="3" t="s">
        <v>30</v>
      </c>
      <c r="M38" s="16">
        <v>4</v>
      </c>
      <c r="N38" s="13">
        <v>-1</v>
      </c>
      <c r="O38" s="13">
        <v>1</v>
      </c>
      <c r="P38" s="13">
        <v>1</v>
      </c>
      <c r="Q38" s="13">
        <v>1</v>
      </c>
      <c r="R38" s="13">
        <v>-1</v>
      </c>
      <c r="S38" s="13">
        <v>1</v>
      </c>
      <c r="T38" s="9">
        <f t="shared" si="14"/>
        <v>9</v>
      </c>
      <c r="U38" s="8">
        <v>198.77333333333337</v>
      </c>
      <c r="V38" s="10">
        <v>277.93181818181819</v>
      </c>
      <c r="W38" s="10">
        <v>333.96818181818185</v>
      </c>
      <c r="X38" s="3">
        <f t="shared" si="15"/>
        <v>0.83221047187402164</v>
      </c>
      <c r="Y38" s="6">
        <f t="shared" si="16"/>
        <v>1.201619102134271</v>
      </c>
      <c r="Z38" s="6">
        <f t="shared" si="17"/>
        <v>-47.98857968430984</v>
      </c>
      <c r="AA38" s="2">
        <f t="shared" si="18"/>
        <v>-31.769142202381445</v>
      </c>
      <c r="AB38" s="6">
        <f t="shared" si="19"/>
        <v>-15.751355687946671</v>
      </c>
      <c r="AC38" s="3" t="s">
        <v>58</v>
      </c>
      <c r="AD38" s="20" t="s">
        <v>73</v>
      </c>
      <c r="AE38" s="20"/>
      <c r="AG38" s="4">
        <v>-3</v>
      </c>
    </row>
    <row r="39" spans="1:34" x14ac:dyDescent="0.25">
      <c r="B39" s="3" t="s">
        <v>29</v>
      </c>
      <c r="C39" s="16">
        <v>2</v>
      </c>
      <c r="D39" s="13">
        <v>-1</v>
      </c>
      <c r="E39" s="13">
        <v>0</v>
      </c>
      <c r="F39" s="13">
        <v>-1</v>
      </c>
      <c r="G39" s="13">
        <v>1</v>
      </c>
      <c r="H39" s="13">
        <v>1</v>
      </c>
      <c r="I39" s="13">
        <v>-1</v>
      </c>
      <c r="J39" s="9">
        <f t="shared" si="13"/>
        <v>-1</v>
      </c>
      <c r="K39" s="8">
        <v>180.03777777777776</v>
      </c>
      <c r="L39" s="3" t="s">
        <v>28</v>
      </c>
      <c r="M39" s="16">
        <v>2</v>
      </c>
      <c r="N39" s="13">
        <v>1</v>
      </c>
      <c r="O39" s="13">
        <v>-1</v>
      </c>
      <c r="P39" s="13">
        <v>-1</v>
      </c>
      <c r="Q39" s="13">
        <v>1</v>
      </c>
      <c r="R39" s="13">
        <v>-1</v>
      </c>
      <c r="S39" s="13">
        <v>-1</v>
      </c>
      <c r="T39" s="9">
        <f t="shared" si="14"/>
        <v>-11</v>
      </c>
      <c r="U39" s="8">
        <v>158.48936170212767</v>
      </c>
      <c r="V39" s="10">
        <v>294.57272727272726</v>
      </c>
      <c r="W39" s="10">
        <v>243.65454545454543</v>
      </c>
      <c r="X39" s="3">
        <f t="shared" si="15"/>
        <v>1.2089769420192524</v>
      </c>
      <c r="Y39" s="6">
        <f t="shared" si="16"/>
        <v>0.82714563466345703</v>
      </c>
      <c r="Z39" s="6">
        <f t="shared" si="17"/>
        <v>49.625753424497518</v>
      </c>
      <c r="AA39" s="2">
        <f t="shared" si="18"/>
        <v>32.83749243259841</v>
      </c>
      <c r="AB39" s="6">
        <f t="shared" si="19"/>
        <v>16.271801368127711</v>
      </c>
      <c r="AC39" s="3" t="s">
        <v>54</v>
      </c>
      <c r="AD39" s="3" t="s">
        <v>72</v>
      </c>
      <c r="AG39" s="7">
        <v>69</v>
      </c>
    </row>
    <row r="41" spans="1:34" x14ac:dyDescent="0.25">
      <c r="A41" s="3" t="s">
        <v>89</v>
      </c>
    </row>
    <row r="42" spans="1:34" x14ac:dyDescent="0.25">
      <c r="B42" s="3" t="s">
        <v>27</v>
      </c>
      <c r="C42" s="16">
        <v>4</v>
      </c>
      <c r="D42" s="13">
        <v>1</v>
      </c>
      <c r="E42" s="13">
        <v>1</v>
      </c>
      <c r="F42" s="13">
        <v>-1</v>
      </c>
      <c r="G42" s="13">
        <v>1</v>
      </c>
      <c r="H42" s="13">
        <v>-1</v>
      </c>
      <c r="I42" s="13">
        <v>1</v>
      </c>
      <c r="J42" s="9">
        <f t="shared" ref="J42:J50" si="20">6*I42+5*H42+4*G42+3*F42+2*E42+D42</f>
        <v>5</v>
      </c>
      <c r="K42" s="8">
        <v>204.04444444444448</v>
      </c>
      <c r="L42" s="3" t="s">
        <v>19</v>
      </c>
      <c r="M42" s="16">
        <v>3</v>
      </c>
      <c r="N42" s="13">
        <v>1</v>
      </c>
      <c r="O42" s="13">
        <v>1</v>
      </c>
      <c r="P42" s="13">
        <v>-1</v>
      </c>
      <c r="Q42" s="13">
        <v>1</v>
      </c>
      <c r="R42" s="13">
        <v>-1</v>
      </c>
      <c r="S42" s="13">
        <v>-1</v>
      </c>
      <c r="T42" s="9">
        <f t="shared" ref="T42:T50" si="21">6*S42+5*R42+4*Q42+3*P42+2*O42+N42</f>
        <v>-7</v>
      </c>
      <c r="U42" s="8">
        <v>179.95909090909092</v>
      </c>
      <c r="V42" s="22">
        <v>328.35454545454542</v>
      </c>
      <c r="W42" s="22">
        <v>239.31363636363633</v>
      </c>
      <c r="X42" s="3">
        <f t="shared" ref="X42:X50" si="22">V42/W42</f>
        <v>1.3720678455431252</v>
      </c>
      <c r="Y42" s="6">
        <f t="shared" ref="Y42:Y50" si="23">W42/V42</f>
        <v>0.72882693319305625</v>
      </c>
      <c r="Z42" s="2">
        <f t="shared" ref="Z42:Z50" si="24">((V42)^1.5/(W42)^1.5)*(172/2)-((W42)^1.5/(V42)^1.5)*(172/2)</f>
        <v>84.707102630100934</v>
      </c>
      <c r="AA42" s="3">
        <f t="shared" ref="AA42:AA50" si="25">(V42/W42)*(172/2)-(W42/V42)*(172/2)</f>
        <v>55.318718462105927</v>
      </c>
      <c r="AB42" s="6">
        <f t="shared" ref="AB42:AB50" si="26">-2*(172/(X42+1))+172</f>
        <v>26.978852883006226</v>
      </c>
      <c r="AC42" s="3" t="s">
        <v>53</v>
      </c>
      <c r="AD42" s="3" t="s">
        <v>74</v>
      </c>
      <c r="AG42" s="4">
        <v>68</v>
      </c>
    </row>
    <row r="43" spans="1:34" x14ac:dyDescent="0.25">
      <c r="B43" s="3" t="s">
        <v>12</v>
      </c>
      <c r="C43" s="16">
        <v>2</v>
      </c>
      <c r="D43" s="13">
        <v>-1</v>
      </c>
      <c r="E43" s="13">
        <v>-1</v>
      </c>
      <c r="F43" s="13">
        <v>1</v>
      </c>
      <c r="G43" s="13">
        <v>-1</v>
      </c>
      <c r="H43" s="13">
        <v>1</v>
      </c>
      <c r="I43" s="13">
        <v>-1</v>
      </c>
      <c r="J43" s="9">
        <f t="shared" si="20"/>
        <v>-5</v>
      </c>
      <c r="K43" s="8">
        <v>159.07272727272726</v>
      </c>
      <c r="L43" s="3" t="s">
        <v>29</v>
      </c>
      <c r="M43" s="16">
        <v>3</v>
      </c>
      <c r="N43" s="13">
        <v>0</v>
      </c>
      <c r="O43" s="13">
        <v>-1</v>
      </c>
      <c r="P43" s="13">
        <v>1</v>
      </c>
      <c r="Q43" s="13">
        <v>1</v>
      </c>
      <c r="R43" s="13">
        <v>-1</v>
      </c>
      <c r="S43" s="13">
        <v>1</v>
      </c>
      <c r="T43" s="9">
        <f t="shared" si="21"/>
        <v>6</v>
      </c>
      <c r="U43" s="8">
        <v>180.2755555555556</v>
      </c>
      <c r="V43" s="22">
        <v>187.02727272727273</v>
      </c>
      <c r="W43" s="22">
        <v>304.22727272727275</v>
      </c>
      <c r="X43" s="3">
        <f t="shared" si="22"/>
        <v>0.61476169131928882</v>
      </c>
      <c r="Y43" s="6">
        <f t="shared" si="23"/>
        <v>1.6266465756088078</v>
      </c>
      <c r="Z43" s="23">
        <f t="shared" si="24"/>
        <v>-136.964575492097</v>
      </c>
      <c r="AA43" s="3">
        <f t="shared" si="25"/>
        <v>-87.022100048898636</v>
      </c>
      <c r="AB43" s="6">
        <f t="shared" si="26"/>
        <v>-41.03453125578298</v>
      </c>
      <c r="AC43" s="15" t="s">
        <v>63</v>
      </c>
      <c r="AD43" s="20" t="s">
        <v>83</v>
      </c>
      <c r="AE43" s="20"/>
      <c r="AG43" s="4">
        <v>-30</v>
      </c>
      <c r="AH43" s="3" t="s">
        <v>85</v>
      </c>
    </row>
    <row r="44" spans="1:34" x14ac:dyDescent="0.25">
      <c r="B44" s="3" t="s">
        <v>30</v>
      </c>
      <c r="C44" s="16">
        <v>5</v>
      </c>
      <c r="D44" s="13">
        <v>1</v>
      </c>
      <c r="E44" s="13">
        <v>1</v>
      </c>
      <c r="F44" s="13">
        <v>1</v>
      </c>
      <c r="G44" s="13">
        <v>-1</v>
      </c>
      <c r="H44" s="13">
        <v>1</v>
      </c>
      <c r="I44" s="13">
        <v>1</v>
      </c>
      <c r="J44" s="9">
        <f t="shared" si="20"/>
        <v>13</v>
      </c>
      <c r="K44" s="8">
        <v>198.7044444444445</v>
      </c>
      <c r="L44" s="3" t="s">
        <v>11</v>
      </c>
      <c r="M44" s="16">
        <v>1</v>
      </c>
      <c r="N44" s="13">
        <v>0</v>
      </c>
      <c r="O44" s="13">
        <v>-1</v>
      </c>
      <c r="P44" s="13">
        <v>-1</v>
      </c>
      <c r="Q44" s="13">
        <v>-1</v>
      </c>
      <c r="R44" s="13">
        <v>-1</v>
      </c>
      <c r="S44" s="13">
        <v>1</v>
      </c>
      <c r="T44" s="9">
        <f t="shared" si="21"/>
        <v>-8</v>
      </c>
      <c r="U44" s="8">
        <v>165.10227272727272</v>
      </c>
      <c r="V44" s="22">
        <v>322.60454545454547</v>
      </c>
      <c r="W44" s="22">
        <v>231.05454545454543</v>
      </c>
      <c r="X44" s="3">
        <f t="shared" si="22"/>
        <v>1.3962267862763615</v>
      </c>
      <c r="Y44" s="6">
        <f t="shared" si="23"/>
        <v>0.71621602581263288</v>
      </c>
      <c r="Z44" s="2">
        <f t="shared" si="24"/>
        <v>89.756452816773105</v>
      </c>
      <c r="AA44" s="3">
        <f t="shared" si="25"/>
        <v>58.480925399880661</v>
      </c>
      <c r="AB44" s="6">
        <f t="shared" si="26"/>
        <v>28.440967119576385</v>
      </c>
      <c r="AC44" s="3" t="s">
        <v>53</v>
      </c>
      <c r="AD44" s="3" t="s">
        <v>74</v>
      </c>
      <c r="AG44" s="7">
        <v>3</v>
      </c>
    </row>
    <row r="45" spans="1:34" x14ac:dyDescent="0.25">
      <c r="B45" s="3" t="s">
        <v>28</v>
      </c>
      <c r="C45" s="16">
        <v>1</v>
      </c>
      <c r="D45" s="13">
        <v>-1</v>
      </c>
      <c r="E45" s="13">
        <v>-1</v>
      </c>
      <c r="F45" s="13">
        <v>1</v>
      </c>
      <c r="G45" s="13">
        <v>-1</v>
      </c>
      <c r="H45" s="13">
        <v>-1</v>
      </c>
      <c r="I45" s="13">
        <v>-1</v>
      </c>
      <c r="J45" s="9">
        <f t="shared" si="20"/>
        <v>-15</v>
      </c>
      <c r="K45" s="8">
        <v>157.72127659574465</v>
      </c>
      <c r="L45" s="3" t="s">
        <v>13</v>
      </c>
      <c r="M45" s="16">
        <v>4</v>
      </c>
      <c r="N45" s="13">
        <v>1</v>
      </c>
      <c r="O45" s="13">
        <v>-1</v>
      </c>
      <c r="P45" s="13">
        <v>-1</v>
      </c>
      <c r="Q45" s="13">
        <v>1</v>
      </c>
      <c r="R45" s="13">
        <v>1</v>
      </c>
      <c r="S45" s="13">
        <v>1</v>
      </c>
      <c r="T45" s="9">
        <f t="shared" si="21"/>
        <v>11</v>
      </c>
      <c r="U45" s="8">
        <v>182.1</v>
      </c>
      <c r="V45" s="22">
        <v>248.50454545454539</v>
      </c>
      <c r="W45" s="22">
        <v>255.71818181818182</v>
      </c>
      <c r="X45" s="3">
        <f t="shared" si="22"/>
        <v>0.9717906786590349</v>
      </c>
      <c r="Y45" s="6">
        <f t="shared" si="23"/>
        <v>1.0290281867900717</v>
      </c>
      <c r="Z45" s="6">
        <f t="shared" si="24"/>
        <v>-7.3848980850157062</v>
      </c>
      <c r="AA45" s="3">
        <f t="shared" si="25"/>
        <v>-4.9224256992691693</v>
      </c>
      <c r="AB45" s="2">
        <f t="shared" si="26"/>
        <v>-2.4607091022185728</v>
      </c>
      <c r="AC45" s="3" t="s">
        <v>58</v>
      </c>
      <c r="AD45" s="20" t="s">
        <v>72</v>
      </c>
      <c r="AE45" s="20"/>
      <c r="AG45" s="4">
        <v>13</v>
      </c>
      <c r="AH45" s="3" t="s">
        <v>86</v>
      </c>
    </row>
    <row r="46" spans="1:34" x14ac:dyDescent="0.25">
      <c r="B46" s="3" t="s">
        <v>6</v>
      </c>
      <c r="C46" s="16">
        <v>3</v>
      </c>
      <c r="D46" s="13">
        <v>-1</v>
      </c>
      <c r="E46" s="13">
        <v>1</v>
      </c>
      <c r="F46" s="13">
        <v>-1</v>
      </c>
      <c r="G46" s="13">
        <v>-1</v>
      </c>
      <c r="H46" s="13">
        <v>1</v>
      </c>
      <c r="I46" s="13">
        <v>1</v>
      </c>
      <c r="J46" s="9">
        <f t="shared" si="20"/>
        <v>5</v>
      </c>
      <c r="K46" s="8">
        <v>176.50869565217388</v>
      </c>
      <c r="L46" s="3" t="s">
        <v>25</v>
      </c>
      <c r="M46" s="16">
        <v>4</v>
      </c>
      <c r="N46" s="13">
        <v>1</v>
      </c>
      <c r="O46" s="13">
        <v>-1</v>
      </c>
      <c r="P46" s="13">
        <v>-1</v>
      </c>
      <c r="Q46" s="13">
        <v>1</v>
      </c>
      <c r="R46" s="13">
        <v>1</v>
      </c>
      <c r="S46" s="13">
        <v>1</v>
      </c>
      <c r="T46" s="9">
        <f t="shared" si="21"/>
        <v>11</v>
      </c>
      <c r="U46" s="8">
        <v>173.34130434782611</v>
      </c>
      <c r="V46" s="22">
        <v>291.7954545454545</v>
      </c>
      <c r="W46" s="22">
        <v>294.58636363636373</v>
      </c>
      <c r="X46" s="3">
        <f t="shared" si="22"/>
        <v>0.99052600719035888</v>
      </c>
      <c r="Y46" s="6">
        <f t="shared" si="23"/>
        <v>1.0095646078355016</v>
      </c>
      <c r="Z46" s="6">
        <f t="shared" si="24"/>
        <v>-2.4560258471564111</v>
      </c>
      <c r="AA46" s="3">
        <f t="shared" si="25"/>
        <v>-1.6373196554822727</v>
      </c>
      <c r="AB46" s="2">
        <f t="shared" si="26"/>
        <v>-0.81864128244089329</v>
      </c>
      <c r="AC46" s="15" t="s">
        <v>56</v>
      </c>
      <c r="AD46" s="20" t="s">
        <v>72</v>
      </c>
      <c r="AE46" s="20"/>
      <c r="AG46" s="4">
        <v>10</v>
      </c>
      <c r="AH46" s="3" t="s">
        <v>87</v>
      </c>
    </row>
    <row r="47" spans="1:34" x14ac:dyDescent="0.25">
      <c r="B47" s="3" t="s">
        <v>20</v>
      </c>
      <c r="C47" s="16">
        <v>1</v>
      </c>
      <c r="D47" s="13">
        <v>1</v>
      </c>
      <c r="E47" s="13">
        <v>-1</v>
      </c>
      <c r="F47" s="13">
        <v>-1</v>
      </c>
      <c r="G47" s="13">
        <v>-1</v>
      </c>
      <c r="H47" s="13">
        <v>-1</v>
      </c>
      <c r="I47" s="13">
        <v>-1</v>
      </c>
      <c r="J47" s="9">
        <f t="shared" si="20"/>
        <v>-19</v>
      </c>
      <c r="K47" s="8">
        <v>136.69565217391303</v>
      </c>
      <c r="L47" s="3" t="s">
        <v>21</v>
      </c>
      <c r="M47" s="16">
        <v>3</v>
      </c>
      <c r="N47" s="13">
        <v>1</v>
      </c>
      <c r="O47" s="13">
        <v>-1</v>
      </c>
      <c r="P47" s="13">
        <v>-1</v>
      </c>
      <c r="Q47" s="13">
        <v>1</v>
      </c>
      <c r="R47" s="13">
        <v>1</v>
      </c>
      <c r="S47" s="13">
        <v>-1</v>
      </c>
      <c r="T47" s="9">
        <f t="shared" si="21"/>
        <v>-1</v>
      </c>
      <c r="U47" s="8">
        <v>195.58409090909089</v>
      </c>
      <c r="V47" s="22">
        <v>198.89545454545453</v>
      </c>
      <c r="W47" s="22">
        <v>275.21363636363634</v>
      </c>
      <c r="X47" s="3">
        <f t="shared" si="22"/>
        <v>0.72269476604951521</v>
      </c>
      <c r="Y47" s="6">
        <f t="shared" si="23"/>
        <v>1.383710034965834</v>
      </c>
      <c r="Z47" s="2">
        <f t="shared" si="24"/>
        <v>-87.143924014598383</v>
      </c>
      <c r="AA47" s="3">
        <f t="shared" si="25"/>
        <v>-56.847313126803414</v>
      </c>
      <c r="AB47" s="6">
        <f t="shared" si="26"/>
        <v>-27.687145267679114</v>
      </c>
      <c r="AC47" s="3" t="s">
        <v>63</v>
      </c>
      <c r="AD47" s="20" t="s">
        <v>83</v>
      </c>
      <c r="AE47" s="20"/>
      <c r="AG47" s="4">
        <v>-36</v>
      </c>
      <c r="AH47" s="3" t="s">
        <v>85</v>
      </c>
    </row>
    <row r="48" spans="1:34" x14ac:dyDescent="0.25">
      <c r="B48" s="3" t="s">
        <v>24</v>
      </c>
      <c r="C48" s="16">
        <v>2</v>
      </c>
      <c r="D48" s="13">
        <v>-1</v>
      </c>
      <c r="E48" s="13">
        <v>1</v>
      </c>
      <c r="F48" s="13">
        <v>-1</v>
      </c>
      <c r="G48" s="13">
        <v>-1</v>
      </c>
      <c r="H48" s="13">
        <v>1</v>
      </c>
      <c r="I48" s="13">
        <v>-1</v>
      </c>
      <c r="J48" s="9">
        <f t="shared" si="20"/>
        <v>-7</v>
      </c>
      <c r="K48" s="8">
        <v>183.07500000000002</v>
      </c>
      <c r="L48" s="3" t="s">
        <v>10</v>
      </c>
      <c r="M48" s="16">
        <v>5</v>
      </c>
      <c r="N48" s="13">
        <v>1</v>
      </c>
      <c r="O48" s="13">
        <v>1</v>
      </c>
      <c r="P48" s="13">
        <v>1</v>
      </c>
      <c r="Q48" s="13">
        <v>1</v>
      </c>
      <c r="R48" s="13">
        <v>-1</v>
      </c>
      <c r="S48" s="13">
        <v>1</v>
      </c>
      <c r="T48" s="9">
        <f t="shared" si="21"/>
        <v>11</v>
      </c>
      <c r="U48" s="8">
        <v>207.5795454545455</v>
      </c>
      <c r="V48" s="22">
        <v>281.76363636363635</v>
      </c>
      <c r="W48" s="22">
        <v>307.74545454545455</v>
      </c>
      <c r="X48" s="3">
        <f t="shared" si="22"/>
        <v>0.91557367363818976</v>
      </c>
      <c r="Y48" s="6">
        <f t="shared" si="23"/>
        <v>1.0922113957540169</v>
      </c>
      <c r="Z48" s="6">
        <f t="shared" si="24"/>
        <v>-22.823197814486292</v>
      </c>
      <c r="AA48" s="3">
        <f t="shared" si="25"/>
        <v>-15.190844101961133</v>
      </c>
      <c r="AB48" s="2">
        <f t="shared" si="26"/>
        <v>-7.5806680442895242</v>
      </c>
      <c r="AC48" s="3" t="s">
        <v>63</v>
      </c>
      <c r="AD48" s="3" t="s">
        <v>72</v>
      </c>
      <c r="AG48" s="7">
        <v>86</v>
      </c>
      <c r="AH48" s="3" t="s">
        <v>88</v>
      </c>
    </row>
    <row r="49" spans="1:34" x14ac:dyDescent="0.25">
      <c r="B49" s="3" t="s">
        <v>26</v>
      </c>
      <c r="C49" s="16">
        <v>2</v>
      </c>
      <c r="D49" s="13">
        <v>-1</v>
      </c>
      <c r="E49" s="13">
        <v>1</v>
      </c>
      <c r="F49" s="13">
        <v>-1</v>
      </c>
      <c r="G49" s="13">
        <v>-1</v>
      </c>
      <c r="H49" s="13">
        <v>1</v>
      </c>
      <c r="I49" s="13">
        <v>-1</v>
      </c>
      <c r="J49" s="9">
        <f t="shared" si="20"/>
        <v>-7</v>
      </c>
      <c r="K49" s="8">
        <v>198.14999999999995</v>
      </c>
      <c r="L49" s="3" t="s">
        <v>23</v>
      </c>
      <c r="M49" s="16">
        <v>2</v>
      </c>
      <c r="N49" s="13">
        <v>-1</v>
      </c>
      <c r="O49" s="13">
        <v>-1</v>
      </c>
      <c r="P49" s="13">
        <v>1</v>
      </c>
      <c r="Q49" s="13">
        <v>1</v>
      </c>
      <c r="R49" s="13">
        <v>-1</v>
      </c>
      <c r="S49" s="13">
        <v>-1</v>
      </c>
      <c r="T49" s="9">
        <f t="shared" si="21"/>
        <v>-7</v>
      </c>
      <c r="U49" s="8">
        <v>157.8977777777778</v>
      </c>
      <c r="V49" s="22">
        <v>291.80454545454546</v>
      </c>
      <c r="W49" s="22">
        <v>211.67727272727271</v>
      </c>
      <c r="X49" s="3">
        <f t="shared" si="22"/>
        <v>1.3785350769825422</v>
      </c>
      <c r="Y49" s="6">
        <f t="shared" si="23"/>
        <v>0.72540772933314634</v>
      </c>
      <c r="Z49" s="2">
        <f t="shared" si="24"/>
        <v>86.061592985462028</v>
      </c>
      <c r="AA49" s="3">
        <f t="shared" si="25"/>
        <v>56.168951897848046</v>
      </c>
      <c r="AB49" s="6">
        <f t="shared" si="26"/>
        <v>27.373165050647344</v>
      </c>
      <c r="AC49" s="3" t="s">
        <v>84</v>
      </c>
      <c r="AD49" s="3" t="s">
        <v>72</v>
      </c>
      <c r="AG49" s="7">
        <v>-35</v>
      </c>
      <c r="AH49" s="3" t="s">
        <v>88</v>
      </c>
    </row>
    <row r="50" spans="1:34" x14ac:dyDescent="0.25">
      <c r="B50" s="3" t="s">
        <v>5</v>
      </c>
      <c r="C50" s="16">
        <v>5</v>
      </c>
      <c r="D50" s="13">
        <v>1</v>
      </c>
      <c r="E50" s="13">
        <v>1</v>
      </c>
      <c r="F50" s="13">
        <v>-1</v>
      </c>
      <c r="G50" s="13">
        <v>1</v>
      </c>
      <c r="H50" s="13">
        <v>1</v>
      </c>
      <c r="I50" s="13">
        <v>1</v>
      </c>
      <c r="J50" s="9">
        <f t="shared" si="20"/>
        <v>15</v>
      </c>
      <c r="K50" s="8">
        <v>193.42727272727271</v>
      </c>
      <c r="L50" s="3" t="s">
        <v>22</v>
      </c>
      <c r="M50" s="16">
        <v>1</v>
      </c>
      <c r="N50" s="13">
        <v>-1</v>
      </c>
      <c r="O50" s="13">
        <v>1</v>
      </c>
      <c r="P50" s="13">
        <v>-1</v>
      </c>
      <c r="Q50" s="13">
        <v>-1</v>
      </c>
      <c r="R50" s="13">
        <v>-1</v>
      </c>
      <c r="S50" s="13">
        <v>-1</v>
      </c>
      <c r="T50" s="9">
        <f t="shared" si="21"/>
        <v>-17</v>
      </c>
      <c r="U50" s="8">
        <v>181.36666666666667</v>
      </c>
      <c r="V50" s="22">
        <v>308.13200000000006</v>
      </c>
      <c r="W50" s="22">
        <v>229.67600000000002</v>
      </c>
      <c r="X50" s="3">
        <f t="shared" si="22"/>
        <v>1.3415942458071373</v>
      </c>
      <c r="Y50" s="6">
        <f t="shared" si="23"/>
        <v>0.7453818493372969</v>
      </c>
      <c r="Z50" s="2">
        <f t="shared" si="24"/>
        <v>78.294574918785429</v>
      </c>
      <c r="AA50" s="3">
        <f t="shared" si="25"/>
        <v>51.274266096406265</v>
      </c>
      <c r="AB50" s="6">
        <f t="shared" si="26"/>
        <v>25.091541962931018</v>
      </c>
      <c r="AC50" s="3" t="s">
        <v>53</v>
      </c>
      <c r="AD50" s="3" t="s">
        <v>74</v>
      </c>
      <c r="AG50" s="7">
        <v>31</v>
      </c>
      <c r="AH50" s="3" t="s">
        <v>88</v>
      </c>
    </row>
    <row r="52" spans="1:34" x14ac:dyDescent="0.25">
      <c r="A52" s="3" t="s">
        <v>90</v>
      </c>
    </row>
    <row r="53" spans="1:34" x14ac:dyDescent="0.25">
      <c r="B53" s="3" t="s">
        <v>30</v>
      </c>
      <c r="C53" s="16">
        <v>5</v>
      </c>
      <c r="D53" s="13">
        <v>1</v>
      </c>
      <c r="E53" s="13">
        <v>1</v>
      </c>
      <c r="F53" s="13">
        <v>-1</v>
      </c>
      <c r="G53" s="13">
        <v>1</v>
      </c>
      <c r="H53" s="13">
        <v>1</v>
      </c>
      <c r="I53" s="13">
        <v>1</v>
      </c>
      <c r="J53" s="9">
        <f t="shared" ref="J53:J61" si="27">6*I53+5*H53+4*G53+3*F53+2*E53+D53</f>
        <v>15</v>
      </c>
      <c r="K53" s="8">
        <v>199.21555555555562</v>
      </c>
      <c r="L53" s="3" t="s">
        <v>6</v>
      </c>
      <c r="M53" s="16">
        <v>4</v>
      </c>
      <c r="N53" s="13">
        <v>1</v>
      </c>
      <c r="O53" s="13">
        <v>-1</v>
      </c>
      <c r="P53" s="13">
        <v>-1</v>
      </c>
      <c r="Q53" s="13">
        <v>1</v>
      </c>
      <c r="R53" s="13">
        <v>1</v>
      </c>
      <c r="S53" s="13">
        <v>1</v>
      </c>
      <c r="T53" s="9">
        <f t="shared" ref="T53:T61" si="28">6*S53+5*R53+4*Q53+3*P53+2*O53+N53</f>
        <v>11</v>
      </c>
      <c r="U53" s="8">
        <v>176.86956521739131</v>
      </c>
      <c r="V53" s="22">
        <v>308.81599999999997</v>
      </c>
      <c r="W53" s="22">
        <v>280.16399999999999</v>
      </c>
      <c r="X53" s="3">
        <f t="shared" ref="X53:X61" si="29">V53/W53</f>
        <v>1.1022686712068646</v>
      </c>
      <c r="Y53" s="6">
        <f t="shared" ref="Y53:Y61" si="30">W53/V53</f>
        <v>0.90721983316926591</v>
      </c>
      <c r="Z53" s="6">
        <f t="shared" ref="Z53:Z61" si="31">((V53)^1.5/(W53)^1.5)*(172/2)-((W53)^1.5/(V53)^1.5)*(172/2)</f>
        <v>25.210997022022951</v>
      </c>
      <c r="AA53" s="3">
        <f t="shared" ref="AA53:AA61" si="32">(V53/W53)*(172/2)-(W53/V53)*(172/2)</f>
        <v>16.774200071233494</v>
      </c>
      <c r="AB53" s="2">
        <f t="shared" ref="AB53:AB61" si="33">-2*(172/(X53+1))+172</f>
        <v>8.3672518591463358</v>
      </c>
      <c r="AC53" s="3" t="s">
        <v>53</v>
      </c>
      <c r="AD53" s="3" t="s">
        <v>72</v>
      </c>
      <c r="AF53" s="3">
        <v>2.25</v>
      </c>
      <c r="AG53" s="4">
        <v>3</v>
      </c>
    </row>
    <row r="54" spans="1:34" x14ac:dyDescent="0.25">
      <c r="B54" s="3" t="s">
        <v>25</v>
      </c>
      <c r="C54" s="16">
        <v>3</v>
      </c>
      <c r="D54" s="13">
        <v>-1</v>
      </c>
      <c r="E54" s="13">
        <v>-1</v>
      </c>
      <c r="F54" s="13">
        <v>1</v>
      </c>
      <c r="G54" s="13">
        <v>1</v>
      </c>
      <c r="H54" s="13">
        <v>1</v>
      </c>
      <c r="I54" s="13">
        <v>-1</v>
      </c>
      <c r="J54" s="9">
        <f t="shared" si="27"/>
        <v>3</v>
      </c>
      <c r="K54" s="8">
        <v>174.6978260869565</v>
      </c>
      <c r="L54" s="3" t="s">
        <v>27</v>
      </c>
      <c r="M54" s="16">
        <v>4</v>
      </c>
      <c r="N54" s="13">
        <v>1</v>
      </c>
      <c r="O54" s="13">
        <v>-1</v>
      </c>
      <c r="P54" s="13">
        <v>1</v>
      </c>
      <c r="Q54" s="13">
        <v>-1</v>
      </c>
      <c r="R54" s="13">
        <v>1</v>
      </c>
      <c r="S54" s="13">
        <v>1</v>
      </c>
      <c r="T54" s="9">
        <f t="shared" si="28"/>
        <v>9</v>
      </c>
      <c r="U54" s="8">
        <v>202.86888888888893</v>
      </c>
      <c r="V54" s="22">
        <v>268.95599999999996</v>
      </c>
      <c r="W54" s="22">
        <v>318.32</v>
      </c>
      <c r="X54" s="3">
        <f t="shared" si="29"/>
        <v>0.84492334757476739</v>
      </c>
      <c r="Y54" s="6">
        <f t="shared" si="30"/>
        <v>1.1835393149808893</v>
      </c>
      <c r="Z54" s="6">
        <f t="shared" si="31"/>
        <v>-43.939836533591958</v>
      </c>
      <c r="AA54" s="2">
        <f t="shared" si="32"/>
        <v>-29.120973196926485</v>
      </c>
      <c r="AB54" s="6">
        <f t="shared" si="33"/>
        <v>-14.457611072136473</v>
      </c>
      <c r="AC54" s="3" t="s">
        <v>63</v>
      </c>
      <c r="AD54" s="20" t="s">
        <v>83</v>
      </c>
      <c r="AE54" s="20"/>
      <c r="AF54" s="3">
        <v>2.65</v>
      </c>
      <c r="AG54" s="7">
        <v>39</v>
      </c>
    </row>
    <row r="55" spans="1:34" x14ac:dyDescent="0.25">
      <c r="B55" s="3" t="s">
        <v>13</v>
      </c>
      <c r="C55" s="16">
        <v>3</v>
      </c>
      <c r="D55" s="13">
        <v>-1</v>
      </c>
      <c r="E55" s="13">
        <v>-1</v>
      </c>
      <c r="F55" s="13">
        <v>1</v>
      </c>
      <c r="G55" s="13">
        <v>1</v>
      </c>
      <c r="H55" s="13">
        <v>1</v>
      </c>
      <c r="I55" s="13">
        <v>-1</v>
      </c>
      <c r="J55" s="9">
        <f t="shared" si="27"/>
        <v>3</v>
      </c>
      <c r="K55" s="8">
        <v>182.26666666666668</v>
      </c>
      <c r="L55" s="3" t="s">
        <v>5</v>
      </c>
      <c r="M55" s="16">
        <v>5</v>
      </c>
      <c r="N55" s="13">
        <v>1</v>
      </c>
      <c r="O55" s="13">
        <v>-1</v>
      </c>
      <c r="P55" s="13">
        <v>1</v>
      </c>
      <c r="Q55" s="13">
        <v>1</v>
      </c>
      <c r="R55" s="13">
        <v>1</v>
      </c>
      <c r="S55" s="13">
        <v>1</v>
      </c>
      <c r="T55" s="9">
        <f t="shared" si="28"/>
        <v>17</v>
      </c>
      <c r="U55" s="8">
        <v>193.05227272727271</v>
      </c>
      <c r="V55" s="22">
        <v>226.33599999999998</v>
      </c>
      <c r="W55" s="22">
        <v>306.00799999999998</v>
      </c>
      <c r="X55" s="3">
        <f t="shared" si="29"/>
        <v>0.73964079370473979</v>
      </c>
      <c r="Y55" s="6">
        <f t="shared" si="30"/>
        <v>1.3520076346670438</v>
      </c>
      <c r="Z55" s="2">
        <f t="shared" si="31"/>
        <v>-80.491693308375872</v>
      </c>
      <c r="AA55" s="3">
        <f t="shared" si="32"/>
        <v>-52.663548322758146</v>
      </c>
      <c r="AB55" s="6">
        <f t="shared" si="33"/>
        <v>-25.741971356866998</v>
      </c>
      <c r="AC55" s="3" t="s">
        <v>63</v>
      </c>
      <c r="AD55" s="20" t="s">
        <v>83</v>
      </c>
      <c r="AE55" s="20"/>
      <c r="AF55" s="3">
        <v>2.2000000000000002</v>
      </c>
      <c r="AG55" s="4">
        <v>-38</v>
      </c>
    </row>
    <row r="56" spans="1:34" x14ac:dyDescent="0.25">
      <c r="B56" s="3" t="s">
        <v>10</v>
      </c>
      <c r="C56" s="16">
        <v>4</v>
      </c>
      <c r="D56" s="13">
        <v>1</v>
      </c>
      <c r="E56" s="13">
        <v>1</v>
      </c>
      <c r="F56" s="13">
        <v>1</v>
      </c>
      <c r="G56" s="13">
        <v>-1</v>
      </c>
      <c r="H56" s="13">
        <v>1</v>
      </c>
      <c r="I56" s="13">
        <v>-1</v>
      </c>
      <c r="J56" s="9">
        <f t="shared" si="27"/>
        <v>1</v>
      </c>
      <c r="K56" s="8">
        <v>207.05</v>
      </c>
      <c r="L56" s="3" t="s">
        <v>29</v>
      </c>
      <c r="M56" s="16">
        <v>4</v>
      </c>
      <c r="N56" s="13">
        <v>-1</v>
      </c>
      <c r="O56" s="13">
        <v>1</v>
      </c>
      <c r="P56" s="13">
        <v>1</v>
      </c>
      <c r="Q56" s="13">
        <v>-1</v>
      </c>
      <c r="R56" s="13">
        <v>1</v>
      </c>
      <c r="S56" s="13">
        <v>1</v>
      </c>
      <c r="T56" s="9">
        <f t="shared" si="28"/>
        <v>11</v>
      </c>
      <c r="U56" s="8">
        <v>179.8088888888889</v>
      </c>
      <c r="V56" s="22">
        <v>267.61599999999999</v>
      </c>
      <c r="W56" s="22">
        <v>282.41200000000003</v>
      </c>
      <c r="X56" s="3">
        <f t="shared" si="29"/>
        <v>0.94760845856408349</v>
      </c>
      <c r="Y56" s="6">
        <f t="shared" si="30"/>
        <v>1.0552881741002034</v>
      </c>
      <c r="Z56" s="6">
        <f t="shared" si="31"/>
        <v>-13.899063723670253</v>
      </c>
      <c r="AA56" s="3">
        <f t="shared" si="32"/>
        <v>-9.2604555361063063</v>
      </c>
      <c r="AB56" s="2">
        <f t="shared" si="33"/>
        <v>-4.6268771771619299</v>
      </c>
      <c r="AC56" s="15" t="s">
        <v>64</v>
      </c>
      <c r="AD56" s="3" t="s">
        <v>72</v>
      </c>
      <c r="AF56" s="3">
        <v>2.5499999999999998</v>
      </c>
      <c r="AG56" s="7">
        <v>-48</v>
      </c>
    </row>
    <row r="57" spans="1:34" x14ac:dyDescent="0.25">
      <c r="B57" s="3" t="s">
        <v>21</v>
      </c>
      <c r="C57" s="16">
        <v>3</v>
      </c>
      <c r="D57" s="13">
        <v>-1</v>
      </c>
      <c r="E57" s="13">
        <v>-1</v>
      </c>
      <c r="F57" s="13">
        <v>1</v>
      </c>
      <c r="G57" s="13">
        <v>1</v>
      </c>
      <c r="H57" s="13">
        <v>-1</v>
      </c>
      <c r="I57" s="13">
        <v>1</v>
      </c>
      <c r="J57" s="9">
        <f t="shared" si="27"/>
        <v>5</v>
      </c>
      <c r="K57" s="8">
        <v>197.63636363636354</v>
      </c>
      <c r="L57" s="3" t="s">
        <v>28</v>
      </c>
      <c r="M57" s="16">
        <v>2</v>
      </c>
      <c r="N57" s="13">
        <v>-1</v>
      </c>
      <c r="O57" s="13">
        <v>1</v>
      </c>
      <c r="P57" s="13">
        <v>-1</v>
      </c>
      <c r="Q57" s="13">
        <v>-1</v>
      </c>
      <c r="R57" s="13">
        <v>-1</v>
      </c>
      <c r="S57" s="13">
        <v>1</v>
      </c>
      <c r="T57" s="9">
        <f t="shared" si="28"/>
        <v>-5</v>
      </c>
      <c r="U57" s="8">
        <v>159.41063829787231</v>
      </c>
      <c r="V57" s="22">
        <v>258.74799999999993</v>
      </c>
      <c r="W57" s="22">
        <v>249.43200000000002</v>
      </c>
      <c r="X57" s="3">
        <f t="shared" si="29"/>
        <v>1.0373488566021998</v>
      </c>
      <c r="Y57" s="6">
        <f t="shared" si="30"/>
        <v>0.96399585697280787</v>
      </c>
      <c r="Z57" s="6">
        <f t="shared" si="31"/>
        <v>9.4651875574070488</v>
      </c>
      <c r="AA57" s="3">
        <f t="shared" si="32"/>
        <v>6.3083579681277087</v>
      </c>
      <c r="AB57" s="2">
        <f t="shared" si="33"/>
        <v>3.1531189735919725</v>
      </c>
      <c r="AC57" s="3" t="s">
        <v>53</v>
      </c>
      <c r="AD57" s="3" t="s">
        <v>72</v>
      </c>
      <c r="AF57" s="3">
        <v>2.6</v>
      </c>
      <c r="AG57" s="7">
        <v>53</v>
      </c>
    </row>
    <row r="58" spans="1:34" x14ac:dyDescent="0.25">
      <c r="B58" s="3" t="s">
        <v>11</v>
      </c>
      <c r="C58" s="16">
        <v>1</v>
      </c>
      <c r="D58" s="13">
        <v>-1</v>
      </c>
      <c r="E58" s="13">
        <v>-1</v>
      </c>
      <c r="F58" s="13">
        <v>-1</v>
      </c>
      <c r="G58" s="13">
        <v>-1</v>
      </c>
      <c r="H58" s="13">
        <v>1</v>
      </c>
      <c r="I58" s="13">
        <v>-1</v>
      </c>
      <c r="J58" s="9">
        <f t="shared" si="27"/>
        <v>-11</v>
      </c>
      <c r="K58" s="8">
        <v>166.76590909090908</v>
      </c>
      <c r="L58" s="3" t="s">
        <v>24</v>
      </c>
      <c r="M58" s="16">
        <v>3</v>
      </c>
      <c r="N58" s="13">
        <v>1</v>
      </c>
      <c r="O58" s="13">
        <v>-1</v>
      </c>
      <c r="P58" s="13">
        <v>-1</v>
      </c>
      <c r="Q58" s="13">
        <v>1</v>
      </c>
      <c r="R58" s="13">
        <v>-1</v>
      </c>
      <c r="S58" s="13">
        <v>1</v>
      </c>
      <c r="T58" s="9">
        <f t="shared" si="28"/>
        <v>1</v>
      </c>
      <c r="U58" s="8">
        <v>185.68636363636364</v>
      </c>
      <c r="V58" s="22">
        <v>242.88</v>
      </c>
      <c r="W58" s="22">
        <v>284.16000000000003</v>
      </c>
      <c r="X58" s="3">
        <f t="shared" si="29"/>
        <v>0.8547297297297296</v>
      </c>
      <c r="Y58" s="6">
        <f t="shared" si="30"/>
        <v>1.1699604743083005</v>
      </c>
      <c r="Z58" s="6">
        <f t="shared" si="31"/>
        <v>-40.873487062518493</v>
      </c>
      <c r="AA58" s="2">
        <f t="shared" si="32"/>
        <v>-27.109844033757099</v>
      </c>
      <c r="AB58" s="6">
        <f t="shared" si="33"/>
        <v>-13.471766848816031</v>
      </c>
      <c r="AC58" s="3" t="s">
        <v>63</v>
      </c>
      <c r="AD58" s="20" t="s">
        <v>83</v>
      </c>
      <c r="AE58" s="20"/>
      <c r="AF58" s="3">
        <v>2.2999999999999998</v>
      </c>
      <c r="AG58" s="7">
        <v>-47</v>
      </c>
    </row>
    <row r="59" spans="1:34" x14ac:dyDescent="0.25">
      <c r="B59" s="3" t="s">
        <v>22</v>
      </c>
      <c r="C59" s="16">
        <v>1</v>
      </c>
      <c r="D59" s="13">
        <v>1</v>
      </c>
      <c r="E59" s="13">
        <v>-1</v>
      </c>
      <c r="F59" s="13">
        <v>-1</v>
      </c>
      <c r="G59" s="13">
        <v>-1</v>
      </c>
      <c r="H59" s="13">
        <v>-1</v>
      </c>
      <c r="I59" s="13">
        <v>-1</v>
      </c>
      <c r="J59" s="9">
        <f t="shared" si="27"/>
        <v>-19</v>
      </c>
      <c r="K59" s="8">
        <v>181.86666666666665</v>
      </c>
      <c r="L59" s="3" t="s">
        <v>20</v>
      </c>
      <c r="M59" s="16">
        <v>0</v>
      </c>
      <c r="N59" s="13">
        <v>-1</v>
      </c>
      <c r="O59" s="13">
        <v>-1</v>
      </c>
      <c r="P59" s="13">
        <v>-1</v>
      </c>
      <c r="Q59" s="13">
        <v>-1</v>
      </c>
      <c r="R59" s="13">
        <v>-1</v>
      </c>
      <c r="S59" s="13">
        <v>-1</v>
      </c>
      <c r="T59" s="9">
        <f t="shared" si="28"/>
        <v>-21</v>
      </c>
      <c r="U59" s="8">
        <v>136.45869565217393</v>
      </c>
      <c r="V59" s="22">
        <v>241.04000000000005</v>
      </c>
      <c r="W59" s="22">
        <v>197.328</v>
      </c>
      <c r="X59" s="3">
        <f t="shared" si="29"/>
        <v>1.2215195005270414</v>
      </c>
      <c r="Y59" s="6">
        <f t="shared" si="30"/>
        <v>0.81865250580816451</v>
      </c>
      <c r="Z59" s="6">
        <f t="shared" si="31"/>
        <v>52.403267603479563</v>
      </c>
      <c r="AA59" s="2">
        <f t="shared" si="32"/>
        <v>34.646561545823403</v>
      </c>
      <c r="AB59" s="6">
        <f t="shared" si="33"/>
        <v>17.151032922111114</v>
      </c>
      <c r="AC59" s="3" t="s">
        <v>53</v>
      </c>
      <c r="AD59" s="3" t="s">
        <v>72</v>
      </c>
      <c r="AF59" s="3">
        <v>2.25</v>
      </c>
      <c r="AG59" s="7">
        <v>-4</v>
      </c>
    </row>
    <row r="60" spans="1:34" x14ac:dyDescent="0.25">
      <c r="B60" s="3" t="s">
        <v>23</v>
      </c>
      <c r="C60" s="16">
        <v>3</v>
      </c>
      <c r="D60" s="13">
        <v>-1</v>
      </c>
      <c r="E60" s="13">
        <v>1</v>
      </c>
      <c r="F60" s="13">
        <v>1</v>
      </c>
      <c r="G60" s="13">
        <v>-1</v>
      </c>
      <c r="H60" s="13">
        <v>-1</v>
      </c>
      <c r="I60" s="13">
        <v>1</v>
      </c>
      <c r="J60" s="9">
        <f t="shared" si="27"/>
        <v>1</v>
      </c>
      <c r="K60" s="8">
        <v>160.2755555555556</v>
      </c>
      <c r="L60" s="3" t="s">
        <v>19</v>
      </c>
      <c r="M60" s="16">
        <v>2</v>
      </c>
      <c r="N60" s="13">
        <v>1</v>
      </c>
      <c r="O60" s="13">
        <v>-1</v>
      </c>
      <c r="P60" s="13">
        <v>1</v>
      </c>
      <c r="Q60" s="13">
        <v>-1</v>
      </c>
      <c r="R60" s="13">
        <v>-1</v>
      </c>
      <c r="S60" s="13">
        <v>-1</v>
      </c>
      <c r="T60" s="9">
        <f t="shared" si="28"/>
        <v>-13</v>
      </c>
      <c r="U60" s="8">
        <v>178.64090909090913</v>
      </c>
      <c r="V60" s="22">
        <v>219.57600000000005</v>
      </c>
      <c r="W60" s="22">
        <v>259.95999999999998</v>
      </c>
      <c r="X60" s="3">
        <f t="shared" si="29"/>
        <v>0.8446530235420836</v>
      </c>
      <c r="Y60" s="6">
        <f t="shared" si="30"/>
        <v>1.183918096695449</v>
      </c>
      <c r="Z60" s="6">
        <f t="shared" si="31"/>
        <v>-44.025050455695904</v>
      </c>
      <c r="AA60" s="2">
        <f t="shared" si="32"/>
        <v>-29.176796291189419</v>
      </c>
      <c r="AB60" s="6">
        <f t="shared" si="33"/>
        <v>-14.484935437589655</v>
      </c>
      <c r="AC60" s="3" t="s">
        <v>55</v>
      </c>
      <c r="AD60" s="3" t="s">
        <v>72</v>
      </c>
      <c r="AF60" s="3">
        <v>2.8</v>
      </c>
      <c r="AG60" s="4">
        <v>33</v>
      </c>
    </row>
    <row r="61" spans="1:34" x14ac:dyDescent="0.25">
      <c r="B61" s="3" t="s">
        <v>26</v>
      </c>
      <c r="C61" s="16">
        <v>2</v>
      </c>
      <c r="D61" s="13">
        <v>1</v>
      </c>
      <c r="E61" s="13">
        <v>-1</v>
      </c>
      <c r="F61" s="13">
        <v>-1</v>
      </c>
      <c r="G61" s="13">
        <v>1</v>
      </c>
      <c r="H61" s="13">
        <v>-1</v>
      </c>
      <c r="I61" s="13">
        <v>-1</v>
      </c>
      <c r="J61" s="9">
        <f t="shared" si="27"/>
        <v>-11</v>
      </c>
      <c r="K61" s="8">
        <v>198.6217391304348</v>
      </c>
      <c r="L61" s="3" t="s">
        <v>12</v>
      </c>
      <c r="M61" s="16">
        <v>2</v>
      </c>
      <c r="N61" s="13">
        <v>-1</v>
      </c>
      <c r="O61" s="13">
        <v>1</v>
      </c>
      <c r="P61" s="13">
        <v>-1</v>
      </c>
      <c r="Q61" s="13">
        <v>1</v>
      </c>
      <c r="R61" s="13">
        <v>-1</v>
      </c>
      <c r="S61" s="13">
        <v>-1</v>
      </c>
      <c r="T61" s="9">
        <f t="shared" si="28"/>
        <v>-9</v>
      </c>
      <c r="U61" s="8">
        <v>158.20545454545456</v>
      </c>
      <c r="V61" s="22">
        <v>260.61999999999995</v>
      </c>
      <c r="W61" s="22">
        <v>181.74000000000004</v>
      </c>
      <c r="X61" s="3">
        <f t="shared" si="29"/>
        <v>1.4340266314515235</v>
      </c>
      <c r="Y61" s="6">
        <f t="shared" si="30"/>
        <v>0.69733711917734664</v>
      </c>
      <c r="Z61" s="2">
        <f t="shared" si="31"/>
        <v>97.604477490424557</v>
      </c>
      <c r="AA61" s="3">
        <f t="shared" si="32"/>
        <v>63.355298055579205</v>
      </c>
      <c r="AB61" s="6">
        <f t="shared" si="33"/>
        <v>30.67040419567769</v>
      </c>
      <c r="AC61" s="3" t="s">
        <v>52</v>
      </c>
      <c r="AD61" s="3" t="s">
        <v>74</v>
      </c>
      <c r="AF61" s="3">
        <v>2.15</v>
      </c>
      <c r="AG61" s="4">
        <v>69</v>
      </c>
    </row>
    <row r="64" spans="1:34" x14ac:dyDescent="0.25">
      <c r="B64" s="3" t="s">
        <v>5</v>
      </c>
      <c r="C64" s="16">
        <v>5</v>
      </c>
      <c r="D64" s="13">
        <v>-1</v>
      </c>
      <c r="E64" s="13">
        <v>1</v>
      </c>
      <c r="F64" s="13">
        <v>1</v>
      </c>
      <c r="G64" s="13">
        <v>1</v>
      </c>
      <c r="H64" s="13">
        <v>1</v>
      </c>
      <c r="I64" s="13">
        <v>1</v>
      </c>
      <c r="J64" s="9">
        <f t="shared" ref="J64:J72" si="34">6*I64+5*H64+4*G64+3*F64+2*E64+D64</f>
        <v>19</v>
      </c>
      <c r="K64" s="8">
        <v>193.05227272727271</v>
      </c>
      <c r="L64" s="3" t="s">
        <v>21</v>
      </c>
      <c r="M64" s="16">
        <v>4</v>
      </c>
      <c r="N64" s="13">
        <v>-1</v>
      </c>
      <c r="O64" s="13">
        <v>1</v>
      </c>
      <c r="P64" s="13">
        <v>1</v>
      </c>
      <c r="Q64" s="13">
        <v>-1</v>
      </c>
      <c r="R64" s="13">
        <v>1</v>
      </c>
      <c r="S64" s="13">
        <v>1</v>
      </c>
      <c r="T64" s="9">
        <f t="shared" ref="T64:T72" si="35">6*S64+5*R64+4*Q64+3*P64+2*O64+N64</f>
        <v>11</v>
      </c>
      <c r="U64" s="8">
        <v>197.63636363636354</v>
      </c>
      <c r="V64" s="3">
        <v>330.72272727272724</v>
      </c>
      <c r="W64" s="3">
        <v>281.10454545454542</v>
      </c>
      <c r="X64" s="3">
        <f t="shared" ref="X64:X72" si="36">V64/W64</f>
        <v>1.1765114887699497</v>
      </c>
      <c r="Y64" s="6">
        <f t="shared" ref="Y64:Y72" si="37">W64/V64</f>
        <v>0.84997045039101693</v>
      </c>
      <c r="Z64" s="6">
        <f t="shared" ref="Z64:Z72" si="38">((V64)^1.5/(W64)^1.5)*(172/2)-((W64)^1.5/(V64)^1.5)*(172/2)</f>
        <v>42.355657668788552</v>
      </c>
      <c r="AA64" s="2">
        <f t="shared" ref="AA64:AA72" si="39">(V64/W64)*(172/2)-(W64/V64)*(172/2)</f>
        <v>28.082529300588206</v>
      </c>
      <c r="AB64" s="6">
        <f t="shared" ref="AB64:AB72" si="40">-2*(172/(X64+1))+172</f>
        <v>13.948916063654309</v>
      </c>
      <c r="AC64" s="3" t="s">
        <v>54</v>
      </c>
      <c r="AD64" s="3" t="s">
        <v>72</v>
      </c>
      <c r="AG64" s="4">
        <v>16</v>
      </c>
    </row>
    <row r="65" spans="2:33" x14ac:dyDescent="0.25">
      <c r="B65" s="3" t="s">
        <v>6</v>
      </c>
      <c r="C65" s="16">
        <v>3</v>
      </c>
      <c r="D65" s="13">
        <v>-1</v>
      </c>
      <c r="E65" s="13">
        <v>-1</v>
      </c>
      <c r="F65" s="13">
        <v>1</v>
      </c>
      <c r="G65" s="13">
        <v>1</v>
      </c>
      <c r="H65" s="13">
        <v>1</v>
      </c>
      <c r="I65" s="13">
        <v>-1</v>
      </c>
      <c r="J65" s="9">
        <f t="shared" si="34"/>
        <v>3</v>
      </c>
      <c r="K65" s="8">
        <v>176.86956521739131</v>
      </c>
      <c r="L65" s="3" t="s">
        <v>22</v>
      </c>
      <c r="M65" s="16">
        <v>0</v>
      </c>
      <c r="N65" s="13">
        <v>-1</v>
      </c>
      <c r="O65" s="13">
        <v>-1</v>
      </c>
      <c r="P65" s="13">
        <v>-1</v>
      </c>
      <c r="Q65" s="13">
        <v>-1</v>
      </c>
      <c r="R65" s="13">
        <v>-1</v>
      </c>
      <c r="S65" s="13">
        <v>-1</v>
      </c>
      <c r="T65" s="9">
        <f t="shared" si="35"/>
        <v>-21</v>
      </c>
      <c r="U65" s="8">
        <v>181.86666666666665</v>
      </c>
      <c r="V65" s="3">
        <v>302.17727272727274</v>
      </c>
      <c r="W65" s="3">
        <v>223.15</v>
      </c>
      <c r="X65" s="3">
        <f t="shared" si="36"/>
        <v>1.35414417534068</v>
      </c>
      <c r="Y65" s="6">
        <f t="shared" si="37"/>
        <v>0.73847380375757754</v>
      </c>
      <c r="Z65" s="2">
        <f t="shared" si="38"/>
        <v>80.941710499689748</v>
      </c>
      <c r="AA65" s="6">
        <f t="shared" si="39"/>
        <v>52.947651956146807</v>
      </c>
      <c r="AB65" s="6">
        <f t="shared" si="40"/>
        <v>25.874710137403525</v>
      </c>
      <c r="AC65" s="3" t="s">
        <v>54</v>
      </c>
      <c r="AD65" s="3" t="s">
        <v>74</v>
      </c>
      <c r="AG65" s="7">
        <v>33</v>
      </c>
    </row>
    <row r="66" spans="2:33" x14ac:dyDescent="0.25">
      <c r="B66" s="3" t="s">
        <v>23</v>
      </c>
      <c r="C66" s="16">
        <v>4</v>
      </c>
      <c r="D66" s="13">
        <v>1</v>
      </c>
      <c r="E66" s="13">
        <v>1</v>
      </c>
      <c r="F66" s="13">
        <v>-1</v>
      </c>
      <c r="G66" s="13">
        <v>-1</v>
      </c>
      <c r="H66" s="13">
        <v>1</v>
      </c>
      <c r="I66" s="13">
        <v>1</v>
      </c>
      <c r="J66" s="9">
        <f t="shared" si="34"/>
        <v>7</v>
      </c>
      <c r="K66" s="8">
        <v>160.2755555555556</v>
      </c>
      <c r="L66" s="3" t="s">
        <v>11</v>
      </c>
      <c r="M66" s="16">
        <v>1</v>
      </c>
      <c r="N66" s="13">
        <v>-1</v>
      </c>
      <c r="O66" s="13">
        <v>-1</v>
      </c>
      <c r="P66" s="13">
        <v>-1</v>
      </c>
      <c r="Q66" s="13">
        <v>1</v>
      </c>
      <c r="R66" s="13">
        <v>-1</v>
      </c>
      <c r="S66" s="13">
        <v>-1</v>
      </c>
      <c r="T66" s="9">
        <f t="shared" si="35"/>
        <v>-13</v>
      </c>
      <c r="U66" s="8">
        <v>166.76590909090908</v>
      </c>
      <c r="V66" s="3">
        <v>229.10000000000002</v>
      </c>
      <c r="W66" s="3">
        <v>255.67272727272729</v>
      </c>
      <c r="X66" s="3">
        <f t="shared" si="36"/>
        <v>0.8960674157303371</v>
      </c>
      <c r="Y66" s="6">
        <f t="shared" si="37"/>
        <v>1.1159874608150471</v>
      </c>
      <c r="Z66" s="6">
        <f t="shared" si="38"/>
        <v>-28.440859362294361</v>
      </c>
      <c r="AA66" s="3">
        <f t="shared" si="39"/>
        <v>-18.913123877285059</v>
      </c>
      <c r="AB66" s="2">
        <f t="shared" si="40"/>
        <v>-9.4281481481481251</v>
      </c>
      <c r="AC66" s="3" t="s">
        <v>52</v>
      </c>
      <c r="AD66" s="3" t="s">
        <v>72</v>
      </c>
      <c r="AG66" s="7">
        <v>-39</v>
      </c>
    </row>
    <row r="67" spans="2:33" x14ac:dyDescent="0.25">
      <c r="B67" s="3" t="s">
        <v>24</v>
      </c>
      <c r="C67" s="16">
        <v>3</v>
      </c>
      <c r="D67" s="13">
        <v>-1</v>
      </c>
      <c r="E67" s="13">
        <v>-1</v>
      </c>
      <c r="F67" s="13">
        <v>1</v>
      </c>
      <c r="G67" s="13">
        <v>-1</v>
      </c>
      <c r="H67" s="13">
        <v>1</v>
      </c>
      <c r="I67" s="13">
        <v>1</v>
      </c>
      <c r="J67" s="9">
        <f t="shared" si="34"/>
        <v>7</v>
      </c>
      <c r="K67" s="8">
        <v>185.68636363636364</v>
      </c>
      <c r="L67" s="3" t="s">
        <v>30</v>
      </c>
      <c r="M67" s="16">
        <v>5</v>
      </c>
      <c r="N67" s="13">
        <v>1</v>
      </c>
      <c r="O67" s="13">
        <v>-1</v>
      </c>
      <c r="P67" s="13">
        <v>1</v>
      </c>
      <c r="Q67" s="13">
        <v>1</v>
      </c>
      <c r="R67" s="13">
        <v>1</v>
      </c>
      <c r="S67" s="13">
        <v>1</v>
      </c>
      <c r="T67" s="9">
        <f t="shared" si="35"/>
        <v>17</v>
      </c>
      <c r="U67" s="8">
        <v>199.21555555555562</v>
      </c>
      <c r="V67" s="3">
        <v>281.07272727272726</v>
      </c>
      <c r="W67" s="3">
        <v>323.29090909090911</v>
      </c>
      <c r="X67" s="3">
        <f t="shared" si="36"/>
        <v>0.86941116922557782</v>
      </c>
      <c r="Y67" s="6">
        <f t="shared" si="37"/>
        <v>1.1502037647972057</v>
      </c>
      <c r="Z67" s="6">
        <f t="shared" si="38"/>
        <v>-36.370011774903048</v>
      </c>
      <c r="AA67" s="2">
        <f t="shared" si="39"/>
        <v>-24.148163219159997</v>
      </c>
      <c r="AB67" s="6">
        <f t="shared" si="40"/>
        <v>-12.015162454873632</v>
      </c>
      <c r="AC67" s="3" t="s">
        <v>63</v>
      </c>
      <c r="AD67" s="20" t="s">
        <v>83</v>
      </c>
      <c r="AE67" s="20"/>
      <c r="AG67" s="7">
        <v>75</v>
      </c>
    </row>
    <row r="68" spans="2:33" x14ac:dyDescent="0.25">
      <c r="B68" s="3" t="s">
        <v>19</v>
      </c>
      <c r="C68" s="16">
        <v>2</v>
      </c>
      <c r="D68" s="13">
        <v>-1</v>
      </c>
      <c r="E68" s="13">
        <v>1</v>
      </c>
      <c r="F68" s="13">
        <v>-1</v>
      </c>
      <c r="G68" s="13">
        <v>-1</v>
      </c>
      <c r="H68" s="13">
        <v>-1</v>
      </c>
      <c r="I68" s="13">
        <v>-1</v>
      </c>
      <c r="J68" s="9">
        <f t="shared" si="34"/>
        <v>-17</v>
      </c>
      <c r="K68" s="8">
        <v>178.64090909090913</v>
      </c>
      <c r="L68" s="3" t="s">
        <v>10</v>
      </c>
      <c r="M68" s="16">
        <v>3</v>
      </c>
      <c r="N68" s="13">
        <v>1</v>
      </c>
      <c r="O68" s="13">
        <v>1</v>
      </c>
      <c r="P68" s="13">
        <v>-1</v>
      </c>
      <c r="Q68" s="13">
        <v>1</v>
      </c>
      <c r="R68" s="13">
        <v>-1</v>
      </c>
      <c r="S68" s="13">
        <v>-1</v>
      </c>
      <c r="T68" s="9">
        <f t="shared" si="35"/>
        <v>-7</v>
      </c>
      <c r="U68" s="8">
        <v>207.05</v>
      </c>
      <c r="V68" s="3">
        <v>256.17727272727274</v>
      </c>
      <c r="W68" s="3">
        <v>252.45454545454547</v>
      </c>
      <c r="X68" s="3">
        <f t="shared" si="36"/>
        <v>1.0147461289160964</v>
      </c>
      <c r="Y68" s="6">
        <f t="shared" si="37"/>
        <v>0.98546815947763444</v>
      </c>
      <c r="Z68" s="6">
        <f t="shared" si="38"/>
        <v>3.7770266662432022</v>
      </c>
      <c r="AA68" s="3">
        <f t="shared" si="39"/>
        <v>2.5179053717077267</v>
      </c>
      <c r="AB68" s="2">
        <f t="shared" si="40"/>
        <v>1.2588852447295835</v>
      </c>
      <c r="AC68" s="3" t="s">
        <v>58</v>
      </c>
      <c r="AD68" s="20" t="s">
        <v>83</v>
      </c>
      <c r="AE68" s="20"/>
      <c r="AG68" s="4">
        <v>-35</v>
      </c>
    </row>
    <row r="69" spans="2:33" x14ac:dyDescent="0.25">
      <c r="B69" s="3" t="s">
        <v>29</v>
      </c>
      <c r="C69" s="16">
        <v>5</v>
      </c>
      <c r="D69" s="13">
        <v>1</v>
      </c>
      <c r="E69" s="13">
        <v>1</v>
      </c>
      <c r="F69" s="13">
        <v>-1</v>
      </c>
      <c r="G69" s="13">
        <v>1</v>
      </c>
      <c r="H69" s="13">
        <v>1</v>
      </c>
      <c r="I69" s="13">
        <v>1</v>
      </c>
      <c r="J69" s="9">
        <f t="shared" si="34"/>
        <v>15</v>
      </c>
      <c r="K69" s="8">
        <v>179.8088888888889</v>
      </c>
      <c r="L69" s="3" t="s">
        <v>13</v>
      </c>
      <c r="M69" s="16">
        <v>3</v>
      </c>
      <c r="N69" s="13">
        <v>-1</v>
      </c>
      <c r="O69" s="13">
        <v>1</v>
      </c>
      <c r="P69" s="13">
        <v>1</v>
      </c>
      <c r="Q69" s="13">
        <v>1</v>
      </c>
      <c r="R69" s="13">
        <v>-1</v>
      </c>
      <c r="S69" s="13">
        <v>-1</v>
      </c>
      <c r="T69" s="9">
        <f t="shared" si="35"/>
        <v>-3</v>
      </c>
      <c r="U69" s="8">
        <v>182.26666666666668</v>
      </c>
      <c r="V69" s="3">
        <v>291.19090909090903</v>
      </c>
      <c r="W69" s="3">
        <v>228.4045454545454</v>
      </c>
      <c r="X69" s="3">
        <f t="shared" si="36"/>
        <v>1.2748910426078131</v>
      </c>
      <c r="Y69" s="6">
        <f t="shared" si="37"/>
        <v>0.78438075614248692</v>
      </c>
      <c r="Z69" s="2">
        <f t="shared" si="38"/>
        <v>64.053161180824844</v>
      </c>
      <c r="AA69" s="6">
        <f t="shared" si="39"/>
        <v>42.18388463601805</v>
      </c>
      <c r="AB69" s="6">
        <f t="shared" si="40"/>
        <v>20.783966547401377</v>
      </c>
      <c r="AC69" s="3" t="s">
        <v>54</v>
      </c>
      <c r="AD69" s="3" t="s">
        <v>74</v>
      </c>
      <c r="AG69" s="4">
        <v>120</v>
      </c>
    </row>
    <row r="70" spans="2:33" x14ac:dyDescent="0.25">
      <c r="B70" s="3" t="s">
        <v>28</v>
      </c>
      <c r="C70" s="16">
        <v>3</v>
      </c>
      <c r="D70" s="13">
        <v>1</v>
      </c>
      <c r="E70" s="13">
        <v>-1</v>
      </c>
      <c r="F70" s="13">
        <v>-1</v>
      </c>
      <c r="G70" s="13">
        <v>-1</v>
      </c>
      <c r="H70" s="13">
        <v>1</v>
      </c>
      <c r="I70" s="13">
        <v>1</v>
      </c>
      <c r="J70" s="9">
        <f t="shared" si="34"/>
        <v>3</v>
      </c>
      <c r="K70" s="8">
        <v>159.41063829787231</v>
      </c>
      <c r="L70" s="3" t="s">
        <v>25</v>
      </c>
      <c r="M70" s="16">
        <v>4</v>
      </c>
      <c r="N70" s="13">
        <v>-1</v>
      </c>
      <c r="O70" s="13">
        <v>1</v>
      </c>
      <c r="P70" s="13">
        <v>1</v>
      </c>
      <c r="Q70" s="13">
        <v>1</v>
      </c>
      <c r="R70" s="13">
        <v>-1</v>
      </c>
      <c r="S70" s="13">
        <v>1</v>
      </c>
      <c r="T70" s="9">
        <f t="shared" si="35"/>
        <v>9</v>
      </c>
      <c r="U70" s="8">
        <v>174.6978260869565</v>
      </c>
      <c r="V70" s="3">
        <v>258.54090909090911</v>
      </c>
      <c r="W70" s="3">
        <v>277.18636363636364</v>
      </c>
      <c r="X70" s="3">
        <f t="shared" si="36"/>
        <v>0.93273314638985916</v>
      </c>
      <c r="Y70" s="6">
        <f t="shared" si="37"/>
        <v>1.0721180048875683</v>
      </c>
      <c r="Z70" s="6">
        <f t="shared" si="38"/>
        <v>-17.998811296328654</v>
      </c>
      <c r="AA70" s="6">
        <f t="shared" si="39"/>
        <v>-11.987097830802981</v>
      </c>
      <c r="AB70" s="2">
        <f t="shared" si="40"/>
        <v>-5.9862888172407906</v>
      </c>
      <c r="AC70" s="3" t="s">
        <v>63</v>
      </c>
      <c r="AD70" s="20" t="s">
        <v>83</v>
      </c>
      <c r="AE70" s="20"/>
      <c r="AG70" s="4">
        <v>-3</v>
      </c>
    </row>
    <row r="71" spans="2:33" x14ac:dyDescent="0.25">
      <c r="B71" s="3" t="s">
        <v>27</v>
      </c>
      <c r="C71" s="16">
        <v>3</v>
      </c>
      <c r="D71" s="13">
        <v>-1</v>
      </c>
      <c r="E71" s="13">
        <v>1</v>
      </c>
      <c r="F71" s="13">
        <v>-1</v>
      </c>
      <c r="G71" s="13">
        <v>1</v>
      </c>
      <c r="H71" s="13">
        <v>1</v>
      </c>
      <c r="I71" s="13">
        <v>-1</v>
      </c>
      <c r="J71" s="9">
        <f t="shared" si="34"/>
        <v>1</v>
      </c>
      <c r="K71" s="8">
        <v>202.86888888888893</v>
      </c>
      <c r="L71" s="3" t="s">
        <v>26</v>
      </c>
      <c r="M71" s="16">
        <v>2</v>
      </c>
      <c r="N71" s="13">
        <v>-1</v>
      </c>
      <c r="O71" s="13">
        <v>-1</v>
      </c>
      <c r="P71" s="13">
        <v>1</v>
      </c>
      <c r="Q71" s="13">
        <v>-1</v>
      </c>
      <c r="R71" s="13">
        <v>-1</v>
      </c>
      <c r="S71" s="13">
        <v>1</v>
      </c>
      <c r="T71" s="9">
        <f t="shared" si="35"/>
        <v>-3</v>
      </c>
      <c r="U71" s="8">
        <v>198.6217391304348</v>
      </c>
      <c r="V71" s="3">
        <v>349.94545454545454</v>
      </c>
      <c r="W71" s="3">
        <v>248.67727272727268</v>
      </c>
      <c r="X71" s="3">
        <f t="shared" si="36"/>
        <v>1.4072273300553841</v>
      </c>
      <c r="Y71" s="6">
        <f t="shared" si="37"/>
        <v>0.71061723905024143</v>
      </c>
      <c r="Z71" s="2">
        <f t="shared" si="38"/>
        <v>92.046588831314651</v>
      </c>
      <c r="AA71" s="6">
        <f t="shared" si="39"/>
        <v>59.908467826442269</v>
      </c>
      <c r="AB71" s="6">
        <f t="shared" si="40"/>
        <v>29.097002968936295</v>
      </c>
      <c r="AC71" s="3" t="s">
        <v>54</v>
      </c>
      <c r="AD71" s="3" t="s">
        <v>74</v>
      </c>
      <c r="AG71" s="4">
        <v>62</v>
      </c>
    </row>
    <row r="72" spans="2:33" x14ac:dyDescent="0.25">
      <c r="B72" s="3" t="s">
        <v>20</v>
      </c>
      <c r="C72" s="16">
        <v>1</v>
      </c>
      <c r="D72" s="13">
        <v>-1</v>
      </c>
      <c r="E72" s="13">
        <v>-1</v>
      </c>
      <c r="F72" s="13">
        <v>-1</v>
      </c>
      <c r="G72" s="13">
        <v>-1</v>
      </c>
      <c r="H72" s="13">
        <v>-1</v>
      </c>
      <c r="I72" s="13">
        <v>1</v>
      </c>
      <c r="J72" s="9">
        <f t="shared" si="34"/>
        <v>-9</v>
      </c>
      <c r="K72" s="8">
        <v>136.45869565217393</v>
      </c>
      <c r="L72" s="3" t="s">
        <v>12</v>
      </c>
      <c r="M72" s="16">
        <v>2</v>
      </c>
      <c r="N72" s="13">
        <v>1</v>
      </c>
      <c r="O72" s="13">
        <v>-1</v>
      </c>
      <c r="P72" s="13">
        <v>1</v>
      </c>
      <c r="Q72" s="13">
        <v>-1</v>
      </c>
      <c r="R72" s="13">
        <v>-1</v>
      </c>
      <c r="S72" s="13">
        <v>-1</v>
      </c>
      <c r="T72" s="9">
        <f t="shared" si="35"/>
        <v>-13</v>
      </c>
      <c r="U72" s="8">
        <v>158.20545454545456</v>
      </c>
      <c r="V72" s="3">
        <v>201.02272727272728</v>
      </c>
      <c r="W72" s="3">
        <v>169.89545454545458</v>
      </c>
      <c r="X72" s="3">
        <f t="shared" si="36"/>
        <v>1.1832142761591351</v>
      </c>
      <c r="Y72" s="6">
        <f t="shared" si="37"/>
        <v>0.84515545505935574</v>
      </c>
      <c r="Z72" s="6">
        <f t="shared" si="38"/>
        <v>43.866699394581858</v>
      </c>
      <c r="AA72" s="24">
        <f t="shared" si="39"/>
        <v>29.073058614581015</v>
      </c>
      <c r="AB72" s="6">
        <f t="shared" si="40"/>
        <v>14.434156025587583</v>
      </c>
      <c r="AC72" s="3" t="s">
        <v>55</v>
      </c>
      <c r="AD72" s="3" t="s">
        <v>72</v>
      </c>
      <c r="AG72" s="4">
        <v>15</v>
      </c>
    </row>
    <row r="75" spans="2:33" x14ac:dyDescent="0.25">
      <c r="B75" s="3" t="s">
        <v>19</v>
      </c>
      <c r="C75" s="16">
        <v>1</v>
      </c>
      <c r="D75" s="13">
        <v>1</v>
      </c>
      <c r="E75" s="13">
        <v>-1</v>
      </c>
      <c r="F75" s="13">
        <v>-1</v>
      </c>
      <c r="G75" s="13">
        <v>-1</v>
      </c>
      <c r="H75" s="13">
        <v>-1</v>
      </c>
      <c r="I75" s="13">
        <v>-1</v>
      </c>
      <c r="J75" s="9">
        <f t="shared" ref="J75:J83" si="41">6*I75+5*H75+4*G75+3*F75+2*E75+D75</f>
        <v>-19</v>
      </c>
      <c r="K75" s="8">
        <v>178.64090909090913</v>
      </c>
      <c r="L75" s="3" t="s">
        <v>30</v>
      </c>
      <c r="M75" s="16">
        <v>4</v>
      </c>
      <c r="N75" s="13">
        <v>-1</v>
      </c>
      <c r="O75" s="13">
        <v>1</v>
      </c>
      <c r="P75" s="13">
        <v>1</v>
      </c>
      <c r="Q75" s="13">
        <v>1</v>
      </c>
      <c r="R75" s="13">
        <v>1</v>
      </c>
      <c r="S75" s="13">
        <v>-1</v>
      </c>
      <c r="T75" s="9">
        <f t="shared" ref="T75:T83" si="42">6*S75+5*R75+4*Q75+3*P75+2*O75+N75</f>
        <v>7</v>
      </c>
      <c r="U75" s="8">
        <v>199.21555555555562</v>
      </c>
      <c r="V75" s="3">
        <v>236.66818181818181</v>
      </c>
      <c r="W75" s="3">
        <v>295.01818181818186</v>
      </c>
      <c r="X75" s="3">
        <f t="shared" ref="X75:X83" si="43">V75/W75</f>
        <v>0.80221557993344006</v>
      </c>
      <c r="Y75" s="3">
        <f t="shared" ref="Y75:Y83" si="44">W75/V75</f>
        <v>1.2465477173641657</v>
      </c>
      <c r="Z75" s="2">
        <f t="shared" ref="Z75:Z83" si="45">((V75)^1.5/(W75)^1.5)*(172/2)-((W75)^1.5/(V75)^1.5)*(172/2)</f>
        <v>-57.898683771010262</v>
      </c>
      <c r="AA75" s="2">
        <f t="shared" ref="AA75:AA83" si="46">(V75/W75)*(172/2)-(W75/V75)*(172/2)</f>
        <v>-38.212563819042416</v>
      </c>
      <c r="AB75" s="6">
        <f t="shared" ref="AB75:AB83" si="47">-2*(172/(X75+1))+172</f>
        <v>-18.876165887271213</v>
      </c>
      <c r="AC75" s="3" t="s">
        <v>63</v>
      </c>
      <c r="AD75" s="20" t="s">
        <v>91</v>
      </c>
      <c r="AE75" s="20"/>
      <c r="AG75" s="4">
        <v>-46</v>
      </c>
    </row>
    <row r="76" spans="2:33" x14ac:dyDescent="0.25">
      <c r="B76" s="3" t="s">
        <v>26</v>
      </c>
      <c r="C76" s="16">
        <v>2</v>
      </c>
      <c r="D76" s="13">
        <v>-1</v>
      </c>
      <c r="E76" s="13">
        <v>1</v>
      </c>
      <c r="F76" s="13">
        <v>-1</v>
      </c>
      <c r="G76" s="13">
        <v>-1</v>
      </c>
      <c r="H76" s="13">
        <v>1</v>
      </c>
      <c r="I76" s="13">
        <v>-1</v>
      </c>
      <c r="J76" s="9">
        <f t="shared" si="41"/>
        <v>-7</v>
      </c>
      <c r="K76" s="8">
        <v>198.6217391304348</v>
      </c>
      <c r="L76" s="3" t="s">
        <v>20</v>
      </c>
      <c r="M76" s="16">
        <v>2</v>
      </c>
      <c r="N76" s="13">
        <v>-1</v>
      </c>
      <c r="O76" s="13">
        <v>-1</v>
      </c>
      <c r="P76" s="13">
        <v>-1</v>
      </c>
      <c r="Q76" s="13">
        <v>-1</v>
      </c>
      <c r="R76" s="13">
        <v>1</v>
      </c>
      <c r="S76" s="13">
        <v>1</v>
      </c>
      <c r="T76" s="9">
        <f t="shared" si="42"/>
        <v>1</v>
      </c>
      <c r="U76" s="8">
        <v>136.45869565217393</v>
      </c>
      <c r="V76" s="3">
        <v>244.06363636363633</v>
      </c>
      <c r="W76" s="3">
        <v>225.45909090909092</v>
      </c>
      <c r="X76" s="3">
        <f t="shared" si="43"/>
        <v>1.082518497610935</v>
      </c>
      <c r="Y76" s="3">
        <f t="shared" si="44"/>
        <v>0.92377174358401326</v>
      </c>
      <c r="Z76" s="3">
        <f t="shared" si="45"/>
        <v>20.50515268947602</v>
      </c>
      <c r="AA76" s="3">
        <f t="shared" si="46"/>
        <v>13.652220846315259</v>
      </c>
      <c r="AB76" s="2">
        <f t="shared" si="47"/>
        <v>6.815392807009033</v>
      </c>
      <c r="AC76" s="3" t="s">
        <v>52</v>
      </c>
      <c r="AD76" s="3" t="s">
        <v>72</v>
      </c>
      <c r="AG76" s="7">
        <v>-15</v>
      </c>
    </row>
    <row r="77" spans="2:33" x14ac:dyDescent="0.25">
      <c r="B77" s="3" t="s">
        <v>29</v>
      </c>
      <c r="C77" s="16">
        <v>5</v>
      </c>
      <c r="D77" s="13">
        <v>1</v>
      </c>
      <c r="E77" s="13">
        <v>-1</v>
      </c>
      <c r="F77" s="13">
        <v>1</v>
      </c>
      <c r="G77" s="13">
        <v>1</v>
      </c>
      <c r="H77" s="13">
        <v>1</v>
      </c>
      <c r="I77" s="13">
        <v>1</v>
      </c>
      <c r="J77" s="9">
        <f t="shared" si="41"/>
        <v>17</v>
      </c>
      <c r="K77" s="8">
        <v>179.8088888888889</v>
      </c>
      <c r="L77" s="3" t="s">
        <v>27</v>
      </c>
      <c r="M77" s="16">
        <v>4</v>
      </c>
      <c r="N77" s="13">
        <v>1</v>
      </c>
      <c r="O77" s="13">
        <v>-1</v>
      </c>
      <c r="P77" s="13">
        <v>1</v>
      </c>
      <c r="Q77" s="13">
        <v>1</v>
      </c>
      <c r="R77" s="13">
        <v>-1</v>
      </c>
      <c r="S77" s="13">
        <v>1</v>
      </c>
      <c r="T77" s="9">
        <f t="shared" si="42"/>
        <v>7</v>
      </c>
      <c r="U77" s="8">
        <v>202.86888888888893</v>
      </c>
      <c r="V77" s="3">
        <v>304.84090909090907</v>
      </c>
      <c r="W77" s="3">
        <v>354.5272727272727</v>
      </c>
      <c r="X77" s="3">
        <f t="shared" si="43"/>
        <v>0.85985178727114209</v>
      </c>
      <c r="Y77" s="3">
        <f t="shared" si="44"/>
        <v>1.1629911280101395</v>
      </c>
      <c r="Z77" s="3">
        <f t="shared" si="45"/>
        <v>-39.290702606362174</v>
      </c>
      <c r="AA77" s="2">
        <f t="shared" si="46"/>
        <v>-26.069983303553784</v>
      </c>
      <c r="AB77" s="6">
        <f t="shared" si="47"/>
        <v>-12.96097503808744</v>
      </c>
      <c r="AC77" s="3" t="s">
        <v>55</v>
      </c>
      <c r="AD77" s="20" t="s">
        <v>72</v>
      </c>
      <c r="AE77" s="20"/>
      <c r="AG77" s="7">
        <v>44</v>
      </c>
    </row>
    <row r="78" spans="2:33" x14ac:dyDescent="0.25">
      <c r="B78" s="3" t="s">
        <v>25</v>
      </c>
      <c r="C78" s="16">
        <v>5</v>
      </c>
      <c r="D78" s="13">
        <v>1</v>
      </c>
      <c r="E78" s="13">
        <v>1</v>
      </c>
      <c r="F78" s="13">
        <v>1</v>
      </c>
      <c r="G78" s="13">
        <v>-1</v>
      </c>
      <c r="H78" s="13">
        <v>1</v>
      </c>
      <c r="I78" s="13">
        <v>1</v>
      </c>
      <c r="J78" s="9">
        <f t="shared" si="41"/>
        <v>13</v>
      </c>
      <c r="K78" s="8">
        <v>174.6978260869565</v>
      </c>
      <c r="L78" s="3" t="s">
        <v>12</v>
      </c>
      <c r="M78" s="16">
        <v>1</v>
      </c>
      <c r="N78" s="13">
        <v>-1</v>
      </c>
      <c r="O78" s="13">
        <v>1</v>
      </c>
      <c r="P78" s="13">
        <v>-1</v>
      </c>
      <c r="Q78" s="13">
        <v>-1</v>
      </c>
      <c r="R78" s="13">
        <v>-1</v>
      </c>
      <c r="S78" s="13">
        <v>-1</v>
      </c>
      <c r="T78" s="9">
        <f t="shared" si="42"/>
        <v>-17</v>
      </c>
      <c r="U78" s="8">
        <v>158.20545454545456</v>
      </c>
      <c r="V78" s="3">
        <v>290.62272727272733</v>
      </c>
      <c r="W78" s="3">
        <v>175.82272727272732</v>
      </c>
      <c r="X78" s="3">
        <f t="shared" si="43"/>
        <v>1.6529303792559653</v>
      </c>
      <c r="Y78" s="3">
        <f t="shared" si="44"/>
        <v>0.60498615824952695</v>
      </c>
      <c r="Z78" s="2">
        <f t="shared" si="45"/>
        <v>142.29118636490142</v>
      </c>
      <c r="AA78" s="3">
        <f t="shared" si="46"/>
        <v>90.123203006553709</v>
      </c>
      <c r="AB78" s="6">
        <f t="shared" si="47"/>
        <v>42.332066499054747</v>
      </c>
      <c r="AC78" s="3" t="s">
        <v>53</v>
      </c>
      <c r="AD78" s="3" t="s">
        <v>74</v>
      </c>
      <c r="AG78" s="4">
        <v>81</v>
      </c>
    </row>
    <row r="79" spans="2:33" x14ac:dyDescent="0.25">
      <c r="B79" s="3" t="s">
        <v>13</v>
      </c>
      <c r="C79" s="16">
        <v>3</v>
      </c>
      <c r="D79" s="13">
        <v>1</v>
      </c>
      <c r="E79" s="13">
        <v>1</v>
      </c>
      <c r="F79" s="13">
        <v>1</v>
      </c>
      <c r="G79" s="13">
        <v>-1</v>
      </c>
      <c r="H79" s="13">
        <v>-1</v>
      </c>
      <c r="I79" s="13">
        <v>-1</v>
      </c>
      <c r="J79" s="9">
        <f t="shared" si="41"/>
        <v>-9</v>
      </c>
      <c r="K79" s="8">
        <v>182.26666666666668</v>
      </c>
      <c r="L79" s="3" t="s">
        <v>23</v>
      </c>
      <c r="M79" s="16">
        <v>3</v>
      </c>
      <c r="N79" s="13">
        <v>1</v>
      </c>
      <c r="O79" s="13">
        <v>-1</v>
      </c>
      <c r="P79" s="13">
        <v>-1</v>
      </c>
      <c r="Q79" s="13">
        <v>1</v>
      </c>
      <c r="R79" s="13">
        <v>1</v>
      </c>
      <c r="S79" s="13">
        <v>-1</v>
      </c>
      <c r="T79" s="9">
        <f t="shared" si="42"/>
        <v>-1</v>
      </c>
      <c r="U79" s="8">
        <v>160.2755555555556</v>
      </c>
      <c r="V79" s="3">
        <v>226.26363636363632</v>
      </c>
      <c r="W79" s="3">
        <v>210.95909090909092</v>
      </c>
      <c r="X79" s="3">
        <f t="shared" si="43"/>
        <v>1.0725474564219686</v>
      </c>
      <c r="Y79" s="3">
        <f t="shared" si="44"/>
        <v>0.93235967696572808</v>
      </c>
      <c r="Z79" s="3">
        <f t="shared" si="45"/>
        <v>18.10270347148051</v>
      </c>
      <c r="AA79" s="3">
        <f t="shared" si="46"/>
        <v>12.056149033236679</v>
      </c>
      <c r="AB79" s="2">
        <f t="shared" si="47"/>
        <v>6.0206884363076654</v>
      </c>
      <c r="AC79" s="3" t="s">
        <v>52</v>
      </c>
      <c r="AD79" s="3" t="s">
        <v>72</v>
      </c>
      <c r="AG79" s="7">
        <v>-73</v>
      </c>
    </row>
    <row r="80" spans="2:33" x14ac:dyDescent="0.25">
      <c r="B80" s="3" t="s">
        <v>22</v>
      </c>
      <c r="C80" s="16">
        <v>0</v>
      </c>
      <c r="D80" s="13">
        <v>-1</v>
      </c>
      <c r="E80" s="13">
        <v>-1</v>
      </c>
      <c r="F80" s="13">
        <v>-1</v>
      </c>
      <c r="G80" s="13">
        <v>-1</v>
      </c>
      <c r="H80" s="13">
        <v>-1</v>
      </c>
      <c r="I80" s="13">
        <v>-1</v>
      </c>
      <c r="J80" s="9">
        <f t="shared" si="41"/>
        <v>-21</v>
      </c>
      <c r="K80" s="8">
        <v>181.86666666666665</v>
      </c>
      <c r="L80" s="3" t="s">
        <v>24</v>
      </c>
      <c r="M80" s="16">
        <v>4</v>
      </c>
      <c r="N80" s="13">
        <v>-1</v>
      </c>
      <c r="O80" s="13">
        <v>1</v>
      </c>
      <c r="P80" s="13">
        <v>-1</v>
      </c>
      <c r="Q80" s="13">
        <v>1</v>
      </c>
      <c r="R80" s="13">
        <v>1</v>
      </c>
      <c r="S80" s="13">
        <v>1</v>
      </c>
      <c r="T80" s="9">
        <f t="shared" si="42"/>
        <v>13</v>
      </c>
      <c r="U80" s="8">
        <v>185.68636363636364</v>
      </c>
      <c r="V80" s="3">
        <v>237.68636363636361</v>
      </c>
      <c r="W80" s="3">
        <v>281.07272727272726</v>
      </c>
      <c r="X80" s="3">
        <f t="shared" si="43"/>
        <v>0.84564008021217407</v>
      </c>
      <c r="Y80" s="3">
        <f t="shared" si="44"/>
        <v>1.1825361916964678</v>
      </c>
      <c r="Z80" s="3">
        <f t="shared" si="45"/>
        <v>-43.714082563721178</v>
      </c>
      <c r="AA80" s="2">
        <f t="shared" si="46"/>
        <v>-28.973065587649259</v>
      </c>
      <c r="AB80" s="6">
        <f t="shared" si="47"/>
        <v>-14.385202449902295</v>
      </c>
      <c r="AC80" s="3" t="s">
        <v>58</v>
      </c>
      <c r="AD80" s="20" t="s">
        <v>83</v>
      </c>
      <c r="AE80" s="20"/>
      <c r="AG80" s="4">
        <v>-18</v>
      </c>
    </row>
    <row r="81" spans="2:33" x14ac:dyDescent="0.25">
      <c r="B81" s="3" t="s">
        <v>21</v>
      </c>
      <c r="C81" s="16">
        <v>4</v>
      </c>
      <c r="D81" s="13">
        <v>1</v>
      </c>
      <c r="E81" s="13">
        <v>1</v>
      </c>
      <c r="F81" s="13">
        <v>-1</v>
      </c>
      <c r="G81" s="13">
        <v>1</v>
      </c>
      <c r="H81" s="13">
        <v>1</v>
      </c>
      <c r="I81" s="13">
        <v>-1</v>
      </c>
      <c r="J81" s="9">
        <f t="shared" si="41"/>
        <v>3</v>
      </c>
      <c r="K81" s="8">
        <v>197.63636363636354</v>
      </c>
      <c r="L81" s="3" t="s">
        <v>6</v>
      </c>
      <c r="M81" s="16">
        <v>4</v>
      </c>
      <c r="N81" s="13">
        <v>-1</v>
      </c>
      <c r="O81" s="13">
        <v>1</v>
      </c>
      <c r="P81" s="13">
        <v>1</v>
      </c>
      <c r="Q81" s="13">
        <v>1</v>
      </c>
      <c r="R81" s="13">
        <v>-1</v>
      </c>
      <c r="S81" s="13">
        <v>1</v>
      </c>
      <c r="T81" s="9">
        <f t="shared" si="42"/>
        <v>9</v>
      </c>
      <c r="U81" s="8">
        <v>176.86956521739131</v>
      </c>
      <c r="V81" s="3">
        <v>269.63636363636363</v>
      </c>
      <c r="W81" s="3">
        <v>294.72727272727275</v>
      </c>
      <c r="X81" s="3">
        <f t="shared" si="43"/>
        <v>0.91486736582356565</v>
      </c>
      <c r="Y81" s="3">
        <f t="shared" si="44"/>
        <v>1.0930546190155093</v>
      </c>
      <c r="Z81" s="3">
        <f t="shared" si="45"/>
        <v>-23.024066060299788</v>
      </c>
      <c r="AA81" s="3">
        <f t="shared" si="46"/>
        <v>-15.324103774507151</v>
      </c>
      <c r="AB81" s="2">
        <f t="shared" si="47"/>
        <v>-7.6469072164948386</v>
      </c>
      <c r="AC81" s="3" t="s">
        <v>64</v>
      </c>
      <c r="AD81" s="3" t="s">
        <v>72</v>
      </c>
      <c r="AG81" s="4">
        <v>15</v>
      </c>
    </row>
    <row r="82" spans="2:33" x14ac:dyDescent="0.25">
      <c r="B82" s="3" t="s">
        <v>11</v>
      </c>
      <c r="C82" s="16">
        <v>2</v>
      </c>
      <c r="D82" s="13">
        <v>-1</v>
      </c>
      <c r="E82" s="13">
        <v>-1</v>
      </c>
      <c r="F82" s="13">
        <v>1</v>
      </c>
      <c r="G82" s="13">
        <v>-1</v>
      </c>
      <c r="H82" s="13">
        <v>-1</v>
      </c>
      <c r="I82" s="13">
        <v>1</v>
      </c>
      <c r="J82" s="9">
        <f t="shared" si="41"/>
        <v>-3</v>
      </c>
      <c r="K82" s="8">
        <v>166.76590909090908</v>
      </c>
      <c r="L82" s="3" t="s">
        <v>5</v>
      </c>
      <c r="M82" s="16">
        <v>6</v>
      </c>
      <c r="N82" s="13">
        <v>1</v>
      </c>
      <c r="O82" s="13">
        <v>1</v>
      </c>
      <c r="P82" s="13">
        <v>1</v>
      </c>
      <c r="Q82" s="13">
        <v>1</v>
      </c>
      <c r="R82" s="13">
        <v>1</v>
      </c>
      <c r="S82" s="13">
        <v>1</v>
      </c>
      <c r="T82" s="9">
        <f t="shared" si="42"/>
        <v>21</v>
      </c>
      <c r="U82" s="8">
        <v>193.05227272727271</v>
      </c>
      <c r="V82" s="3">
        <v>235.37200000000001</v>
      </c>
      <c r="W82" s="3">
        <v>292.45599999999996</v>
      </c>
      <c r="X82" s="3">
        <f t="shared" si="43"/>
        <v>0.80481166397680348</v>
      </c>
      <c r="Y82" s="3">
        <f t="shared" si="44"/>
        <v>1.2425267236544701</v>
      </c>
      <c r="Z82" s="2">
        <f t="shared" si="45"/>
        <v>-57.019822964716965</v>
      </c>
      <c r="AA82" s="3">
        <f t="shared" si="46"/>
        <v>-37.643495132279327</v>
      </c>
      <c r="AB82" s="6">
        <f t="shared" si="47"/>
        <v>-18.601605068317696</v>
      </c>
      <c r="AC82" s="3" t="s">
        <v>63</v>
      </c>
      <c r="AD82" s="20" t="s">
        <v>91</v>
      </c>
      <c r="AE82" s="20"/>
      <c r="AF82" s="3">
        <v>2.75</v>
      </c>
      <c r="AG82" s="7">
        <v>-7</v>
      </c>
    </row>
    <row r="83" spans="2:33" x14ac:dyDescent="0.25">
      <c r="B83" s="3" t="s">
        <v>10</v>
      </c>
      <c r="C83" s="16">
        <v>3</v>
      </c>
      <c r="D83" s="13">
        <v>1</v>
      </c>
      <c r="E83" s="13">
        <v>-1</v>
      </c>
      <c r="F83" s="13">
        <v>1</v>
      </c>
      <c r="G83" s="13">
        <v>-1</v>
      </c>
      <c r="H83" s="13">
        <v>-1</v>
      </c>
      <c r="I83" s="13">
        <v>1</v>
      </c>
      <c r="J83" s="9">
        <f t="shared" si="41"/>
        <v>-1</v>
      </c>
      <c r="K83" s="8">
        <v>207.05</v>
      </c>
      <c r="L83" s="3" t="s">
        <v>28</v>
      </c>
      <c r="M83" s="16">
        <v>2</v>
      </c>
      <c r="N83" s="13">
        <v>-1</v>
      </c>
      <c r="O83" s="13">
        <v>-1</v>
      </c>
      <c r="P83" s="13">
        <v>-1</v>
      </c>
      <c r="Q83" s="13">
        <v>1</v>
      </c>
      <c r="R83" s="13">
        <v>1</v>
      </c>
      <c r="S83" s="13">
        <v>-1</v>
      </c>
      <c r="T83" s="9">
        <f t="shared" si="42"/>
        <v>-3</v>
      </c>
      <c r="U83" s="8">
        <v>159.41063829787231</v>
      </c>
      <c r="V83" s="3">
        <v>257.19599999999997</v>
      </c>
      <c r="W83" s="3">
        <v>253.7</v>
      </c>
      <c r="X83" s="3">
        <f t="shared" si="43"/>
        <v>1.0137800551832872</v>
      </c>
      <c r="Y83" s="3">
        <f t="shared" si="44"/>
        <v>0.98640725361203141</v>
      </c>
      <c r="Z83" s="3">
        <f t="shared" si="45"/>
        <v>3.531229193033198</v>
      </c>
      <c r="AA83" s="3">
        <f t="shared" si="46"/>
        <v>2.3540609351279898</v>
      </c>
      <c r="AB83" s="2">
        <f t="shared" si="47"/>
        <v>1.1769753531050924</v>
      </c>
      <c r="AC83" s="3" t="s">
        <v>84</v>
      </c>
      <c r="AD83" s="3" t="s">
        <v>72</v>
      </c>
      <c r="AF83" s="3">
        <v>2.2000000000000002</v>
      </c>
      <c r="AG83" s="7">
        <v>77</v>
      </c>
    </row>
  </sheetData>
  <mergeCells count="2">
    <mergeCell ref="V4:AH4"/>
    <mergeCell ref="V5:A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opLeftCell="G2" workbookViewId="0">
      <selection activeCell="X4" sqref="X4"/>
    </sheetView>
  </sheetViews>
  <sheetFormatPr defaultRowHeight="15" x14ac:dyDescent="0.25"/>
  <cols>
    <col min="1" max="1" width="18.42578125" customWidth="1"/>
    <col min="2" max="2" width="9.140625" customWidth="1"/>
    <col min="3" max="3" width="9.140625" style="3" customWidth="1"/>
    <col min="5" max="5" width="11" customWidth="1"/>
    <col min="8" max="8" width="13.5703125" customWidth="1"/>
    <col min="15" max="17" width="9.140625" style="3"/>
    <col min="18" max="18" width="12.7109375" customWidth="1"/>
    <col min="19" max="20" width="12.7109375" style="3" customWidth="1"/>
    <col min="21" max="21" width="13.28515625" customWidth="1"/>
    <col min="22" max="28" width="13.28515625" style="3" customWidth="1"/>
    <col min="31" max="31" width="9.140625" style="3"/>
    <col min="33" max="33" width="9.140625" style="3"/>
  </cols>
  <sheetData>
    <row r="1" spans="1:37" s="3" customFormat="1" ht="56.25" customHeight="1" x14ac:dyDescent="0.25">
      <c r="A1" s="35" t="s">
        <v>112</v>
      </c>
      <c r="B1" s="35" t="s">
        <v>113</v>
      </c>
      <c r="C1" s="35" t="s">
        <v>114</v>
      </c>
      <c r="D1" s="35" t="s">
        <v>124</v>
      </c>
      <c r="E1" s="35" t="s">
        <v>124</v>
      </c>
      <c r="F1" s="35" t="s">
        <v>124</v>
      </c>
      <c r="G1" s="35" t="s">
        <v>124</v>
      </c>
      <c r="H1" s="35" t="s">
        <v>124</v>
      </c>
      <c r="I1" s="35" t="s">
        <v>124</v>
      </c>
      <c r="J1" s="35" t="s">
        <v>124</v>
      </c>
      <c r="K1" s="35" t="s">
        <v>124</v>
      </c>
      <c r="L1" s="35" t="s">
        <v>124</v>
      </c>
      <c r="M1" s="35" t="s">
        <v>124</v>
      </c>
      <c r="N1" s="35" t="s">
        <v>124</v>
      </c>
      <c r="O1" s="35" t="s">
        <v>124</v>
      </c>
      <c r="P1" s="35" t="s">
        <v>124</v>
      </c>
      <c r="Q1" s="35" t="s">
        <v>124</v>
      </c>
      <c r="W1" s="35" t="s">
        <v>50</v>
      </c>
      <c r="Y1" s="35" t="s">
        <v>50</v>
      </c>
      <c r="AB1" s="35" t="s">
        <v>50</v>
      </c>
    </row>
    <row r="2" spans="1:37" s="3" customFormat="1" x14ac:dyDescent="0.25">
      <c r="B2" s="3">
        <v>10</v>
      </c>
      <c r="C2" s="3">
        <v>2.2999999999999998</v>
      </c>
      <c r="D2" s="3">
        <v>-1.1135191860144561E-2</v>
      </c>
      <c r="E2" s="3">
        <v>7.1629968766340285E-2</v>
      </c>
      <c r="F2" s="3">
        <v>8.4116070835900207E-4</v>
      </c>
      <c r="G2" s="3">
        <v>-1.7707917887457212E-2</v>
      </c>
      <c r="H2" s="3">
        <v>7.8389971255017014E-3</v>
      </c>
      <c r="I2" s="3">
        <v>-2.2845428657882151E-3</v>
      </c>
      <c r="J2" s="3">
        <v>-9.3835479649997475E-3</v>
      </c>
      <c r="K2" s="3">
        <v>6.5592609016250298E-3</v>
      </c>
      <c r="L2" s="3">
        <v>-9.5901684115374426E-3</v>
      </c>
      <c r="M2" s="3">
        <v>-5.062451768890891E-3</v>
      </c>
      <c r="N2" s="3">
        <v>-2.6665472082595383E-5</v>
      </c>
      <c r="O2" s="3">
        <v>-2.5428278021063862E-3</v>
      </c>
      <c r="P2" s="3">
        <v>-3.3341314441992054E-3</v>
      </c>
      <c r="Q2" s="3">
        <v>-1.4621982812566543E-3</v>
      </c>
      <c r="W2" s="3">
        <f>AVERAGE(W4:W66)</f>
        <v>20.22962101183877</v>
      </c>
      <c r="Y2" s="3">
        <f>AVERAGE(Y4:Y66)</f>
        <v>7.2872478196422668</v>
      </c>
      <c r="AB2" s="3">
        <f>AVERAGE(AB4:AB66)</f>
        <v>0.79365079365079361</v>
      </c>
    </row>
    <row r="3" spans="1:37" ht="30.75" customHeight="1" x14ac:dyDescent="0.25">
      <c r="A3" s="34" t="s">
        <v>93</v>
      </c>
      <c r="B3" s="35" t="s">
        <v>97</v>
      </c>
      <c r="C3" s="35"/>
      <c r="D3" s="35" t="s">
        <v>94</v>
      </c>
      <c r="E3" s="35" t="s">
        <v>95</v>
      </c>
      <c r="F3" s="35" t="s">
        <v>96</v>
      </c>
      <c r="G3" s="35" t="s">
        <v>94</v>
      </c>
      <c r="H3" s="35" t="s">
        <v>95</v>
      </c>
      <c r="I3" s="35" t="s">
        <v>96</v>
      </c>
      <c r="J3" s="35" t="s">
        <v>98</v>
      </c>
      <c r="K3" s="35" t="s">
        <v>99</v>
      </c>
      <c r="L3" s="35" t="s">
        <v>100</v>
      </c>
      <c r="M3" s="35" t="s">
        <v>101</v>
      </c>
      <c r="N3" s="35" t="s">
        <v>120</v>
      </c>
      <c r="O3" s="35" t="s">
        <v>121</v>
      </c>
      <c r="P3" s="35" t="s">
        <v>122</v>
      </c>
      <c r="Q3" s="35" t="s">
        <v>123</v>
      </c>
      <c r="R3" s="35" t="s">
        <v>102</v>
      </c>
      <c r="S3" s="35" t="s">
        <v>103</v>
      </c>
      <c r="T3" s="35" t="s">
        <v>106</v>
      </c>
      <c r="U3" s="35" t="s">
        <v>107</v>
      </c>
      <c r="V3" s="35" t="s">
        <v>108</v>
      </c>
      <c r="W3" s="35" t="s">
        <v>118</v>
      </c>
      <c r="X3" s="35" t="s">
        <v>117</v>
      </c>
      <c r="Y3" s="35" t="s">
        <v>118</v>
      </c>
      <c r="Z3" s="35" t="s">
        <v>110</v>
      </c>
      <c r="AA3" s="35" t="s">
        <v>119</v>
      </c>
      <c r="AB3" s="35" t="s">
        <v>118</v>
      </c>
      <c r="AC3" s="35" t="s">
        <v>104</v>
      </c>
      <c r="AD3" s="35" t="s">
        <v>105</v>
      </c>
      <c r="AE3" s="35" t="s">
        <v>111</v>
      </c>
      <c r="AF3" s="35" t="s">
        <v>109</v>
      </c>
      <c r="AG3" s="35" t="s">
        <v>109</v>
      </c>
      <c r="AH3" s="35" t="s">
        <v>115</v>
      </c>
      <c r="AI3" s="35" t="s">
        <v>116</v>
      </c>
      <c r="AJ3" s="35" t="s">
        <v>115</v>
      </c>
      <c r="AK3" s="35" t="s">
        <v>116</v>
      </c>
    </row>
    <row r="4" spans="1:37" x14ac:dyDescent="0.25">
      <c r="A4" s="3" t="s">
        <v>5</v>
      </c>
      <c r="B4" t="s">
        <v>6</v>
      </c>
      <c r="D4" s="16">
        <v>3</v>
      </c>
      <c r="E4" s="32">
        <v>-1</v>
      </c>
      <c r="F4" s="30">
        <v>194.75</v>
      </c>
      <c r="G4" s="16">
        <v>4</v>
      </c>
      <c r="H4" s="32">
        <v>1</v>
      </c>
      <c r="I4" s="30">
        <v>174.27826086956523</v>
      </c>
      <c r="J4" s="17">
        <v>300.404</v>
      </c>
      <c r="K4" s="17">
        <v>264.58800000000002</v>
      </c>
      <c r="L4" s="33">
        <v>1.1353651715119355</v>
      </c>
      <c r="M4" s="33">
        <v>0.88077389115990479</v>
      </c>
      <c r="N4">
        <f>(J4-K4)^3</f>
        <v>45944.258218495903</v>
      </c>
      <c r="O4" s="3">
        <f>(J4/K4-F4/I4)</f>
        <v>1.7899349737661607E-2</v>
      </c>
      <c r="P4" s="3">
        <f>(D4-G4)^3</f>
        <v>-1</v>
      </c>
      <c r="Q4" s="3">
        <f>(E4-H4)^3</f>
        <v>-8</v>
      </c>
      <c r="R4" t="s">
        <v>72</v>
      </c>
      <c r="S4">
        <f>((J4)^1.5/(K4)^1.5)*86-((K4)^1.5/(J4)^1.5)*86</f>
        <v>32.952545365864822</v>
      </c>
      <c r="T4" s="3">
        <f>((J4)/(K4))*86-((K4)/(J4))*86</f>
        <v>21.894850110274646</v>
      </c>
      <c r="U4">
        <f>-2*(172/(L4+1))+172</f>
        <v>10.903432260987756</v>
      </c>
      <c r="V4" s="3">
        <f>IF(L4&gt;1.25,S4,IF(L4&gt;1.15,T4,U4))</f>
        <v>10.903432260987756</v>
      </c>
      <c r="W4" s="3">
        <f>IF(V4&gt;0,V4-AD4,AD4-V4)</f>
        <v>0.90343226098775631</v>
      </c>
      <c r="X4" s="3">
        <f>V4+$D$2*D4  +$E$2*E4+$F$2*F4+$G$2*G4+$H$2*H4+$I$2*I4+$J$2*J4+$K$2*K4+$L$2*L4+$M$2*M4+$N$2*N4+$O$2*O4+$P$2*P4+$Q$2*Q4</f>
        <v>8.1922339625019607</v>
      </c>
      <c r="Y4" s="3">
        <f>IF(X4&gt;0,X4-AD4,AD4-X4)</f>
        <v>-1.8077660374980393</v>
      </c>
      <c r="Z4" s="3">
        <f>IF(V4&gt;39,2,IF(V4&gt;0,1,IF(V4&gt;-39,-1,-2)))</f>
        <v>1</v>
      </c>
      <c r="AA4" s="3">
        <f>IF(X4&gt;39,2,IF(X4&gt;0,1,IF(X4&gt;-39,-1,-2)))</f>
        <v>1</v>
      </c>
      <c r="AB4" s="3">
        <f>IF(AA4&gt;0,AA4-AE4,AE4-AA4)</f>
        <v>0</v>
      </c>
      <c r="AD4">
        <v>10</v>
      </c>
      <c r="AE4" s="3">
        <f>IF(AD4&gt;39,2,IF(AD4&gt;0,1,IF(AD4&gt;-39,-1,-2)))</f>
        <v>1</v>
      </c>
      <c r="AF4" t="b">
        <f>IF(Z4=AE4,TRUE,FALSE)</f>
        <v>1</v>
      </c>
      <c r="AG4" s="3" t="b">
        <f>IF(AA4=AE4,TRUE,FALSE)</f>
        <v>1</v>
      </c>
      <c r="AH4">
        <f>IF(AF4,($B$2*$C$2-$B$2),-$B$2)</f>
        <v>13</v>
      </c>
      <c r="AI4">
        <f>SUM($AH$4:AH4)</f>
        <v>13</v>
      </c>
      <c r="AJ4">
        <f>IF(AG4,($B$2*$C$2-$B$2),-$B$2)</f>
        <v>13</v>
      </c>
      <c r="AK4">
        <f>SUM($AJ$4:AJ4)</f>
        <v>13</v>
      </c>
    </row>
    <row r="5" spans="1:37" x14ac:dyDescent="0.25">
      <c r="A5" s="3" t="s">
        <v>10</v>
      </c>
      <c r="B5" t="s">
        <v>11</v>
      </c>
      <c r="D5" s="16">
        <v>5</v>
      </c>
      <c r="E5" s="32">
        <v>17</v>
      </c>
      <c r="F5" s="30">
        <v>204.08863636363643</v>
      </c>
      <c r="G5" s="16">
        <v>0</v>
      </c>
      <c r="H5" s="32">
        <v>-17</v>
      </c>
      <c r="I5" s="30">
        <v>157.38</v>
      </c>
      <c r="J5" s="17">
        <v>308.02</v>
      </c>
      <c r="K5" s="17">
        <v>236.75200000000001</v>
      </c>
      <c r="L5" s="33">
        <v>1.3010238561870648</v>
      </c>
      <c r="M5" s="33">
        <v>0.76862541393416017</v>
      </c>
      <c r="N5" s="3">
        <f t="shared" ref="N5:N66" si="0">(J5-K5)^3</f>
        <v>361979.28176083154</v>
      </c>
      <c r="O5" s="3">
        <f>(J5/K5-F5/I5)</f>
        <v>4.2349607515810295E-3</v>
      </c>
      <c r="P5" s="3">
        <f>(D5-G5)^3</f>
        <v>125</v>
      </c>
      <c r="Q5" s="3">
        <f>(E5-H5)^3</f>
        <v>39304</v>
      </c>
      <c r="R5" t="s">
        <v>74</v>
      </c>
      <c r="S5" s="3">
        <f t="shared" ref="S5:S9" si="1">((J5)^1.5/(K5)^1.5)*86-((K5)^1.5/(J5)^1.5)*86</f>
        <v>69.669949071283341</v>
      </c>
      <c r="T5" s="3">
        <f t="shared" ref="T5:T66" si="2">((J5)/(K5))*86-((K5)/(J5))*86</f>
        <v>45.786266033749811</v>
      </c>
      <c r="U5" s="3">
        <f t="shared" ref="U5:U66" si="3">-2*(172/(L5+1))+172</f>
        <v>22.501332667611422</v>
      </c>
      <c r="V5" s="3">
        <f t="shared" ref="V5:V66" si="4">IF(L5&gt;1.25,S5,IF(L5&gt;1.15,T5,U5))</f>
        <v>69.669949071283341</v>
      </c>
      <c r="W5" s="3">
        <f t="shared" ref="W5:W66" si="5">IF(V5&gt;0,V5-AD5,AD5-V5)</f>
        <v>36.669949071283341</v>
      </c>
      <c r="X5" s="3">
        <f t="shared" ref="X5:X66" si="6">V5+$D$2*D5  +$E$2*E5+$F$2*F5+$G$2*G5+$H$2*H5+$I$2*I5+$J$2*J5+$K$2*K5+$L$2*L5+$M$2*M5+$N$2*N5+$O$2*O5+$P$2*P5+$Q$2*Q5</f>
        <v>1.6177122633346741</v>
      </c>
      <c r="Y5" s="3">
        <f t="shared" ref="Y5:Y66" si="7">IF(X5&gt;0,X5-AD5,AD5-X5)</f>
        <v>-31.382287736665326</v>
      </c>
      <c r="Z5" s="3">
        <f t="shared" ref="Z5:Z66" si="8">IF(V5&gt;39,2,IF(V5&gt;0,1,IF(V5&gt;-39,-1,-2)))</f>
        <v>2</v>
      </c>
      <c r="AA5" s="3">
        <f t="shared" ref="AA5:AA66" si="9">IF(X5&gt;39,2,IF(X5&gt;0,1,IF(X5&gt;-39,-1,-2)))</f>
        <v>1</v>
      </c>
      <c r="AB5" s="3">
        <f t="shared" ref="AB5:AB66" si="10">IF(AA5&gt;0,AA5-AE5,AE5-AA5)</f>
        <v>0</v>
      </c>
      <c r="AD5">
        <v>33</v>
      </c>
      <c r="AE5" s="3">
        <f t="shared" ref="AE5:AE66" si="11">IF(AD5&gt;39,2,IF(AD5&gt;0,1,IF(AD5&gt;-39,-1,-2)))</f>
        <v>1</v>
      </c>
      <c r="AF5" s="3" t="b">
        <f t="shared" ref="AF5:AF66" si="12">IF(Z5=AE5,TRUE,FALSE)</f>
        <v>0</v>
      </c>
      <c r="AG5" s="3" t="b">
        <f t="shared" ref="AG5:AG66" si="13">IF(AA5=AE5,TRUE,FALSE)</f>
        <v>1</v>
      </c>
      <c r="AH5" s="3">
        <f>IF(AF5,($B$2*$C$2-$B$2),-$B$2)</f>
        <v>-10</v>
      </c>
      <c r="AI5" s="3">
        <f>SUM($AH$4:AH5)</f>
        <v>3</v>
      </c>
      <c r="AJ5" s="3">
        <f>IF(AG5,($B$2*$C$2-$B$2),-$B$2)</f>
        <v>13</v>
      </c>
      <c r="AK5" s="3">
        <f>SUM($AJ$4:AJ5)</f>
        <v>26</v>
      </c>
    </row>
    <row r="6" spans="1:37" x14ac:dyDescent="0.25">
      <c r="A6" s="3" t="s">
        <v>13</v>
      </c>
      <c r="B6" t="s">
        <v>12</v>
      </c>
      <c r="D6" s="16">
        <v>2</v>
      </c>
      <c r="E6" s="32">
        <v>-8</v>
      </c>
      <c r="F6" s="30">
        <v>180.70000000000002</v>
      </c>
      <c r="G6" s="16">
        <v>1</v>
      </c>
      <c r="H6" s="32">
        <v>-9</v>
      </c>
      <c r="I6" s="30">
        <v>161.23818181818183</v>
      </c>
      <c r="J6" s="17">
        <v>255.88636363636363</v>
      </c>
      <c r="K6" s="17">
        <v>200.54090909090908</v>
      </c>
      <c r="L6" s="33">
        <v>1.275980869919989</v>
      </c>
      <c r="M6" s="33">
        <v>0.78371080913047342</v>
      </c>
      <c r="N6" s="3">
        <f t="shared" si="0"/>
        <v>169529.73213523664</v>
      </c>
      <c r="O6" s="3">
        <f>(J6/K6-F6/I6)</f>
        <v>0.15527857743343598</v>
      </c>
      <c r="P6" s="3">
        <f>(D6-G6)^3</f>
        <v>1</v>
      </c>
      <c r="Q6" s="3">
        <f>(E6-H6)^3</f>
        <v>1</v>
      </c>
      <c r="R6" t="s">
        <v>74</v>
      </c>
      <c r="S6" s="3">
        <f t="shared" si="1"/>
        <v>64.288458772700778</v>
      </c>
      <c r="T6" s="3">
        <f t="shared" si="2"/>
        <v>42.335225227898334</v>
      </c>
      <c r="U6" s="3">
        <f t="shared" si="3"/>
        <v>20.856374609118234</v>
      </c>
      <c r="V6" s="3">
        <f t="shared" si="4"/>
        <v>64.288458772700778</v>
      </c>
      <c r="W6" s="3">
        <f t="shared" si="5"/>
        <v>3.2884587727007784</v>
      </c>
      <c r="X6" s="3">
        <f t="shared" si="6"/>
        <v>57.760824240837358</v>
      </c>
      <c r="Y6" s="3">
        <f t="shared" si="7"/>
        <v>-3.2391757591626416</v>
      </c>
      <c r="Z6" s="3">
        <f t="shared" si="8"/>
        <v>2</v>
      </c>
      <c r="AA6" s="3">
        <f t="shared" si="9"/>
        <v>2</v>
      </c>
      <c r="AB6" s="3">
        <f t="shared" si="10"/>
        <v>0</v>
      </c>
      <c r="AD6">
        <v>61</v>
      </c>
      <c r="AE6" s="3">
        <f t="shared" si="11"/>
        <v>2</v>
      </c>
      <c r="AF6" s="3" t="b">
        <f t="shared" si="12"/>
        <v>1</v>
      </c>
      <c r="AG6" s="3" t="b">
        <f t="shared" si="13"/>
        <v>1</v>
      </c>
      <c r="AH6" s="3">
        <f>IF(AF6,($B$2*$C$2-$B$2),-$B$2)</f>
        <v>13</v>
      </c>
      <c r="AI6" s="3">
        <f>SUM($AH$4:AH6)</f>
        <v>16</v>
      </c>
      <c r="AJ6" s="3">
        <f>IF(AG6,($B$2*$C$2-$B$2),-$B$2)</f>
        <v>13</v>
      </c>
      <c r="AK6" s="3">
        <f>SUM($AJ$4:AJ6)</f>
        <v>39</v>
      </c>
    </row>
    <row r="7" spans="1:37" x14ac:dyDescent="0.25">
      <c r="A7" s="3" t="s">
        <v>19</v>
      </c>
      <c r="B7" t="s">
        <v>20</v>
      </c>
      <c r="D7" s="16">
        <v>4</v>
      </c>
      <c r="E7" s="32">
        <v>7</v>
      </c>
      <c r="F7" s="30">
        <v>174.60222222222222</v>
      </c>
      <c r="G7" s="16">
        <v>1</v>
      </c>
      <c r="H7" s="32">
        <v>-13</v>
      </c>
      <c r="I7" s="30">
        <v>134.03695652173914</v>
      </c>
      <c r="J7" s="17">
        <v>234.00454545454548</v>
      </c>
      <c r="K7" s="17">
        <v>215.40454545454548</v>
      </c>
      <c r="L7" s="33">
        <v>1.0863491527569689</v>
      </c>
      <c r="M7" s="33">
        <v>0.92051436452283375</v>
      </c>
      <c r="N7" s="3">
        <f t="shared" si="0"/>
        <v>6434.8559999999943</v>
      </c>
      <c r="O7" s="3">
        <f>(J7/K7-F7/I7)</f>
        <v>-0.21629324343847078</v>
      </c>
      <c r="P7" s="3">
        <f>(D7-G7)^3</f>
        <v>27</v>
      </c>
      <c r="Q7" s="3">
        <f>(E7-H7)^3</f>
        <v>8000</v>
      </c>
      <c r="R7" t="s">
        <v>72</v>
      </c>
      <c r="S7" s="3">
        <f t="shared" si="1"/>
        <v>21.423258723737746</v>
      </c>
      <c r="T7" s="3">
        <f t="shared" si="2"/>
        <v>14.261791788135625</v>
      </c>
      <c r="U7" s="3">
        <f t="shared" si="3"/>
        <v>7.1186810963892242</v>
      </c>
      <c r="V7" s="3">
        <f t="shared" si="4"/>
        <v>7.1186810963892242</v>
      </c>
      <c r="W7" s="3">
        <f t="shared" si="5"/>
        <v>-1.8813189036107758</v>
      </c>
      <c r="X7" s="3">
        <f t="shared" si="6"/>
        <v>-5.4600322838214854</v>
      </c>
      <c r="Y7" s="3">
        <f t="shared" si="7"/>
        <v>14.460032283821485</v>
      </c>
      <c r="Z7" s="3">
        <f t="shared" si="8"/>
        <v>1</v>
      </c>
      <c r="AA7" s="3">
        <f t="shared" si="9"/>
        <v>-1</v>
      </c>
      <c r="AB7" s="3">
        <f t="shared" si="10"/>
        <v>2</v>
      </c>
      <c r="AD7">
        <v>9</v>
      </c>
      <c r="AE7" s="3">
        <f t="shared" si="11"/>
        <v>1</v>
      </c>
      <c r="AF7" s="3" t="b">
        <f t="shared" si="12"/>
        <v>1</v>
      </c>
      <c r="AG7" s="3" t="b">
        <f t="shared" si="13"/>
        <v>0</v>
      </c>
      <c r="AH7" s="3">
        <f>IF(AF7,($B$2*$C$2-$B$2),-$B$2)</f>
        <v>13</v>
      </c>
      <c r="AI7" s="3">
        <f>SUM($AH$4:AH7)</f>
        <v>29</v>
      </c>
      <c r="AJ7" s="3">
        <f>IF(AG7,($B$2*$C$2-$B$2),-$B$2)</f>
        <v>-10</v>
      </c>
      <c r="AK7" s="3">
        <f>SUM($AJ$4:AJ7)</f>
        <v>29</v>
      </c>
    </row>
    <row r="8" spans="1:37" x14ac:dyDescent="0.25">
      <c r="A8" s="3" t="s">
        <v>21</v>
      </c>
      <c r="B8" t="s">
        <v>22</v>
      </c>
      <c r="D8" s="16">
        <v>3</v>
      </c>
      <c r="E8" s="32">
        <v>-7</v>
      </c>
      <c r="F8" s="30">
        <v>191.17954545454543</v>
      </c>
      <c r="G8" s="16">
        <v>2</v>
      </c>
      <c r="H8" s="32">
        <v>-5</v>
      </c>
      <c r="I8" s="30">
        <v>184.39111111111109</v>
      </c>
      <c r="J8" s="17">
        <v>277.92272727272729</v>
      </c>
      <c r="K8" s="17">
        <v>293.30454545454546</v>
      </c>
      <c r="L8" s="33">
        <v>0.9475568366730206</v>
      </c>
      <c r="M8" s="33">
        <v>1.0553456650802218</v>
      </c>
      <c r="N8" s="3">
        <f t="shared" si="0"/>
        <v>-3639.3432667167499</v>
      </c>
      <c r="O8" s="3">
        <f>(J8/K8-F8/I8)</f>
        <v>-8.9258573259314633E-2</v>
      </c>
      <c r="P8" s="3">
        <f>(D8-G8)^3</f>
        <v>1</v>
      </c>
      <c r="Q8" s="3">
        <f>(E8-H8)^3</f>
        <v>-8</v>
      </c>
      <c r="R8" t="s">
        <v>72</v>
      </c>
      <c r="S8" s="3">
        <f t="shared" si="1"/>
        <v>-13.913164769098714</v>
      </c>
      <c r="T8" s="3">
        <f t="shared" si="2"/>
        <v>-9.2698392430193053</v>
      </c>
      <c r="U8" s="3">
        <f t="shared" si="3"/>
        <v>-4.6315588445929734</v>
      </c>
      <c r="V8" s="3">
        <f t="shared" si="4"/>
        <v>-4.6315588445929734</v>
      </c>
      <c r="W8" s="3">
        <f t="shared" si="5"/>
        <v>69.631558844592973</v>
      </c>
      <c r="X8" s="3">
        <f t="shared" si="6"/>
        <v>-6.0942565390308889</v>
      </c>
      <c r="Y8" s="3">
        <f t="shared" si="7"/>
        <v>71.094256539030894</v>
      </c>
      <c r="Z8" s="3">
        <f t="shared" si="8"/>
        <v>-1</v>
      </c>
      <c r="AA8" s="3">
        <f t="shared" si="9"/>
        <v>-1</v>
      </c>
      <c r="AB8" s="3">
        <f t="shared" si="10"/>
        <v>3</v>
      </c>
      <c r="AD8">
        <v>65</v>
      </c>
      <c r="AE8" s="3">
        <f t="shared" si="11"/>
        <v>2</v>
      </c>
      <c r="AF8" s="3" t="b">
        <f t="shared" si="12"/>
        <v>0</v>
      </c>
      <c r="AG8" s="3" t="b">
        <f t="shared" si="13"/>
        <v>0</v>
      </c>
      <c r="AH8" s="3">
        <f>IF(AF8,($B$2*$C$2-$B$2),-$B$2)</f>
        <v>-10</v>
      </c>
      <c r="AI8" s="3">
        <f>SUM($AH$4:AH8)</f>
        <v>19</v>
      </c>
      <c r="AJ8" s="3">
        <f>IF(AG8,($B$2*$C$2-$B$2),-$B$2)</f>
        <v>-10</v>
      </c>
      <c r="AK8" s="3">
        <f>SUM($AJ$4:AJ8)</f>
        <v>19</v>
      </c>
    </row>
    <row r="9" spans="1:37" x14ac:dyDescent="0.25">
      <c r="A9" s="3" t="s">
        <v>23</v>
      </c>
      <c r="B9" t="s">
        <v>24</v>
      </c>
      <c r="D9" s="16">
        <v>2</v>
      </c>
      <c r="E9" s="32">
        <v>-7</v>
      </c>
      <c r="F9" s="30">
        <v>154.95555555555555</v>
      </c>
      <c r="G9" s="16">
        <v>2</v>
      </c>
      <c r="H9" s="32">
        <v>-7</v>
      </c>
      <c r="I9" s="30">
        <v>180.69318181818181</v>
      </c>
      <c r="J9" s="17">
        <v>212.35</v>
      </c>
      <c r="K9" s="17">
        <v>263.85909090909087</v>
      </c>
      <c r="L9" s="33">
        <v>0.80478561215524824</v>
      </c>
      <c r="M9" s="33">
        <v>1.2425669456514759</v>
      </c>
      <c r="N9" s="3">
        <f t="shared" si="0"/>
        <v>-136663.22186025517</v>
      </c>
      <c r="O9" s="3">
        <f>(J9/K9-F9/I9)</f>
        <v>-5.2776106534701328E-2</v>
      </c>
      <c r="P9" s="3">
        <f>(D9-G9)^3</f>
        <v>0</v>
      </c>
      <c r="Q9" s="3">
        <f>(E9-H9)^3</f>
        <v>0</v>
      </c>
      <c r="R9" t="s">
        <v>72</v>
      </c>
      <c r="S9" s="3">
        <f t="shared" si="1"/>
        <v>-57.028621607178096</v>
      </c>
      <c r="T9" s="3">
        <f t="shared" si="2"/>
        <v>-37.649194680675578</v>
      </c>
      <c r="U9" s="3">
        <f t="shared" si="3"/>
        <v>-18.604356375159881</v>
      </c>
      <c r="V9" s="3">
        <f t="shared" si="4"/>
        <v>-18.604356375159881</v>
      </c>
      <c r="W9" s="3">
        <f t="shared" si="5"/>
        <v>20.604356375159881</v>
      </c>
      <c r="X9" s="3">
        <f t="shared" si="6"/>
        <v>-16.132344879275948</v>
      </c>
      <c r="Y9" s="3">
        <f t="shared" si="7"/>
        <v>18.132344879275948</v>
      </c>
      <c r="Z9" s="3">
        <f t="shared" si="8"/>
        <v>-1</v>
      </c>
      <c r="AA9" s="3">
        <f t="shared" si="9"/>
        <v>-1</v>
      </c>
      <c r="AB9" s="3">
        <f t="shared" si="10"/>
        <v>2</v>
      </c>
      <c r="AD9">
        <v>2</v>
      </c>
      <c r="AE9" s="3">
        <f t="shared" si="11"/>
        <v>1</v>
      </c>
      <c r="AF9" s="3" t="b">
        <f t="shared" si="12"/>
        <v>0</v>
      </c>
      <c r="AG9" s="3" t="b">
        <f t="shared" si="13"/>
        <v>0</v>
      </c>
      <c r="AH9" s="3">
        <f>IF(AF9,($B$2*$C$2-$B$2),-$B$2)</f>
        <v>-10</v>
      </c>
      <c r="AI9" s="3">
        <f>SUM($AH$4:AH9)</f>
        <v>9</v>
      </c>
      <c r="AJ9" s="3">
        <f>IF(AG9,($B$2*$C$2-$B$2),-$B$2)</f>
        <v>-10</v>
      </c>
      <c r="AK9" s="3">
        <f>SUM($AJ$4:AJ9)</f>
        <v>9</v>
      </c>
    </row>
    <row r="10" spans="1:37" x14ac:dyDescent="0.25">
      <c r="A10" s="3" t="s">
        <v>25</v>
      </c>
      <c r="B10" t="s">
        <v>26</v>
      </c>
      <c r="D10" s="16">
        <v>4</v>
      </c>
      <c r="E10" s="32">
        <v>-1</v>
      </c>
      <c r="F10" s="30">
        <v>168.0413043478261</v>
      </c>
      <c r="G10" s="16">
        <v>2</v>
      </c>
      <c r="H10" s="32">
        <v>-7</v>
      </c>
      <c r="I10" s="30">
        <v>195.81086956521742</v>
      </c>
      <c r="J10" s="17">
        <v>222.696</v>
      </c>
      <c r="K10" s="17">
        <v>260.48399999999998</v>
      </c>
      <c r="L10" s="33">
        <v>0.85493158888837706</v>
      </c>
      <c r="M10" s="33">
        <v>1.1696842332147861</v>
      </c>
      <c r="N10" s="3">
        <f t="shared" si="0"/>
        <v>-53958.730087871925</v>
      </c>
      <c r="O10" s="3">
        <f>(J10/K10-F10/I10)</f>
        <v>-3.2501081795567321E-3</v>
      </c>
      <c r="P10" s="3">
        <f>(D10-G10)^3</f>
        <v>8</v>
      </c>
      <c r="Q10" s="3">
        <f>(E10-H10)^3</f>
        <v>216</v>
      </c>
      <c r="R10" t="s">
        <v>75</v>
      </c>
      <c r="S10" s="3">
        <f>((J10)^1.5/(K10)^1.5)*86-((K10)^1.5/(J10)^1.5)*86</f>
        <v>-40.810869072986904</v>
      </c>
      <c r="T10" s="3">
        <f t="shared" si="2"/>
        <v>-27.068727412071183</v>
      </c>
      <c r="U10" s="3">
        <f t="shared" si="3"/>
        <v>-13.45158326089657</v>
      </c>
      <c r="V10" s="3">
        <f t="shared" si="4"/>
        <v>-13.45158326089657</v>
      </c>
      <c r="W10" s="3">
        <f t="shared" si="5"/>
        <v>93.45158326089657</v>
      </c>
      <c r="X10" s="3">
        <f t="shared" si="6"/>
        <v>-13.262912489184231</v>
      </c>
      <c r="Y10" s="3">
        <f t="shared" si="7"/>
        <v>93.262912489184231</v>
      </c>
      <c r="Z10" s="3">
        <f t="shared" si="8"/>
        <v>-1</v>
      </c>
      <c r="AA10" s="3">
        <f t="shared" si="9"/>
        <v>-1</v>
      </c>
      <c r="AB10" s="3">
        <f t="shared" si="10"/>
        <v>3</v>
      </c>
      <c r="AD10">
        <v>80</v>
      </c>
      <c r="AE10" s="3">
        <f t="shared" si="11"/>
        <v>2</v>
      </c>
      <c r="AF10" s="3" t="b">
        <f t="shared" si="12"/>
        <v>0</v>
      </c>
      <c r="AG10" s="3" t="b">
        <f t="shared" si="13"/>
        <v>0</v>
      </c>
      <c r="AH10" s="3">
        <f>IF(AF10,($B$2*$C$2-$B$2),-$B$2)</f>
        <v>-10</v>
      </c>
      <c r="AI10" s="3">
        <f>SUM($AH$4:AH10)</f>
        <v>-1</v>
      </c>
      <c r="AJ10" s="3">
        <f>IF(AG10,($B$2*$C$2-$B$2),-$B$2)</f>
        <v>-10</v>
      </c>
      <c r="AK10" s="3">
        <f>SUM($AJ$4:AJ10)</f>
        <v>-1</v>
      </c>
    </row>
    <row r="11" spans="1:37" x14ac:dyDescent="0.25">
      <c r="A11" s="3" t="s">
        <v>27</v>
      </c>
      <c r="B11" t="s">
        <v>28</v>
      </c>
      <c r="D11" s="16">
        <v>4</v>
      </c>
      <c r="E11" s="32">
        <v>5</v>
      </c>
      <c r="F11" s="30">
        <v>204.50444444444443</v>
      </c>
      <c r="G11" s="16">
        <v>2</v>
      </c>
      <c r="H11" s="32">
        <v>-3</v>
      </c>
      <c r="I11" s="30">
        <v>157.13191489361697</v>
      </c>
      <c r="J11" s="17">
        <v>298.85200000000003</v>
      </c>
      <c r="K11" s="17">
        <v>232.82799999999995</v>
      </c>
      <c r="L11" s="33">
        <v>1.2835741405672862</v>
      </c>
      <c r="M11" s="33">
        <v>0.77907459210579122</v>
      </c>
      <c r="N11" s="3">
        <f t="shared" si="0"/>
        <v>287809.74606182508</v>
      </c>
      <c r="O11" s="3">
        <f>(J11/K11-F11/I11)</f>
        <v>-1.7908404101631525E-2</v>
      </c>
      <c r="P11" s="3">
        <f>(D11-G11)^3</f>
        <v>8</v>
      </c>
      <c r="Q11" s="3">
        <f>(E11-H11)^3</f>
        <v>512</v>
      </c>
      <c r="R11" t="s">
        <v>74</v>
      </c>
      <c r="S11" s="3">
        <f>((J11)^1.5/(K11)^1.5)*86-((K11)^1.5/(J11)^1.5)*86</f>
        <v>65.925249936206114</v>
      </c>
      <c r="T11" s="3">
        <f t="shared" si="2"/>
        <v>43.386961167688582</v>
      </c>
      <c r="U11" s="3">
        <f t="shared" si="3"/>
        <v>21.358952753536016</v>
      </c>
      <c r="V11" s="3">
        <f t="shared" si="4"/>
        <v>65.925249936206114</v>
      </c>
      <c r="W11" s="3">
        <f t="shared" si="5"/>
        <v>1.9252499362061144</v>
      </c>
      <c r="X11" s="3">
        <f t="shared" si="6"/>
        <v>56.249750712403582</v>
      </c>
      <c r="Y11" s="3">
        <f t="shared" si="7"/>
        <v>-7.750249287596418</v>
      </c>
      <c r="Z11" s="3">
        <f t="shared" si="8"/>
        <v>2</v>
      </c>
      <c r="AA11" s="3">
        <f t="shared" si="9"/>
        <v>2</v>
      </c>
      <c r="AB11" s="3">
        <f t="shared" si="10"/>
        <v>0</v>
      </c>
      <c r="AD11">
        <v>64</v>
      </c>
      <c r="AE11" s="3">
        <f t="shared" si="11"/>
        <v>2</v>
      </c>
      <c r="AF11" s="3" t="b">
        <f t="shared" si="12"/>
        <v>1</v>
      </c>
      <c r="AG11" s="3" t="b">
        <f t="shared" si="13"/>
        <v>1</v>
      </c>
      <c r="AH11" s="3">
        <f>IF(AF11,($B$2*$C$2-$B$2),-$B$2)</f>
        <v>13</v>
      </c>
      <c r="AI11" s="3">
        <f>SUM($AH$4:AH11)</f>
        <v>12</v>
      </c>
      <c r="AJ11" s="3">
        <f>IF(AG11,($B$2*$C$2-$B$2),-$B$2)</f>
        <v>13</v>
      </c>
      <c r="AK11" s="3">
        <f>SUM($AJ$4:AJ11)</f>
        <v>12</v>
      </c>
    </row>
    <row r="12" spans="1:37" x14ac:dyDescent="0.25">
      <c r="A12" s="3" t="s">
        <v>29</v>
      </c>
      <c r="B12" t="s">
        <v>30</v>
      </c>
      <c r="D12" s="16">
        <v>3</v>
      </c>
      <c r="E12" s="32">
        <v>1</v>
      </c>
      <c r="F12" s="30">
        <v>179.09333333333333</v>
      </c>
      <c r="G12" s="16">
        <v>5</v>
      </c>
      <c r="H12" s="32">
        <v>15</v>
      </c>
      <c r="I12" s="30">
        <v>197.69777777777782</v>
      </c>
      <c r="J12" s="17">
        <v>285.584</v>
      </c>
      <c r="K12" s="17">
        <v>294.11200000000002</v>
      </c>
      <c r="L12" s="33">
        <v>0.97100424328147095</v>
      </c>
      <c r="M12" s="33">
        <v>1.0298616168973052</v>
      </c>
      <c r="N12" s="3">
        <f t="shared" si="0"/>
        <v>-620.21401395200428</v>
      </c>
      <c r="O12" s="3">
        <f>(J12/K12-F12/I12)</f>
        <v>6.5109724150137049E-2</v>
      </c>
      <c r="P12" s="3">
        <f>(D12-G12)^3</f>
        <v>-8</v>
      </c>
      <c r="Q12" s="3">
        <f>(E12-H12)^3</f>
        <v>-2744</v>
      </c>
      <c r="R12" t="s">
        <v>72</v>
      </c>
      <c r="S12" s="3">
        <f t="shared" ref="S12:S66" si="14">((J12)^1.5/(K12)^1.5)*86-((K12)^1.5/(J12)^1.5)*86</f>
        <v>-7.5939707033224977</v>
      </c>
      <c r="T12" s="3">
        <f t="shared" si="2"/>
        <v>-5.0617341309617387</v>
      </c>
      <c r="U12" s="3">
        <f t="shared" si="3"/>
        <v>-2.5303193397919017</v>
      </c>
      <c r="V12" s="3">
        <f t="shared" si="4"/>
        <v>-2.5303193397919017</v>
      </c>
      <c r="W12" s="3">
        <f t="shared" si="5"/>
        <v>32.530319339791902</v>
      </c>
      <c r="X12" s="3">
        <f t="shared" si="6"/>
        <v>0.52610598141993936</v>
      </c>
      <c r="Y12" s="3">
        <f t="shared" si="7"/>
        <v>-29.473894018580062</v>
      </c>
      <c r="Z12" s="3">
        <f t="shared" si="8"/>
        <v>-1</v>
      </c>
      <c r="AA12" s="3">
        <f t="shared" si="9"/>
        <v>1</v>
      </c>
      <c r="AB12" s="3">
        <f t="shared" si="10"/>
        <v>0</v>
      </c>
      <c r="AD12">
        <v>30</v>
      </c>
      <c r="AE12" s="3">
        <f t="shared" si="11"/>
        <v>1</v>
      </c>
      <c r="AF12" s="3" t="b">
        <f t="shared" si="12"/>
        <v>0</v>
      </c>
      <c r="AG12" s="3" t="b">
        <f t="shared" si="13"/>
        <v>1</v>
      </c>
      <c r="AH12" s="3">
        <f>IF(AF12,($B$2*$C$2-$B$2),-$B$2)</f>
        <v>-10</v>
      </c>
      <c r="AI12" s="3">
        <f>SUM($AH$4:AH12)</f>
        <v>2</v>
      </c>
      <c r="AJ12" s="3">
        <f>IF(AG12,($B$2*$C$2-$B$2),-$B$2)</f>
        <v>13</v>
      </c>
      <c r="AK12" s="3">
        <f>SUM($AJ$4:AJ12)</f>
        <v>25</v>
      </c>
    </row>
    <row r="13" spans="1:37" x14ac:dyDescent="0.25">
      <c r="A13" s="3" t="s">
        <v>26</v>
      </c>
      <c r="B13" t="s">
        <v>19</v>
      </c>
      <c r="D13" s="16">
        <v>2</v>
      </c>
      <c r="E13" s="32">
        <v>-11</v>
      </c>
      <c r="F13" s="30">
        <v>196.50000000000003</v>
      </c>
      <c r="G13" s="16">
        <v>5</v>
      </c>
      <c r="H13" s="32">
        <v>11</v>
      </c>
      <c r="I13" s="30">
        <v>175.08666666666667</v>
      </c>
      <c r="J13" s="17">
        <v>241.30399999999997</v>
      </c>
      <c r="K13" s="17">
        <v>220.61200000000005</v>
      </c>
      <c r="L13" s="33">
        <v>1.0937936286330749</v>
      </c>
      <c r="M13" s="33">
        <v>0.91424924576467892</v>
      </c>
      <c r="N13" s="3">
        <f t="shared" si="0"/>
        <v>8859.4632138878987</v>
      </c>
      <c r="O13" s="3">
        <f>(J13/K13-F13/I13)</f>
        <v>-2.8507707847906127E-2</v>
      </c>
      <c r="P13" s="3">
        <f>(D13-G13)^3</f>
        <v>-27</v>
      </c>
      <c r="Q13" s="3">
        <f>(E13-H13)^3</f>
        <v>-10648</v>
      </c>
      <c r="R13" t="s">
        <v>72</v>
      </c>
      <c r="S13" s="3">
        <f t="shared" si="14"/>
        <v>23.200007035665607</v>
      </c>
      <c r="T13" s="3">
        <f t="shared" si="2"/>
        <v>15.440816926682061</v>
      </c>
      <c r="U13" s="3">
        <f t="shared" si="3"/>
        <v>7.7049160453415766</v>
      </c>
      <c r="V13" s="3">
        <f t="shared" si="4"/>
        <v>7.7049160453415766</v>
      </c>
      <c r="W13" s="3">
        <f t="shared" si="5"/>
        <v>6.7049160453415766</v>
      </c>
      <c r="X13" s="3">
        <f t="shared" si="6"/>
        <v>21.24868603717448</v>
      </c>
      <c r="Y13" s="3">
        <f t="shared" si="7"/>
        <v>20.24868603717448</v>
      </c>
      <c r="Z13" s="3">
        <f t="shared" si="8"/>
        <v>1</v>
      </c>
      <c r="AA13" s="3">
        <f t="shared" si="9"/>
        <v>1</v>
      </c>
      <c r="AB13" s="3">
        <f t="shared" si="10"/>
        <v>0</v>
      </c>
      <c r="AD13">
        <v>1</v>
      </c>
      <c r="AE13" s="3">
        <f t="shared" si="11"/>
        <v>1</v>
      </c>
      <c r="AF13" s="3" t="b">
        <f t="shared" si="12"/>
        <v>1</v>
      </c>
      <c r="AG13" s="3" t="b">
        <f t="shared" si="13"/>
        <v>1</v>
      </c>
      <c r="AH13" s="3">
        <f>IF(AF13,($B$2*$C$2-$B$2),-$B$2)</f>
        <v>13</v>
      </c>
      <c r="AI13" s="3">
        <f>SUM($AH$4:AH13)</f>
        <v>15</v>
      </c>
      <c r="AJ13" s="3">
        <f>IF(AG13,($B$2*$C$2-$B$2),-$B$2)</f>
        <v>13</v>
      </c>
      <c r="AK13" s="3">
        <f>SUM($AJ$4:AJ13)</f>
        <v>38</v>
      </c>
    </row>
    <row r="14" spans="1:37" x14ac:dyDescent="0.25">
      <c r="A14" s="3" t="s">
        <v>6</v>
      </c>
      <c r="B14" t="s">
        <v>10</v>
      </c>
      <c r="D14" s="16">
        <v>3</v>
      </c>
      <c r="E14" s="32">
        <v>-7</v>
      </c>
      <c r="F14" s="30">
        <v>174.81521739130432</v>
      </c>
      <c r="G14" s="16">
        <v>5</v>
      </c>
      <c r="H14" s="32">
        <v>19</v>
      </c>
      <c r="I14" s="30">
        <v>205.44318181818181</v>
      </c>
      <c r="J14" s="17">
        <v>260.63600000000002</v>
      </c>
      <c r="K14" s="17">
        <v>297.02</v>
      </c>
      <c r="L14" s="33">
        <v>0.87750319843781577</v>
      </c>
      <c r="M14" s="33">
        <v>1.1395969858346504</v>
      </c>
      <c r="N14" s="3">
        <f t="shared" si="0"/>
        <v>-48164.97387110383</v>
      </c>
      <c r="O14" s="3">
        <f>(J14/K14-F14/I14)</f>
        <v>2.658560728593895E-2</v>
      </c>
      <c r="P14" s="3">
        <f>(D14-G14)^3</f>
        <v>-8</v>
      </c>
      <c r="Q14" s="3">
        <f>(E14-H14)^3</f>
        <v>-17576</v>
      </c>
      <c r="R14" t="s">
        <v>73</v>
      </c>
      <c r="S14" s="3">
        <f t="shared" si="14"/>
        <v>-33.930368617108726</v>
      </c>
      <c r="T14" s="3">
        <f t="shared" si="2"/>
        <v>-22.540065716127785</v>
      </c>
      <c r="U14" s="3">
        <f t="shared" si="3"/>
        <v>-11.222058042951176</v>
      </c>
      <c r="V14" s="3">
        <f t="shared" si="4"/>
        <v>-11.222058042951176</v>
      </c>
      <c r="W14" s="3">
        <f t="shared" si="5"/>
        <v>69.222058042951176</v>
      </c>
      <c r="X14" s="3">
        <f t="shared" si="6"/>
        <v>14.480132806578114</v>
      </c>
      <c r="Y14" s="3">
        <f t="shared" si="7"/>
        <v>-43.519867193421888</v>
      </c>
      <c r="Z14" s="3">
        <f t="shared" si="8"/>
        <v>-1</v>
      </c>
      <c r="AA14" s="3">
        <f t="shared" si="9"/>
        <v>1</v>
      </c>
      <c r="AB14" s="3">
        <f t="shared" si="10"/>
        <v>-1</v>
      </c>
      <c r="AD14">
        <v>58</v>
      </c>
      <c r="AE14" s="3">
        <f t="shared" si="11"/>
        <v>2</v>
      </c>
      <c r="AF14" s="3" t="b">
        <f t="shared" si="12"/>
        <v>0</v>
      </c>
      <c r="AG14" s="3" t="b">
        <f t="shared" si="13"/>
        <v>0</v>
      </c>
      <c r="AH14" s="3">
        <f>IF(AF14,($B$2*$C$2-$B$2),-$B$2)</f>
        <v>-10</v>
      </c>
      <c r="AI14" s="3">
        <f>SUM($AH$4:AH14)</f>
        <v>5</v>
      </c>
      <c r="AJ14" s="3">
        <f>IF(AG14,($B$2*$C$2-$B$2),-$B$2)</f>
        <v>-10</v>
      </c>
      <c r="AK14" s="3">
        <f>SUM($AJ$4:AJ14)</f>
        <v>28</v>
      </c>
    </row>
    <row r="15" spans="1:37" x14ac:dyDescent="0.25">
      <c r="A15" s="3" t="s">
        <v>12</v>
      </c>
      <c r="B15" t="s">
        <v>23</v>
      </c>
      <c r="D15" s="16">
        <v>1</v>
      </c>
      <c r="E15" s="32">
        <v>-11</v>
      </c>
      <c r="F15" s="30">
        <v>160.02727272727273</v>
      </c>
      <c r="G15" s="16">
        <v>2</v>
      </c>
      <c r="H15" s="32">
        <v>1</v>
      </c>
      <c r="I15" s="30">
        <v>156.09777777777776</v>
      </c>
      <c r="J15" s="17">
        <v>179.30400000000006</v>
      </c>
      <c r="K15" s="17">
        <v>225.43999999999997</v>
      </c>
      <c r="L15" s="33">
        <v>0.79535131298793504</v>
      </c>
      <c r="M15" s="33">
        <v>1.2573060277517507</v>
      </c>
      <c r="N15" s="3">
        <f t="shared" si="0"/>
        <v>-98201.882963455428</v>
      </c>
      <c r="O15" s="3">
        <f>(J15/K15-F15/I15)</f>
        <v>-0.22982197906936142</v>
      </c>
      <c r="P15" s="3">
        <f>(D15-G15)^3</f>
        <v>-1</v>
      </c>
      <c r="Q15" s="3">
        <f>(E15-H15)^3</f>
        <v>-1728</v>
      </c>
      <c r="R15" t="s">
        <v>73</v>
      </c>
      <c r="S15" s="3">
        <f t="shared" si="14"/>
        <v>-60.242913932356593</v>
      </c>
      <c r="T15" s="3">
        <f t="shared" si="2"/>
        <v>-39.728105469688145</v>
      </c>
      <c r="U15" s="3">
        <f t="shared" si="3"/>
        <v>-19.605953392761819</v>
      </c>
      <c r="V15" s="3">
        <f t="shared" si="4"/>
        <v>-19.605953392761819</v>
      </c>
      <c r="W15" s="3">
        <f t="shared" si="5"/>
        <v>32.605953392761819</v>
      </c>
      <c r="X15" s="3">
        <f t="shared" si="6"/>
        <v>-15.723182273226868</v>
      </c>
      <c r="Y15" s="3">
        <f t="shared" si="7"/>
        <v>28.723182273226868</v>
      </c>
      <c r="Z15" s="3">
        <f t="shared" si="8"/>
        <v>-1</v>
      </c>
      <c r="AA15" s="3">
        <f t="shared" si="9"/>
        <v>-1</v>
      </c>
      <c r="AB15" s="3">
        <f t="shared" si="10"/>
        <v>2</v>
      </c>
      <c r="AD15">
        <v>13</v>
      </c>
      <c r="AE15" s="3">
        <f t="shared" si="11"/>
        <v>1</v>
      </c>
      <c r="AF15" s="3" t="b">
        <f t="shared" si="12"/>
        <v>0</v>
      </c>
      <c r="AG15" s="3" t="b">
        <f t="shared" si="13"/>
        <v>0</v>
      </c>
      <c r="AH15" s="3">
        <f>IF(AF15,($B$2*$C$2-$B$2),-$B$2)</f>
        <v>-10</v>
      </c>
      <c r="AI15" s="3">
        <f>SUM($AH$4:AH15)</f>
        <v>-5</v>
      </c>
      <c r="AJ15" s="3">
        <f>IF(AG15,($B$2*$C$2-$B$2),-$B$2)</f>
        <v>-10</v>
      </c>
      <c r="AK15" s="3">
        <f>SUM($AJ$4:AJ15)</f>
        <v>18</v>
      </c>
    </row>
    <row r="16" spans="1:37" x14ac:dyDescent="0.25">
      <c r="A16" s="3" t="s">
        <v>28</v>
      </c>
      <c r="B16" t="s">
        <v>5</v>
      </c>
      <c r="D16" s="16">
        <v>2</v>
      </c>
      <c r="E16" s="32">
        <v>-7</v>
      </c>
      <c r="F16" s="30">
        <v>157.79361702127659</v>
      </c>
      <c r="G16" s="16">
        <v>3</v>
      </c>
      <c r="H16" s="32">
        <v>5</v>
      </c>
      <c r="I16" s="30">
        <v>194.66590909090911</v>
      </c>
      <c r="J16" s="17">
        <v>234.56</v>
      </c>
      <c r="K16" s="17">
        <v>305.27999999999997</v>
      </c>
      <c r="L16" s="33">
        <v>0.76834381551362696</v>
      </c>
      <c r="M16" s="33">
        <v>1.30150068212824</v>
      </c>
      <c r="N16" s="3">
        <f t="shared" si="0"/>
        <v>-353693.23724799952</v>
      </c>
      <c r="O16" s="3">
        <f>(J16/K16-F16/I16)</f>
        <v>-4.224298809350524E-2</v>
      </c>
      <c r="P16" s="3">
        <f>(D16-G16)^3</f>
        <v>-1</v>
      </c>
      <c r="Q16" s="3">
        <f>(E16-H16)^3</f>
        <v>-1728</v>
      </c>
      <c r="R16" t="s">
        <v>73</v>
      </c>
      <c r="S16" s="3">
        <f t="shared" si="14"/>
        <v>-69.771960650711804</v>
      </c>
      <c r="T16" s="3">
        <f t="shared" si="2"/>
        <v>-45.851490528856729</v>
      </c>
      <c r="U16" s="3">
        <f t="shared" si="3"/>
        <v>-22.532305868405416</v>
      </c>
      <c r="V16" s="3">
        <f t="shared" si="4"/>
        <v>-22.532305868405416</v>
      </c>
      <c r="W16" s="3">
        <f t="shared" si="5"/>
        <v>-11.467694131594584</v>
      </c>
      <c r="X16" s="3">
        <f t="shared" si="6"/>
        <v>-11.632941476584485</v>
      </c>
      <c r="Y16" s="3">
        <f t="shared" si="7"/>
        <v>-22.367058523415515</v>
      </c>
      <c r="Z16" s="3">
        <f t="shared" si="8"/>
        <v>-1</v>
      </c>
      <c r="AA16" s="3">
        <f t="shared" si="9"/>
        <v>-1</v>
      </c>
      <c r="AB16" s="3">
        <f t="shared" si="10"/>
        <v>0</v>
      </c>
      <c r="AD16">
        <v>-34</v>
      </c>
      <c r="AE16" s="3">
        <f t="shared" si="11"/>
        <v>-1</v>
      </c>
      <c r="AF16" s="3" t="b">
        <f t="shared" si="12"/>
        <v>1</v>
      </c>
      <c r="AG16" s="3" t="b">
        <f t="shared" si="13"/>
        <v>1</v>
      </c>
      <c r="AH16" s="3">
        <f>IF(AF16,($B$2*$C$2-$B$2),-$B$2)</f>
        <v>13</v>
      </c>
      <c r="AI16" s="3">
        <f>SUM($AH$4:AH16)</f>
        <v>8</v>
      </c>
      <c r="AJ16" s="3">
        <f>IF(AG16,($B$2*$C$2-$B$2),-$B$2)</f>
        <v>13</v>
      </c>
      <c r="AK16" s="3">
        <f>SUM($AJ$4:AJ16)</f>
        <v>31</v>
      </c>
    </row>
    <row r="17" spans="1:37" x14ac:dyDescent="0.25">
      <c r="A17" s="3" t="s">
        <v>11</v>
      </c>
      <c r="B17" t="s">
        <v>21</v>
      </c>
      <c r="D17" s="16">
        <v>0</v>
      </c>
      <c r="E17" s="32">
        <v>-18</v>
      </c>
      <c r="F17" s="30">
        <v>162.94090909090909</v>
      </c>
      <c r="G17" s="16">
        <v>3</v>
      </c>
      <c r="H17" s="32">
        <v>-1</v>
      </c>
      <c r="I17" s="30">
        <v>192.64545454545458</v>
      </c>
      <c r="J17" s="17">
        <v>226.89999999999998</v>
      </c>
      <c r="K17" s="17">
        <v>268.76800000000009</v>
      </c>
      <c r="L17" s="33">
        <v>0.84422252649124863</v>
      </c>
      <c r="M17" s="33">
        <v>1.1845218157778763</v>
      </c>
      <c r="N17" s="3">
        <f t="shared" si="0"/>
        <v>-73391.64912403257</v>
      </c>
      <c r="O17" s="3">
        <f>(J17/K17-F17/I17)</f>
        <v>-1.5846558031213931E-3</v>
      </c>
      <c r="P17" s="3">
        <f>(D17-G17)^3</f>
        <v>-27</v>
      </c>
      <c r="Q17" s="3">
        <f>(E17-H17)^3</f>
        <v>-4913</v>
      </c>
      <c r="R17" t="s">
        <v>76</v>
      </c>
      <c r="S17" s="3">
        <f t="shared" si="14"/>
        <v>-44.160832801469738</v>
      </c>
      <c r="T17" s="3">
        <f t="shared" si="2"/>
        <v>-29.265738878649969</v>
      </c>
      <c r="U17" s="3">
        <f t="shared" si="3"/>
        <v>-14.528466634925024</v>
      </c>
      <c r="V17" s="3">
        <f t="shared" si="4"/>
        <v>-14.528466634925024</v>
      </c>
      <c r="W17" s="3">
        <f t="shared" si="5"/>
        <v>-42.471533365074976</v>
      </c>
      <c r="X17" s="3">
        <f t="shared" si="6"/>
        <v>-7.3312878466950471</v>
      </c>
      <c r="Y17" s="3">
        <f t="shared" si="7"/>
        <v>-49.668712153304952</v>
      </c>
      <c r="Z17" s="3">
        <f t="shared" si="8"/>
        <v>-1</v>
      </c>
      <c r="AA17" s="3">
        <f t="shared" si="9"/>
        <v>-1</v>
      </c>
      <c r="AB17" s="3">
        <f t="shared" si="10"/>
        <v>-1</v>
      </c>
      <c r="AD17">
        <v>-57</v>
      </c>
      <c r="AE17" s="3">
        <f t="shared" si="11"/>
        <v>-2</v>
      </c>
      <c r="AF17" s="3" t="b">
        <f t="shared" si="12"/>
        <v>0</v>
      </c>
      <c r="AG17" s="3" t="b">
        <f t="shared" si="13"/>
        <v>0</v>
      </c>
      <c r="AH17" s="3">
        <f>IF(AF17,($B$2*$C$2-$B$2),-$B$2)</f>
        <v>-10</v>
      </c>
      <c r="AI17" s="3">
        <f>SUM($AH$4:AH17)</f>
        <v>-2</v>
      </c>
      <c r="AJ17" s="3">
        <f>IF(AG17,($B$2*$C$2-$B$2),-$B$2)</f>
        <v>-10</v>
      </c>
      <c r="AK17" s="3">
        <f>SUM($AJ$4:AJ17)</f>
        <v>21</v>
      </c>
    </row>
    <row r="18" spans="1:37" x14ac:dyDescent="0.25">
      <c r="A18" s="3" t="s">
        <v>22</v>
      </c>
      <c r="B18" t="s">
        <v>13</v>
      </c>
      <c r="D18" s="16">
        <v>2</v>
      </c>
      <c r="E18" s="32">
        <v>-9</v>
      </c>
      <c r="F18" s="30">
        <v>182.23111111111109</v>
      </c>
      <c r="G18" s="16">
        <v>3</v>
      </c>
      <c r="H18" s="32">
        <v>-1</v>
      </c>
      <c r="I18" s="30">
        <v>181.61111111111111</v>
      </c>
      <c r="J18" s="17">
        <v>276.47199999999998</v>
      </c>
      <c r="K18" s="17">
        <v>250.24399999999997</v>
      </c>
      <c r="L18" s="33">
        <v>1.1048097057272104</v>
      </c>
      <c r="M18" s="33">
        <v>0.90513325038340231</v>
      </c>
      <c r="N18" s="3">
        <f t="shared" si="0"/>
        <v>18042.450604352016</v>
      </c>
      <c r="O18" s="3">
        <f>(J18/K18-F18/I18)</f>
        <v>0.10139581768805472</v>
      </c>
      <c r="P18" s="3">
        <f>(D18-G18)^3</f>
        <v>-1</v>
      </c>
      <c r="Q18" s="3">
        <f>(E18-H18)^3</f>
        <v>-512</v>
      </c>
      <c r="R18" t="s">
        <v>73</v>
      </c>
      <c r="S18" s="3">
        <f t="shared" si="14"/>
        <v>25.811573324877131</v>
      </c>
      <c r="T18" s="3">
        <f t="shared" si="2"/>
        <v>17.172175159567502</v>
      </c>
      <c r="U18" s="3">
        <f t="shared" si="3"/>
        <v>8.564797727807786</v>
      </c>
      <c r="V18" s="3">
        <f t="shared" si="4"/>
        <v>8.564797727807786</v>
      </c>
      <c r="W18" s="3">
        <f t="shared" si="5"/>
        <v>34.564797727807786</v>
      </c>
      <c r="X18" s="3">
        <f t="shared" si="6"/>
        <v>6.8778434206462205</v>
      </c>
      <c r="Y18" s="3">
        <f t="shared" si="7"/>
        <v>32.877843420646222</v>
      </c>
      <c r="Z18" s="3">
        <f t="shared" si="8"/>
        <v>1</v>
      </c>
      <c r="AA18" s="3">
        <f t="shared" si="9"/>
        <v>1</v>
      </c>
      <c r="AB18" s="3">
        <f t="shared" si="10"/>
        <v>2</v>
      </c>
      <c r="AD18">
        <v>-26</v>
      </c>
      <c r="AE18" s="3">
        <f t="shared" si="11"/>
        <v>-1</v>
      </c>
      <c r="AF18" s="3" t="b">
        <f t="shared" si="12"/>
        <v>0</v>
      </c>
      <c r="AG18" s="3" t="b">
        <f t="shared" si="13"/>
        <v>0</v>
      </c>
      <c r="AH18" s="3">
        <f>IF(AF18,($B$2*$C$2-$B$2),-$B$2)</f>
        <v>-10</v>
      </c>
      <c r="AI18" s="3">
        <f>SUM($AH$4:AH18)</f>
        <v>-12</v>
      </c>
      <c r="AJ18" s="3">
        <f>IF(AG18,($B$2*$C$2-$B$2),-$B$2)</f>
        <v>-10</v>
      </c>
      <c r="AK18" s="3">
        <f>SUM($AJ$4:AJ18)</f>
        <v>11</v>
      </c>
    </row>
    <row r="19" spans="1:37" x14ac:dyDescent="0.25">
      <c r="A19" s="3" t="s">
        <v>24</v>
      </c>
      <c r="B19" t="s">
        <v>29</v>
      </c>
      <c r="D19" s="16">
        <v>2</v>
      </c>
      <c r="E19" s="32">
        <v>-11</v>
      </c>
      <c r="F19" s="30">
        <v>180.49772727272727</v>
      </c>
      <c r="G19" s="16">
        <v>3</v>
      </c>
      <c r="H19" s="32">
        <v>6</v>
      </c>
      <c r="I19" s="30">
        <v>179.42000000000002</v>
      </c>
      <c r="J19" s="17">
        <v>265.28000000000003</v>
      </c>
      <c r="K19" s="17">
        <v>296.20399999999995</v>
      </c>
      <c r="L19" s="33">
        <v>0.89559897908198427</v>
      </c>
      <c r="M19" s="33">
        <v>1.1165711700844387</v>
      </c>
      <c r="N19" s="3">
        <f t="shared" si="0"/>
        <v>-29572.428729023773</v>
      </c>
      <c r="O19" s="3">
        <f>(J19/K19-F19/I19)</f>
        <v>-0.11040774967025779</v>
      </c>
      <c r="P19" s="3">
        <f>(D19-G19)^3</f>
        <v>-1</v>
      </c>
      <c r="Q19" s="3">
        <f>(E19-H19)^3</f>
        <v>-4913</v>
      </c>
      <c r="R19" t="s">
        <v>72</v>
      </c>
      <c r="S19" s="3">
        <f t="shared" si="14"/>
        <v>-28.577609809939744</v>
      </c>
      <c r="T19" s="3">
        <f t="shared" si="2"/>
        <v>-19.003608426211088</v>
      </c>
      <c r="U19" s="3">
        <f t="shared" si="3"/>
        <v>-9.472982311161104</v>
      </c>
      <c r="V19" s="3">
        <f t="shared" si="4"/>
        <v>-9.472982311161104</v>
      </c>
      <c r="W19" s="3">
        <f t="shared" si="5"/>
        <v>22.472982311161104</v>
      </c>
      <c r="X19" s="3">
        <f t="shared" si="6"/>
        <v>-3.1320092200122849</v>
      </c>
      <c r="Y19" s="3">
        <f t="shared" si="7"/>
        <v>16.132009220012286</v>
      </c>
      <c r="Z19" s="3">
        <f t="shared" si="8"/>
        <v>-1</v>
      </c>
      <c r="AA19" s="3">
        <f t="shared" si="9"/>
        <v>-1</v>
      </c>
      <c r="AB19" s="3">
        <f t="shared" si="10"/>
        <v>2</v>
      </c>
      <c r="AC19">
        <v>2.2000000000000002</v>
      </c>
      <c r="AD19">
        <v>13</v>
      </c>
      <c r="AE19" s="3">
        <f t="shared" si="11"/>
        <v>1</v>
      </c>
      <c r="AF19" s="3" t="b">
        <f t="shared" si="12"/>
        <v>0</v>
      </c>
      <c r="AG19" s="3" t="b">
        <f t="shared" si="13"/>
        <v>0</v>
      </c>
      <c r="AH19" s="3">
        <f>IF(AF19,($B$2*$C$2-$B$2),-$B$2)</f>
        <v>-10</v>
      </c>
      <c r="AI19" s="3">
        <f>SUM($AH$4:AH19)</f>
        <v>-22</v>
      </c>
      <c r="AJ19" s="3">
        <f>IF(AG19,($B$2*$C$2-$B$2),-$B$2)</f>
        <v>-10</v>
      </c>
      <c r="AK19" s="3">
        <f>SUM($AJ$4:AJ19)</f>
        <v>1</v>
      </c>
    </row>
    <row r="20" spans="1:37" x14ac:dyDescent="0.25">
      <c r="A20" s="3" t="s">
        <v>30</v>
      </c>
      <c r="B20" t="s">
        <v>27</v>
      </c>
      <c r="D20" s="16">
        <v>4</v>
      </c>
      <c r="E20" s="32">
        <v>5</v>
      </c>
      <c r="F20" s="30">
        <v>197.60666666666668</v>
      </c>
      <c r="G20" s="16">
        <v>4</v>
      </c>
      <c r="H20" s="32">
        <v>9</v>
      </c>
      <c r="I20" s="30">
        <v>206.26888888888882</v>
      </c>
      <c r="J20" s="17">
        <v>276.16800000000001</v>
      </c>
      <c r="K20" s="17">
        <v>307.7879999999999</v>
      </c>
      <c r="L20" s="33">
        <v>0.89726694997855694</v>
      </c>
      <c r="M20" s="33">
        <v>1.1144955244633696</v>
      </c>
      <c r="N20" s="3">
        <f t="shared" si="0"/>
        <v>-31614.447527999673</v>
      </c>
      <c r="O20" s="3">
        <f>(J20/K20-F20/I20)</f>
        <v>-6.0738242811868015E-2</v>
      </c>
      <c r="P20" s="3">
        <f>(D20-G20)^3</f>
        <v>0</v>
      </c>
      <c r="Q20" s="3">
        <f>(E20-H20)^3</f>
        <v>-64</v>
      </c>
      <c r="R20" t="s">
        <v>72</v>
      </c>
      <c r="S20" s="3">
        <f t="shared" si="14"/>
        <v>-28.091085102827705</v>
      </c>
      <c r="T20" s="3">
        <f t="shared" si="2"/>
        <v>-18.681657405693883</v>
      </c>
      <c r="U20" s="3">
        <f t="shared" si="3"/>
        <v>-9.3134414236689054</v>
      </c>
      <c r="V20" s="3">
        <f t="shared" si="4"/>
        <v>-9.3134414236689054</v>
      </c>
      <c r="W20" s="3">
        <f t="shared" si="5"/>
        <v>55.313441423668905</v>
      </c>
      <c r="X20" s="3">
        <f t="shared" si="6"/>
        <v>-8.9551957956843484</v>
      </c>
      <c r="Y20" s="3">
        <f t="shared" si="7"/>
        <v>54.955195795684347</v>
      </c>
      <c r="Z20" s="3">
        <f t="shared" si="8"/>
        <v>-1</v>
      </c>
      <c r="AA20" s="3">
        <f t="shared" si="9"/>
        <v>-1</v>
      </c>
      <c r="AB20" s="3">
        <f t="shared" si="10"/>
        <v>3</v>
      </c>
      <c r="AC20">
        <v>2.7</v>
      </c>
      <c r="AD20">
        <v>46</v>
      </c>
      <c r="AE20" s="3">
        <f t="shared" si="11"/>
        <v>2</v>
      </c>
      <c r="AF20" s="3" t="b">
        <f t="shared" si="12"/>
        <v>0</v>
      </c>
      <c r="AG20" s="3" t="b">
        <f t="shared" si="13"/>
        <v>0</v>
      </c>
      <c r="AH20" s="3">
        <f>IF(AF20,($B$2*$C$2-$B$2),-$B$2)</f>
        <v>-10</v>
      </c>
      <c r="AI20" s="3">
        <f>SUM($AH$4:AH20)</f>
        <v>-32</v>
      </c>
      <c r="AJ20" s="3">
        <f>IF(AG20,($B$2*$C$2-$B$2),-$B$2)</f>
        <v>-10</v>
      </c>
      <c r="AK20" s="3">
        <f>SUM($AJ$4:AJ20)</f>
        <v>-9</v>
      </c>
    </row>
    <row r="21" spans="1:37" x14ac:dyDescent="0.25">
      <c r="A21" s="3" t="s">
        <v>20</v>
      </c>
      <c r="B21" t="s">
        <v>25</v>
      </c>
      <c r="D21" s="16">
        <v>1</v>
      </c>
      <c r="E21" s="32">
        <v>-15</v>
      </c>
      <c r="F21" s="30">
        <v>135.07608695652175</v>
      </c>
      <c r="G21" s="16">
        <v>4</v>
      </c>
      <c r="H21" s="32">
        <v>3</v>
      </c>
      <c r="I21" s="30">
        <v>170.85</v>
      </c>
      <c r="J21" s="17">
        <v>209.06399999999994</v>
      </c>
      <c r="K21" s="17">
        <v>240.64399999999998</v>
      </c>
      <c r="L21" s="33">
        <v>0.8687688037100445</v>
      </c>
      <c r="M21" s="33">
        <v>1.151054222630391</v>
      </c>
      <c r="N21" s="3">
        <f t="shared" si="0"/>
        <v>-31494.620312000123</v>
      </c>
      <c r="O21" s="3">
        <f>(J21/K21-F21/I21)</f>
        <v>7.8156647101781385E-2</v>
      </c>
      <c r="P21" s="3">
        <f>(D21-G21)^3</f>
        <v>-27</v>
      </c>
      <c r="Q21" s="3">
        <f>(E21-H21)^3</f>
        <v>-5832</v>
      </c>
      <c r="R21" t="s">
        <v>76</v>
      </c>
      <c r="S21" s="3">
        <f t="shared" si="14"/>
        <v>-36.564944838230545</v>
      </c>
      <c r="T21" s="3">
        <f t="shared" si="2"/>
        <v>-24.276546027149806</v>
      </c>
      <c r="U21" s="3">
        <f t="shared" si="3"/>
        <v>-12.07841532727906</v>
      </c>
      <c r="V21" s="3">
        <f t="shared" si="4"/>
        <v>-12.07841532727906</v>
      </c>
      <c r="W21" s="3">
        <f t="shared" si="5"/>
        <v>-47.92158467272094</v>
      </c>
      <c r="X21" s="3">
        <f t="shared" si="6"/>
        <v>-4.4283001643400119</v>
      </c>
      <c r="Y21" s="3">
        <f t="shared" si="7"/>
        <v>-55.571699835659985</v>
      </c>
      <c r="Z21" s="3">
        <f t="shared" si="8"/>
        <v>-1</v>
      </c>
      <c r="AA21" s="3">
        <f t="shared" si="9"/>
        <v>-1</v>
      </c>
      <c r="AB21" s="3">
        <f t="shared" si="10"/>
        <v>-1</v>
      </c>
      <c r="AC21">
        <v>2.35</v>
      </c>
      <c r="AD21">
        <v>-60</v>
      </c>
      <c r="AE21" s="3">
        <f t="shared" si="11"/>
        <v>-2</v>
      </c>
      <c r="AF21" s="3" t="b">
        <f t="shared" si="12"/>
        <v>0</v>
      </c>
      <c r="AG21" s="3" t="b">
        <f t="shared" si="13"/>
        <v>0</v>
      </c>
      <c r="AH21" s="3">
        <f>IF(AF21,($B$2*$C$2-$B$2),-$B$2)</f>
        <v>-10</v>
      </c>
      <c r="AI21" s="3">
        <f>SUM($AH$4:AH21)</f>
        <v>-42</v>
      </c>
      <c r="AJ21" s="3">
        <f>IF(AG21,($B$2*$C$2-$B$2),-$B$2)</f>
        <v>-10</v>
      </c>
      <c r="AK21" s="3">
        <f>SUM($AJ$4:AJ21)</f>
        <v>-19</v>
      </c>
    </row>
    <row r="22" spans="1:37" x14ac:dyDescent="0.25">
      <c r="A22" s="3" t="s">
        <v>10</v>
      </c>
      <c r="B22" t="s">
        <v>12</v>
      </c>
      <c r="D22" s="16">
        <v>5</v>
      </c>
      <c r="E22" s="32">
        <v>9</v>
      </c>
      <c r="F22" s="30">
        <v>205.79545454545459</v>
      </c>
      <c r="G22" s="16">
        <v>2</v>
      </c>
      <c r="H22" s="32">
        <v>-1</v>
      </c>
      <c r="I22" s="30">
        <v>160.01454545454544</v>
      </c>
      <c r="J22" s="17">
        <v>270.2772727272727</v>
      </c>
      <c r="K22" s="17">
        <v>183.45909090909089</v>
      </c>
      <c r="L22" s="33">
        <v>1.4732291073065584</v>
      </c>
      <c r="M22" s="33">
        <v>0.67878104976371068</v>
      </c>
      <c r="N22" s="3">
        <f t="shared" si="0"/>
        <v>654383.0766341096</v>
      </c>
      <c r="O22" s="3">
        <f>(J22/K22-F22/I22)</f>
        <v>0.18712443500404019</v>
      </c>
      <c r="P22" s="3">
        <f>(D22-G22)^3</f>
        <v>27</v>
      </c>
      <c r="Q22" s="3">
        <f>(E22-H22)^3</f>
        <v>1000</v>
      </c>
      <c r="R22" t="s">
        <v>74</v>
      </c>
      <c r="S22" s="3">
        <f t="shared" si="14"/>
        <v>105.68719300331442</v>
      </c>
      <c r="T22" s="3">
        <f t="shared" si="2"/>
        <v>68.322532948684909</v>
      </c>
      <c r="U22" s="3">
        <f t="shared" si="3"/>
        <v>32.910580833884296</v>
      </c>
      <c r="V22" s="3">
        <f t="shared" si="4"/>
        <v>105.68719300331442</v>
      </c>
      <c r="W22" s="3">
        <f t="shared" si="5"/>
        <v>44.68719300331442</v>
      </c>
      <c r="X22" s="3">
        <f t="shared" si="6"/>
        <v>85.687981053304838</v>
      </c>
      <c r="Y22" s="3">
        <f t="shared" si="7"/>
        <v>24.687981053304838</v>
      </c>
      <c r="Z22" s="3">
        <f t="shared" si="8"/>
        <v>2</v>
      </c>
      <c r="AA22" s="3">
        <f t="shared" si="9"/>
        <v>2</v>
      </c>
      <c r="AB22" s="3">
        <f t="shared" si="10"/>
        <v>0</v>
      </c>
      <c r="AD22">
        <v>61</v>
      </c>
      <c r="AE22" s="3">
        <f t="shared" si="11"/>
        <v>2</v>
      </c>
      <c r="AF22" s="3" t="b">
        <f t="shared" si="12"/>
        <v>1</v>
      </c>
      <c r="AG22" s="3" t="b">
        <f t="shared" si="13"/>
        <v>1</v>
      </c>
      <c r="AH22" s="3">
        <f>IF(AF22,($B$2*$C$2-$B$2),-$B$2)</f>
        <v>13</v>
      </c>
      <c r="AI22" s="3">
        <f>SUM($AH$4:AH22)</f>
        <v>-29</v>
      </c>
      <c r="AJ22" s="3">
        <f>IF(AG22,($B$2*$C$2-$B$2),-$B$2)</f>
        <v>13</v>
      </c>
      <c r="AK22" s="3">
        <f>SUM($AJ$4:AJ22)</f>
        <v>-6</v>
      </c>
    </row>
    <row r="23" spans="1:37" x14ac:dyDescent="0.25">
      <c r="A23" s="3" t="s">
        <v>11</v>
      </c>
      <c r="B23" t="s">
        <v>26</v>
      </c>
      <c r="D23" s="16">
        <v>0</v>
      </c>
      <c r="E23" s="32">
        <v>-19</v>
      </c>
      <c r="F23" s="30">
        <v>162.87272727272727</v>
      </c>
      <c r="G23" s="16">
        <v>2</v>
      </c>
      <c r="H23" s="32">
        <v>-3</v>
      </c>
      <c r="I23" s="30">
        <v>197.43043478260876</v>
      </c>
      <c r="J23" s="17">
        <v>256.2</v>
      </c>
      <c r="K23" s="17">
        <v>259.91818181818178</v>
      </c>
      <c r="L23" s="33">
        <v>0.98569479906264224</v>
      </c>
      <c r="M23" s="33">
        <v>1.0145128095947766</v>
      </c>
      <c r="N23" s="3">
        <f t="shared" si="0"/>
        <v>-51.403402704732123</v>
      </c>
      <c r="O23" s="3">
        <f>(J23/K23-F23/I23)</f>
        <v>0.16073218652487964</v>
      </c>
      <c r="P23" s="3">
        <f>(D23-G23)^3</f>
        <v>-8</v>
      </c>
      <c r="Q23" s="3">
        <f>(E23-H23)^3</f>
        <v>-4096</v>
      </c>
      <c r="R23" t="s">
        <v>72</v>
      </c>
      <c r="S23" s="3">
        <f t="shared" si="14"/>
        <v>-3.7176841453149052</v>
      </c>
      <c r="T23" s="3">
        <f t="shared" si="2"/>
        <v>-2.4783489057635677</v>
      </c>
      <c r="U23" s="3">
        <f t="shared" si="3"/>
        <v>-1.239110140383616</v>
      </c>
      <c r="V23" s="3">
        <f t="shared" si="4"/>
        <v>-1.239110140383616</v>
      </c>
      <c r="W23" s="3">
        <f t="shared" si="5"/>
        <v>30.239110140383616</v>
      </c>
      <c r="X23" s="3">
        <f t="shared" si="6"/>
        <v>2.3299679442811967</v>
      </c>
      <c r="Y23" s="3">
        <f t="shared" si="7"/>
        <v>-26.670032055718803</v>
      </c>
      <c r="Z23" s="3">
        <f t="shared" si="8"/>
        <v>-1</v>
      </c>
      <c r="AA23" s="3">
        <f t="shared" si="9"/>
        <v>1</v>
      </c>
      <c r="AB23" s="3">
        <f t="shared" si="10"/>
        <v>0</v>
      </c>
      <c r="AD23">
        <v>29</v>
      </c>
      <c r="AE23" s="3">
        <f t="shared" si="11"/>
        <v>1</v>
      </c>
      <c r="AF23" s="3" t="b">
        <f t="shared" si="12"/>
        <v>0</v>
      </c>
      <c r="AG23" s="3" t="b">
        <f t="shared" si="13"/>
        <v>1</v>
      </c>
      <c r="AH23" s="3">
        <f>IF(AF23,($B$2*$C$2-$B$2),-$B$2)</f>
        <v>-10</v>
      </c>
      <c r="AI23" s="3">
        <f>SUM($AH$4:AH23)</f>
        <v>-39</v>
      </c>
      <c r="AJ23" s="3">
        <f>IF(AG23,($B$2*$C$2-$B$2),-$B$2)</f>
        <v>13</v>
      </c>
      <c r="AK23" s="3">
        <f>SUM($AJ$4:AJ23)</f>
        <v>7</v>
      </c>
    </row>
    <row r="24" spans="1:37" x14ac:dyDescent="0.25">
      <c r="A24" s="3" t="s">
        <v>19</v>
      </c>
      <c r="B24" t="s">
        <v>6</v>
      </c>
      <c r="D24" s="16">
        <v>4</v>
      </c>
      <c r="E24" s="32">
        <v>1</v>
      </c>
      <c r="F24" s="30">
        <v>179.10227272727272</v>
      </c>
      <c r="G24" s="16">
        <v>3</v>
      </c>
      <c r="H24" s="32">
        <v>-1</v>
      </c>
      <c r="I24" s="30">
        <v>175.83695652173913</v>
      </c>
      <c r="J24" s="17">
        <v>243.45909090909092</v>
      </c>
      <c r="K24" s="17">
        <v>275.51363636363635</v>
      </c>
      <c r="L24" s="33">
        <v>0.88365532146569226</v>
      </c>
      <c r="M24" s="33">
        <v>1.1316629637236049</v>
      </c>
      <c r="N24" s="3">
        <f t="shared" si="0"/>
        <v>-32935.849418482278</v>
      </c>
      <c r="O24" s="3">
        <f>(J24/K24-F24/I24)</f>
        <v>-0.13491481458605337</v>
      </c>
      <c r="P24" s="3">
        <f>(D24-G24)^3</f>
        <v>1</v>
      </c>
      <c r="Q24" s="3">
        <f>(E24-H24)^3</f>
        <v>8</v>
      </c>
      <c r="R24" t="s">
        <v>73</v>
      </c>
      <c r="S24" s="3">
        <f t="shared" si="14"/>
        <v>-32.094948855053005</v>
      </c>
      <c r="T24" s="3">
        <f t="shared" si="2"/>
        <v>-21.328657234180483</v>
      </c>
      <c r="U24" s="3">
        <f t="shared" si="3"/>
        <v>-10.623644612608814</v>
      </c>
      <c r="V24" s="3">
        <f t="shared" si="4"/>
        <v>-10.623644612608814</v>
      </c>
      <c r="W24" s="3">
        <f t="shared" si="5"/>
        <v>-25.376355387391186</v>
      </c>
      <c r="X24" s="3">
        <f t="shared" si="6"/>
        <v>-10.536557738125548</v>
      </c>
      <c r="Y24" s="3">
        <f t="shared" si="7"/>
        <v>-25.463442261874452</v>
      </c>
      <c r="Z24" s="3">
        <f t="shared" si="8"/>
        <v>-1</v>
      </c>
      <c r="AA24" s="3">
        <f t="shared" si="9"/>
        <v>-1</v>
      </c>
      <c r="AB24" s="3">
        <f t="shared" si="10"/>
        <v>0</v>
      </c>
      <c r="AD24">
        <v>-36</v>
      </c>
      <c r="AE24" s="3">
        <f t="shared" si="11"/>
        <v>-1</v>
      </c>
      <c r="AF24" s="3" t="b">
        <f t="shared" si="12"/>
        <v>1</v>
      </c>
      <c r="AG24" s="3" t="b">
        <f t="shared" si="13"/>
        <v>1</v>
      </c>
      <c r="AH24" s="3">
        <f>IF(AF24,($B$2*$C$2-$B$2),-$B$2)</f>
        <v>13</v>
      </c>
      <c r="AI24" s="3">
        <f>SUM($AH$4:AH24)</f>
        <v>-26</v>
      </c>
      <c r="AJ24" s="3">
        <f>IF(AG24,($B$2*$C$2-$B$2),-$B$2)</f>
        <v>13</v>
      </c>
      <c r="AK24" s="3">
        <f>SUM($AJ$4:AJ24)</f>
        <v>20</v>
      </c>
    </row>
    <row r="25" spans="1:37" x14ac:dyDescent="0.25">
      <c r="A25" s="3" t="s">
        <v>25</v>
      </c>
      <c r="B25" t="s">
        <v>24</v>
      </c>
      <c r="D25" s="16">
        <v>4</v>
      </c>
      <c r="E25" s="32">
        <v>7</v>
      </c>
      <c r="F25" s="30">
        <v>172.18260869565219</v>
      </c>
      <c r="G25" s="16">
        <v>2</v>
      </c>
      <c r="H25" s="32">
        <v>-3</v>
      </c>
      <c r="I25" s="30">
        <v>179.75909090909093</v>
      </c>
      <c r="J25" s="17">
        <v>277.88636363636363</v>
      </c>
      <c r="K25" s="17">
        <v>299.13181818181823</v>
      </c>
      <c r="L25" s="33">
        <v>0.9289762798401433</v>
      </c>
      <c r="M25" s="33">
        <v>1.0764537498977675</v>
      </c>
      <c r="N25" s="3">
        <f t="shared" si="0"/>
        <v>-9589.5467716003841</v>
      </c>
      <c r="O25" s="3">
        <f>(J25/K25-F25/I25)</f>
        <v>-2.8875742134810034E-2</v>
      </c>
      <c r="P25" s="3">
        <f>(D25-G25)^3</f>
        <v>8</v>
      </c>
      <c r="Q25" s="3">
        <f>(E25-H25)^3</f>
        <v>1000</v>
      </c>
      <c r="R25" t="s">
        <v>72</v>
      </c>
      <c r="S25" s="3">
        <f t="shared" si="14"/>
        <v>-19.046105110216885</v>
      </c>
      <c r="T25" s="3">
        <f t="shared" si="2"/>
        <v>-12.683062424955679</v>
      </c>
      <c r="U25" s="3">
        <f t="shared" si="3"/>
        <v>-6.3329342072094903</v>
      </c>
      <c r="V25" s="3">
        <f t="shared" si="4"/>
        <v>-6.3329342072094903</v>
      </c>
      <c r="W25" s="3">
        <f t="shared" si="5"/>
        <v>31.33293420720949</v>
      </c>
      <c r="X25" s="3">
        <f t="shared" si="6"/>
        <v>-8.0937551558174601</v>
      </c>
      <c r="Y25" s="3">
        <f t="shared" si="7"/>
        <v>33.093755155817462</v>
      </c>
      <c r="Z25" s="3">
        <f t="shared" si="8"/>
        <v>-1</v>
      </c>
      <c r="AA25" s="3">
        <f t="shared" si="9"/>
        <v>-1</v>
      </c>
      <c r="AB25" s="3">
        <f t="shared" si="10"/>
        <v>2</v>
      </c>
      <c r="AD25">
        <v>25</v>
      </c>
      <c r="AE25" s="3">
        <f t="shared" si="11"/>
        <v>1</v>
      </c>
      <c r="AF25" s="3" t="b">
        <f t="shared" si="12"/>
        <v>0</v>
      </c>
      <c r="AG25" s="3" t="b">
        <f t="shared" si="13"/>
        <v>0</v>
      </c>
      <c r="AH25" s="3">
        <f>IF(AF25,($B$2*$C$2-$B$2),-$B$2)</f>
        <v>-10</v>
      </c>
      <c r="AI25" s="3">
        <f>SUM($AH$4:AH25)</f>
        <v>-36</v>
      </c>
      <c r="AJ25" s="3">
        <f>IF(AG25,($B$2*$C$2-$B$2),-$B$2)</f>
        <v>-10</v>
      </c>
      <c r="AK25" s="3">
        <f>SUM($AJ$4:AJ25)</f>
        <v>10</v>
      </c>
    </row>
    <row r="26" spans="1:37" x14ac:dyDescent="0.25">
      <c r="A26" s="3" t="s">
        <v>13</v>
      </c>
      <c r="B26" t="s">
        <v>20</v>
      </c>
      <c r="D26" s="16">
        <v>3</v>
      </c>
      <c r="E26" s="32">
        <v>5</v>
      </c>
      <c r="F26" s="30">
        <v>182.20444444444445</v>
      </c>
      <c r="G26" s="16">
        <v>1</v>
      </c>
      <c r="H26" s="32">
        <v>-17</v>
      </c>
      <c r="I26" s="30">
        <v>135.99782608695651</v>
      </c>
      <c r="J26" s="17">
        <v>280.9909090909091</v>
      </c>
      <c r="K26" s="17">
        <v>205.04090909090911</v>
      </c>
      <c r="L26" s="33">
        <v>1.3704138863641402</v>
      </c>
      <c r="M26" s="33">
        <v>0.72970655796046469</v>
      </c>
      <c r="N26" s="3">
        <f t="shared" si="0"/>
        <v>438110.16987499979</v>
      </c>
      <c r="O26" s="3">
        <f>(J26/K26-F26/I26)</f>
        <v>3.0653908671970376E-2</v>
      </c>
      <c r="P26" s="3">
        <f>(D26-G26)^3</f>
        <v>8</v>
      </c>
      <c r="Q26" s="3">
        <f>(E26-H26)^3</f>
        <v>10648</v>
      </c>
      <c r="R26" t="s">
        <v>74</v>
      </c>
      <c r="S26" s="3">
        <f t="shared" si="14"/>
        <v>84.360355758113542</v>
      </c>
      <c r="T26" s="3">
        <f t="shared" si="2"/>
        <v>55.1008302427161</v>
      </c>
      <c r="U26" s="3">
        <f t="shared" si="3"/>
        <v>26.877664200809903</v>
      </c>
      <c r="V26" s="3">
        <f t="shared" si="4"/>
        <v>84.360355758113542</v>
      </c>
      <c r="W26" s="3">
        <f t="shared" si="5"/>
        <v>30.360355758113542</v>
      </c>
      <c r="X26" s="3">
        <f t="shared" si="6"/>
        <v>55.789435252491977</v>
      </c>
      <c r="Y26" s="3">
        <f t="shared" si="7"/>
        <v>1.7894352524919768</v>
      </c>
      <c r="Z26" s="3">
        <f t="shared" si="8"/>
        <v>2</v>
      </c>
      <c r="AA26" s="3">
        <f t="shared" si="9"/>
        <v>2</v>
      </c>
      <c r="AB26" s="3">
        <f t="shared" si="10"/>
        <v>0</v>
      </c>
      <c r="AD26">
        <v>54</v>
      </c>
      <c r="AE26" s="3">
        <f t="shared" si="11"/>
        <v>2</v>
      </c>
      <c r="AF26" s="3" t="b">
        <f t="shared" si="12"/>
        <v>1</v>
      </c>
      <c r="AG26" s="3" t="b">
        <f t="shared" si="13"/>
        <v>1</v>
      </c>
      <c r="AH26" s="3">
        <f>IF(AF26,($B$2*$C$2-$B$2),-$B$2)</f>
        <v>13</v>
      </c>
      <c r="AI26" s="3">
        <f>SUM($AH$4:AH26)</f>
        <v>-23</v>
      </c>
      <c r="AJ26" s="3">
        <f>IF(AG26,($B$2*$C$2-$B$2),-$B$2)</f>
        <v>13</v>
      </c>
      <c r="AK26" s="3">
        <f>SUM($AJ$4:AJ26)</f>
        <v>23</v>
      </c>
    </row>
    <row r="27" spans="1:37" x14ac:dyDescent="0.25">
      <c r="A27" s="3" t="s">
        <v>27</v>
      </c>
      <c r="B27" t="s">
        <v>22</v>
      </c>
      <c r="D27" s="16">
        <v>4</v>
      </c>
      <c r="E27" s="32">
        <v>1</v>
      </c>
      <c r="F27" s="30">
        <v>200.43777777777782</v>
      </c>
      <c r="G27" s="16">
        <v>2</v>
      </c>
      <c r="H27" s="32">
        <v>-13</v>
      </c>
      <c r="I27" s="30">
        <v>182.22444444444449</v>
      </c>
      <c r="J27" s="17">
        <v>332.2409090909091</v>
      </c>
      <c r="K27" s="17">
        <v>290.91363636363639</v>
      </c>
      <c r="L27" s="33">
        <v>1.1420602803081201</v>
      </c>
      <c r="M27" s="33">
        <v>0.87561052357954938</v>
      </c>
      <c r="N27" s="3">
        <f t="shared" si="0"/>
        <v>70584.645631855674</v>
      </c>
      <c r="O27" s="3">
        <f>(J27/K27-F27/I27)</f>
        <v>4.2110279698371444E-2</v>
      </c>
      <c r="P27" s="3">
        <f>(D27-G27)^3</f>
        <v>8</v>
      </c>
      <c r="Q27" s="3">
        <f>(E27-H27)^3</f>
        <v>2744</v>
      </c>
      <c r="R27" t="s">
        <v>72</v>
      </c>
      <c r="S27" s="3">
        <f t="shared" si="14"/>
        <v>34.498361269726473</v>
      </c>
      <c r="T27" s="3">
        <f t="shared" si="2"/>
        <v>22.914679078657088</v>
      </c>
      <c r="U27" s="3">
        <f t="shared" si="3"/>
        <v>11.406947058222812</v>
      </c>
      <c r="V27" s="3">
        <f t="shared" si="4"/>
        <v>11.406947058222812</v>
      </c>
      <c r="W27" s="3">
        <f t="shared" si="5"/>
        <v>-21.593052941777188</v>
      </c>
      <c r="X27" s="3">
        <f t="shared" si="6"/>
        <v>3.9029838255755172</v>
      </c>
      <c r="Y27" s="3">
        <f t="shared" si="7"/>
        <v>-29.097016174424482</v>
      </c>
      <c r="Z27" s="3">
        <f t="shared" si="8"/>
        <v>1</v>
      </c>
      <c r="AA27" s="3">
        <f t="shared" si="9"/>
        <v>1</v>
      </c>
      <c r="AB27" s="3">
        <f t="shared" si="10"/>
        <v>0</v>
      </c>
      <c r="AD27">
        <v>33</v>
      </c>
      <c r="AE27" s="3">
        <f t="shared" si="11"/>
        <v>1</v>
      </c>
      <c r="AF27" s="3" t="b">
        <f t="shared" si="12"/>
        <v>1</v>
      </c>
      <c r="AG27" s="3" t="b">
        <f t="shared" si="13"/>
        <v>1</v>
      </c>
      <c r="AH27" s="3">
        <f>IF(AF27,($B$2*$C$2-$B$2),-$B$2)</f>
        <v>13</v>
      </c>
      <c r="AI27" s="3">
        <f>SUM($AH$4:AH27)</f>
        <v>-10</v>
      </c>
      <c r="AJ27" s="3">
        <f>IF(AG27,($B$2*$C$2-$B$2),-$B$2)</f>
        <v>13</v>
      </c>
      <c r="AK27" s="3">
        <f>SUM($AJ$4:AJ27)</f>
        <v>36</v>
      </c>
    </row>
    <row r="28" spans="1:37" x14ac:dyDescent="0.25">
      <c r="A28" s="3" t="s">
        <v>5</v>
      </c>
      <c r="B28" t="s">
        <v>23</v>
      </c>
      <c r="D28" s="16">
        <v>4</v>
      </c>
      <c r="E28" s="32">
        <v>11</v>
      </c>
      <c r="F28" s="30">
        <v>193.85000000000002</v>
      </c>
      <c r="G28" s="16">
        <v>2</v>
      </c>
      <c r="H28" s="32">
        <v>-3</v>
      </c>
      <c r="I28" s="30">
        <v>156.45777777777775</v>
      </c>
      <c r="J28" s="17">
        <v>325.32272727272726</v>
      </c>
      <c r="K28" s="17">
        <v>213.20909090909089</v>
      </c>
      <c r="L28" s="33">
        <v>1.5258389118662858</v>
      </c>
      <c r="M28" s="33">
        <v>0.65537717790725292</v>
      </c>
      <c r="N28" s="3">
        <f t="shared" si="0"/>
        <v>1409208.7039467511</v>
      </c>
      <c r="O28" s="3">
        <f>(J28/K28-F28/I28)</f>
        <v>0.28684649644714511</v>
      </c>
      <c r="P28" s="3">
        <f>(D28-G28)^3</f>
        <v>8</v>
      </c>
      <c r="Q28" s="3">
        <f>(E28-H28)^3</f>
        <v>2744</v>
      </c>
      <c r="R28" t="s">
        <v>74</v>
      </c>
      <c r="S28" s="3">
        <f t="shared" si="14"/>
        <v>116.46354333465689</v>
      </c>
      <c r="T28" s="3">
        <f t="shared" si="2"/>
        <v>74.85970912047685</v>
      </c>
      <c r="U28" s="3">
        <f t="shared" si="3"/>
        <v>35.807625108670891</v>
      </c>
      <c r="V28" s="3">
        <f t="shared" si="4"/>
        <v>116.46354333465689</v>
      </c>
      <c r="W28" s="3">
        <f t="shared" si="5"/>
        <v>111.46354333465689</v>
      </c>
      <c r="X28" s="3">
        <f t="shared" si="6"/>
        <v>73.664595780495858</v>
      </c>
      <c r="Y28" s="3">
        <f t="shared" si="7"/>
        <v>68.664595780495858</v>
      </c>
      <c r="Z28" s="3">
        <f t="shared" si="8"/>
        <v>2</v>
      </c>
      <c r="AA28" s="3">
        <f t="shared" si="9"/>
        <v>2</v>
      </c>
      <c r="AB28" s="3">
        <f t="shared" si="10"/>
        <v>1</v>
      </c>
      <c r="AD28">
        <v>5</v>
      </c>
      <c r="AE28" s="3">
        <f t="shared" si="11"/>
        <v>1</v>
      </c>
      <c r="AF28" s="3" t="b">
        <f t="shared" si="12"/>
        <v>0</v>
      </c>
      <c r="AG28" s="3" t="b">
        <f t="shared" si="13"/>
        <v>0</v>
      </c>
      <c r="AH28" s="3">
        <f>IF(AF28,($B$2*$C$2-$B$2),-$B$2)</f>
        <v>-10</v>
      </c>
      <c r="AI28" s="3">
        <f>SUM($AH$4:AH28)</f>
        <v>-20</v>
      </c>
      <c r="AJ28" s="3">
        <f>IF(AG28,($B$2*$C$2-$B$2),-$B$2)</f>
        <v>-10</v>
      </c>
      <c r="AK28" s="3">
        <f>SUM($AJ$4:AJ28)</f>
        <v>26</v>
      </c>
    </row>
    <row r="29" spans="1:37" x14ac:dyDescent="0.25">
      <c r="A29" s="3" t="s">
        <v>21</v>
      </c>
      <c r="B29" t="s">
        <v>30</v>
      </c>
      <c r="D29" s="16">
        <v>3</v>
      </c>
      <c r="E29" s="32">
        <v>5</v>
      </c>
      <c r="F29" s="30">
        <v>194.21136363636361</v>
      </c>
      <c r="G29" s="16">
        <v>4</v>
      </c>
      <c r="H29" s="32">
        <v>9</v>
      </c>
      <c r="I29" s="30">
        <v>198.77333333333337</v>
      </c>
      <c r="J29" s="17">
        <v>277.93181818181819</v>
      </c>
      <c r="K29" s="17">
        <v>333.96818181818185</v>
      </c>
      <c r="L29" s="33">
        <v>0.83221047187402164</v>
      </c>
      <c r="M29" s="33">
        <v>1.201619102134271</v>
      </c>
      <c r="N29" s="3">
        <f t="shared" si="0"/>
        <v>-175958.3312877538</v>
      </c>
      <c r="O29" s="3">
        <f>(J29/K29-F29/I29)</f>
        <v>-0.14483891588605813</v>
      </c>
      <c r="P29" s="3">
        <f>(D29-G29)^3</f>
        <v>-1</v>
      </c>
      <c r="Q29" s="3">
        <f>(E29-H29)^3</f>
        <v>-64</v>
      </c>
      <c r="R29" t="s">
        <v>73</v>
      </c>
      <c r="S29" s="3">
        <f t="shared" si="14"/>
        <v>-47.98857968430984</v>
      </c>
      <c r="T29" s="3">
        <f t="shared" si="2"/>
        <v>-31.769142202381445</v>
      </c>
      <c r="U29" s="3">
        <f t="shared" si="3"/>
        <v>-15.751355687946671</v>
      </c>
      <c r="V29" s="3">
        <f t="shared" si="4"/>
        <v>-15.751355687946671</v>
      </c>
      <c r="W29" s="3">
        <f t="shared" si="5"/>
        <v>12.751355687946671</v>
      </c>
      <c r="X29" s="3">
        <f t="shared" si="6"/>
        <v>-11.359806543813287</v>
      </c>
      <c r="Y29" s="3">
        <f t="shared" si="7"/>
        <v>8.3598065438132867</v>
      </c>
      <c r="Z29" s="3">
        <f t="shared" si="8"/>
        <v>-1</v>
      </c>
      <c r="AA29" s="3">
        <f t="shared" si="9"/>
        <v>-1</v>
      </c>
      <c r="AB29" s="3">
        <f t="shared" si="10"/>
        <v>0</v>
      </c>
      <c r="AD29">
        <v>-3</v>
      </c>
      <c r="AE29" s="3">
        <f t="shared" si="11"/>
        <v>-1</v>
      </c>
      <c r="AF29" s="3" t="b">
        <f t="shared" si="12"/>
        <v>1</v>
      </c>
      <c r="AG29" s="3" t="b">
        <f t="shared" si="13"/>
        <v>1</v>
      </c>
      <c r="AH29" s="3">
        <f>IF(AF29,($B$2*$C$2-$B$2),-$B$2)</f>
        <v>13</v>
      </c>
      <c r="AI29" s="3">
        <f>SUM($AH$4:AH29)</f>
        <v>-7</v>
      </c>
      <c r="AJ29" s="3">
        <f>IF(AG29,($B$2*$C$2-$B$2),-$B$2)</f>
        <v>13</v>
      </c>
      <c r="AK29" s="3">
        <f>SUM($AJ$4:AJ29)</f>
        <v>39</v>
      </c>
    </row>
    <row r="30" spans="1:37" x14ac:dyDescent="0.25">
      <c r="A30" s="3" t="s">
        <v>29</v>
      </c>
      <c r="B30" t="s">
        <v>28</v>
      </c>
      <c r="D30" s="16">
        <v>2</v>
      </c>
      <c r="E30" s="32">
        <v>-1</v>
      </c>
      <c r="F30" s="30">
        <v>180.03777777777776</v>
      </c>
      <c r="G30" s="16">
        <v>2</v>
      </c>
      <c r="H30" s="32">
        <v>-11</v>
      </c>
      <c r="I30" s="30">
        <v>158.48936170212767</v>
      </c>
      <c r="J30" s="17">
        <v>294.57272727272726</v>
      </c>
      <c r="K30" s="17">
        <v>243.65454545454543</v>
      </c>
      <c r="L30" s="33">
        <v>1.2089769420192524</v>
      </c>
      <c r="M30" s="33">
        <v>0.82714563466345703</v>
      </c>
      <c r="N30" s="3">
        <f t="shared" si="0"/>
        <v>132013.59639444039</v>
      </c>
      <c r="O30" s="3">
        <f>(J30/K30-F30/I30)</f>
        <v>7.3015664592006591E-2</v>
      </c>
      <c r="P30" s="3">
        <f>(D30-G30)^3</f>
        <v>0</v>
      </c>
      <c r="Q30" s="3">
        <f>(E30-H30)^3</f>
        <v>1000</v>
      </c>
      <c r="R30" t="s">
        <v>72</v>
      </c>
      <c r="S30" s="3">
        <f t="shared" si="14"/>
        <v>49.625753424497518</v>
      </c>
      <c r="T30" s="3">
        <f t="shared" si="2"/>
        <v>32.83749243259841</v>
      </c>
      <c r="U30" s="3">
        <f t="shared" si="3"/>
        <v>16.271801368127711</v>
      </c>
      <c r="V30" s="3">
        <f t="shared" si="4"/>
        <v>32.83749243259841</v>
      </c>
      <c r="W30" s="3">
        <f t="shared" si="5"/>
        <v>-36.16250756740159</v>
      </c>
      <c r="X30" s="3">
        <f t="shared" si="6"/>
        <v>26.24699816396366</v>
      </c>
      <c r="Y30" s="3">
        <f t="shared" si="7"/>
        <v>-42.75300183603634</v>
      </c>
      <c r="Z30" s="3">
        <f t="shared" si="8"/>
        <v>1</v>
      </c>
      <c r="AA30" s="3">
        <f t="shared" si="9"/>
        <v>1</v>
      </c>
      <c r="AB30" s="3">
        <f t="shared" si="10"/>
        <v>-1</v>
      </c>
      <c r="AD30">
        <v>69</v>
      </c>
      <c r="AE30" s="3">
        <f t="shared" si="11"/>
        <v>2</v>
      </c>
      <c r="AF30" s="3" t="b">
        <f t="shared" si="12"/>
        <v>0</v>
      </c>
      <c r="AG30" s="3" t="b">
        <f t="shared" si="13"/>
        <v>0</v>
      </c>
      <c r="AH30" s="3">
        <f>IF(AF30,($B$2*$C$2-$B$2),-$B$2)</f>
        <v>-10</v>
      </c>
      <c r="AI30" s="3">
        <f>SUM($AH$4:AH30)</f>
        <v>-17</v>
      </c>
      <c r="AJ30" s="3">
        <f>IF(AG30,($B$2*$C$2-$B$2),-$B$2)</f>
        <v>-10</v>
      </c>
      <c r="AK30" s="3">
        <f>SUM($AJ$4:AJ30)</f>
        <v>29</v>
      </c>
    </row>
    <row r="31" spans="1:37" x14ac:dyDescent="0.25">
      <c r="A31" s="3" t="s">
        <v>27</v>
      </c>
      <c r="B31" t="s">
        <v>19</v>
      </c>
      <c r="D31" s="16">
        <v>4</v>
      </c>
      <c r="E31" s="32">
        <v>5</v>
      </c>
      <c r="F31" s="30">
        <v>204.04444444444448</v>
      </c>
      <c r="G31" s="16">
        <v>3</v>
      </c>
      <c r="H31" s="32">
        <v>-7</v>
      </c>
      <c r="I31" s="30">
        <v>179.95909090909092</v>
      </c>
      <c r="J31" s="17">
        <v>328.35454545454542</v>
      </c>
      <c r="K31" s="17">
        <v>239.31363636363633</v>
      </c>
      <c r="L31" s="33">
        <v>1.3720678455431252</v>
      </c>
      <c r="M31" s="33">
        <v>0.72882693319305625</v>
      </c>
      <c r="N31" s="3">
        <f t="shared" si="0"/>
        <v>705941.56963457912</v>
      </c>
      <c r="O31" s="3">
        <f>(J31/K31-F31/I31)</f>
        <v>0.23822990818923717</v>
      </c>
      <c r="P31" s="3">
        <f>(D31-G31)^3</f>
        <v>1</v>
      </c>
      <c r="Q31" s="3">
        <f>(E31-H31)^3</f>
        <v>1728</v>
      </c>
      <c r="R31" t="s">
        <v>74</v>
      </c>
      <c r="S31" s="3">
        <f t="shared" si="14"/>
        <v>84.707102630100934</v>
      </c>
      <c r="T31" s="3">
        <f t="shared" si="2"/>
        <v>55.318718462105927</v>
      </c>
      <c r="U31" s="3">
        <f t="shared" si="3"/>
        <v>26.978852883006226</v>
      </c>
      <c r="V31" s="3">
        <f t="shared" si="4"/>
        <v>84.707102630100934</v>
      </c>
      <c r="W31" s="3">
        <f t="shared" si="5"/>
        <v>16.707102630100934</v>
      </c>
      <c r="X31" s="3">
        <f t="shared" si="6"/>
        <v>61.790083067502017</v>
      </c>
      <c r="Y31" s="3">
        <f t="shared" si="7"/>
        <v>-6.2099169324979826</v>
      </c>
      <c r="Z31" s="3">
        <f t="shared" si="8"/>
        <v>2</v>
      </c>
      <c r="AA31" s="3">
        <f t="shared" si="9"/>
        <v>2</v>
      </c>
      <c r="AB31" s="3">
        <f t="shared" si="10"/>
        <v>0</v>
      </c>
      <c r="AD31">
        <v>68</v>
      </c>
      <c r="AE31" s="3">
        <f t="shared" si="11"/>
        <v>2</v>
      </c>
      <c r="AF31" s="3" t="b">
        <f t="shared" si="12"/>
        <v>1</v>
      </c>
      <c r="AG31" s="3" t="b">
        <f t="shared" si="13"/>
        <v>1</v>
      </c>
      <c r="AH31" s="3">
        <f>IF(AF31,($B$2*$C$2-$B$2),-$B$2)</f>
        <v>13</v>
      </c>
      <c r="AI31" s="3">
        <f>SUM($AH$4:AH31)</f>
        <v>-4</v>
      </c>
      <c r="AJ31" s="3">
        <f>IF(AG31,($B$2*$C$2-$B$2),-$B$2)</f>
        <v>13</v>
      </c>
      <c r="AK31" s="3">
        <f>SUM($AJ$4:AJ31)</f>
        <v>42</v>
      </c>
    </row>
    <row r="32" spans="1:37" x14ac:dyDescent="0.25">
      <c r="A32" s="3" t="s">
        <v>12</v>
      </c>
      <c r="B32" t="s">
        <v>29</v>
      </c>
      <c r="D32" s="16">
        <v>2</v>
      </c>
      <c r="E32" s="32">
        <v>-5</v>
      </c>
      <c r="F32" s="30">
        <v>159.07272727272726</v>
      </c>
      <c r="G32" s="16">
        <v>3</v>
      </c>
      <c r="H32" s="32">
        <v>6</v>
      </c>
      <c r="I32" s="30">
        <v>180.2755555555556</v>
      </c>
      <c r="J32" s="17">
        <v>187.02727272727273</v>
      </c>
      <c r="K32" s="17">
        <v>304.22727272727275</v>
      </c>
      <c r="L32" s="33">
        <v>0.61476169131928882</v>
      </c>
      <c r="M32" s="33">
        <v>1.6266465756088078</v>
      </c>
      <c r="N32" s="3">
        <f t="shared" si="0"/>
        <v>-1609840.4480000008</v>
      </c>
      <c r="O32" s="3">
        <f>(J32/K32-F32/I32)</f>
        <v>-0.26762486842538913</v>
      </c>
      <c r="P32" s="3">
        <f>(D32-G32)^3</f>
        <v>-1</v>
      </c>
      <c r="Q32" s="3">
        <f>(E32-H32)^3</f>
        <v>-1331</v>
      </c>
      <c r="R32" t="s">
        <v>83</v>
      </c>
      <c r="S32" s="3">
        <f t="shared" si="14"/>
        <v>-136.964575492097</v>
      </c>
      <c r="T32" s="3">
        <f t="shared" si="2"/>
        <v>-87.022100048898636</v>
      </c>
      <c r="U32" s="3">
        <f t="shared" si="3"/>
        <v>-41.03453125578298</v>
      </c>
      <c r="V32" s="3">
        <f t="shared" si="4"/>
        <v>-41.03453125578298</v>
      </c>
      <c r="W32" s="3">
        <f t="shared" si="5"/>
        <v>11.03453125578298</v>
      </c>
      <c r="X32" s="3">
        <f t="shared" si="6"/>
        <v>3.4046695135399645</v>
      </c>
      <c r="Y32" s="3">
        <f t="shared" si="7"/>
        <v>33.404669513539964</v>
      </c>
      <c r="Z32" s="3">
        <f t="shared" si="8"/>
        <v>-2</v>
      </c>
      <c r="AA32" s="3">
        <f t="shared" si="9"/>
        <v>1</v>
      </c>
      <c r="AB32" s="3">
        <f t="shared" si="10"/>
        <v>2</v>
      </c>
      <c r="AD32">
        <v>-30</v>
      </c>
      <c r="AE32" s="3">
        <f t="shared" si="11"/>
        <v>-1</v>
      </c>
      <c r="AF32" s="3" t="b">
        <f t="shared" si="12"/>
        <v>0</v>
      </c>
      <c r="AG32" s="3" t="b">
        <f t="shared" si="13"/>
        <v>0</v>
      </c>
      <c r="AH32" s="3">
        <f>IF(AF32,($B$2*$C$2-$B$2),-$B$2)</f>
        <v>-10</v>
      </c>
      <c r="AI32" s="3">
        <f>SUM($AH$4:AH32)</f>
        <v>-14</v>
      </c>
      <c r="AJ32" s="3">
        <f>IF(AG32,($B$2*$C$2-$B$2),-$B$2)</f>
        <v>-10</v>
      </c>
      <c r="AK32" s="3">
        <f>SUM($AJ$4:AJ32)</f>
        <v>32</v>
      </c>
    </row>
    <row r="33" spans="1:37" x14ac:dyDescent="0.25">
      <c r="A33" s="3" t="s">
        <v>30</v>
      </c>
      <c r="B33" t="s">
        <v>11</v>
      </c>
      <c r="D33" s="16">
        <v>5</v>
      </c>
      <c r="E33" s="32">
        <v>13</v>
      </c>
      <c r="F33" s="30">
        <v>198.7044444444445</v>
      </c>
      <c r="G33" s="16">
        <v>1</v>
      </c>
      <c r="H33" s="32">
        <v>-8</v>
      </c>
      <c r="I33" s="30">
        <v>165.10227272727272</v>
      </c>
      <c r="J33" s="17">
        <v>322.60454545454547</v>
      </c>
      <c r="K33" s="17">
        <v>231.05454545454543</v>
      </c>
      <c r="L33" s="33">
        <v>1.3962267862763615</v>
      </c>
      <c r="M33" s="33">
        <v>0.71621602581263288</v>
      </c>
      <c r="N33" s="3">
        <f t="shared" si="0"/>
        <v>767317.398875001</v>
      </c>
      <c r="O33" s="3">
        <f>(J33/K33-F33/I33)</f>
        <v>0.19270341156983539</v>
      </c>
      <c r="P33" s="3">
        <f>(D33-G33)^3</f>
        <v>64</v>
      </c>
      <c r="Q33" s="3">
        <f>(E33-H33)^3</f>
        <v>9261</v>
      </c>
      <c r="R33" t="s">
        <v>74</v>
      </c>
      <c r="S33" s="3">
        <f t="shared" si="14"/>
        <v>89.756452816773105</v>
      </c>
      <c r="T33" s="3">
        <f t="shared" si="2"/>
        <v>58.480925399880661</v>
      </c>
      <c r="U33" s="3">
        <f t="shared" si="3"/>
        <v>28.440967119576385</v>
      </c>
      <c r="V33" s="3">
        <f t="shared" si="4"/>
        <v>89.756452816773105</v>
      </c>
      <c r="W33" s="3">
        <f t="shared" si="5"/>
        <v>86.756452816773105</v>
      </c>
      <c r="X33" s="3">
        <f t="shared" si="6"/>
        <v>54.596688284606806</v>
      </c>
      <c r="Y33" s="3">
        <f t="shared" si="7"/>
        <v>51.596688284606806</v>
      </c>
      <c r="Z33" s="3">
        <f t="shared" si="8"/>
        <v>2</v>
      </c>
      <c r="AA33" s="3">
        <f t="shared" si="9"/>
        <v>2</v>
      </c>
      <c r="AB33" s="3">
        <f t="shared" si="10"/>
        <v>1</v>
      </c>
      <c r="AD33">
        <v>3</v>
      </c>
      <c r="AE33" s="3">
        <f t="shared" si="11"/>
        <v>1</v>
      </c>
      <c r="AF33" s="3" t="b">
        <f t="shared" si="12"/>
        <v>0</v>
      </c>
      <c r="AG33" s="3" t="b">
        <f t="shared" si="13"/>
        <v>0</v>
      </c>
      <c r="AH33" s="3">
        <f>IF(AF33,($B$2*$C$2-$B$2),-$B$2)</f>
        <v>-10</v>
      </c>
      <c r="AI33" s="3">
        <f>SUM($AH$4:AH33)</f>
        <v>-24</v>
      </c>
      <c r="AJ33" s="3">
        <f>IF(AG33,($B$2*$C$2-$B$2),-$B$2)</f>
        <v>-10</v>
      </c>
      <c r="AK33" s="3">
        <f>SUM($AJ$4:AJ33)</f>
        <v>22</v>
      </c>
    </row>
    <row r="34" spans="1:37" x14ac:dyDescent="0.25">
      <c r="A34" s="3" t="s">
        <v>28</v>
      </c>
      <c r="B34" t="s">
        <v>13</v>
      </c>
      <c r="D34" s="16">
        <v>1</v>
      </c>
      <c r="E34" s="32">
        <v>-15</v>
      </c>
      <c r="F34" s="30">
        <v>157.72127659574465</v>
      </c>
      <c r="G34" s="16">
        <v>4</v>
      </c>
      <c r="H34" s="32">
        <v>11</v>
      </c>
      <c r="I34" s="30">
        <v>182.1</v>
      </c>
      <c r="J34" s="17">
        <v>248.50454545454539</v>
      </c>
      <c r="K34" s="17">
        <v>255.71818181818182</v>
      </c>
      <c r="L34" s="33">
        <v>0.9717906786590349</v>
      </c>
      <c r="M34" s="33">
        <v>1.0290281867900717</v>
      </c>
      <c r="N34" s="3">
        <f t="shared" si="0"/>
        <v>-375.37274633734995</v>
      </c>
      <c r="O34" s="3">
        <f>(J34/K34-F34/I34)</f>
        <v>0.10566615040123883</v>
      </c>
      <c r="P34" s="3">
        <f>(D34-G34)^3</f>
        <v>-27</v>
      </c>
      <c r="Q34" s="3">
        <f>(E34-H34)^3</f>
        <v>-17576</v>
      </c>
      <c r="R34" t="s">
        <v>72</v>
      </c>
      <c r="S34" s="3">
        <f t="shared" si="14"/>
        <v>-7.3848980850157062</v>
      </c>
      <c r="T34" s="3">
        <f t="shared" si="2"/>
        <v>-4.9224256992691693</v>
      </c>
      <c r="U34" s="3">
        <f t="shared" si="3"/>
        <v>-2.4607091022185728</v>
      </c>
      <c r="V34" s="3">
        <f t="shared" si="4"/>
        <v>-2.4607091022185728</v>
      </c>
      <c r="W34" s="3">
        <f t="shared" si="5"/>
        <v>15.460709102218573</v>
      </c>
      <c r="X34" s="3">
        <f t="shared" si="6"/>
        <v>21.316055405372673</v>
      </c>
      <c r="Y34" s="3">
        <f t="shared" si="7"/>
        <v>8.3160554053726727</v>
      </c>
      <c r="Z34" s="3">
        <f t="shared" si="8"/>
        <v>-1</v>
      </c>
      <c r="AA34" s="3">
        <f t="shared" si="9"/>
        <v>1</v>
      </c>
      <c r="AB34" s="3">
        <f t="shared" si="10"/>
        <v>0</v>
      </c>
      <c r="AD34">
        <v>13</v>
      </c>
      <c r="AE34" s="3">
        <f t="shared" si="11"/>
        <v>1</v>
      </c>
      <c r="AF34" s="3" t="b">
        <f t="shared" si="12"/>
        <v>0</v>
      </c>
      <c r="AG34" s="3" t="b">
        <f t="shared" si="13"/>
        <v>1</v>
      </c>
      <c r="AH34" s="3">
        <f>IF(AF34,($B$2*$C$2-$B$2),-$B$2)</f>
        <v>-10</v>
      </c>
      <c r="AI34" s="3">
        <f>SUM($AH$4:AH34)</f>
        <v>-34</v>
      </c>
      <c r="AJ34" s="3">
        <f>IF(AG34,($B$2*$C$2-$B$2),-$B$2)</f>
        <v>13</v>
      </c>
      <c r="AK34" s="3">
        <f>SUM($AJ$4:AJ34)</f>
        <v>35</v>
      </c>
    </row>
    <row r="35" spans="1:37" x14ac:dyDescent="0.25">
      <c r="A35" s="3" t="s">
        <v>6</v>
      </c>
      <c r="B35" t="s">
        <v>25</v>
      </c>
      <c r="D35" s="16">
        <v>3</v>
      </c>
      <c r="E35" s="32">
        <v>5</v>
      </c>
      <c r="F35" s="30">
        <v>176.50869565217388</v>
      </c>
      <c r="G35" s="16">
        <v>4</v>
      </c>
      <c r="H35" s="32">
        <v>11</v>
      </c>
      <c r="I35" s="30">
        <v>173.34130434782611</v>
      </c>
      <c r="J35" s="17">
        <v>291.7954545454545</v>
      </c>
      <c r="K35" s="17">
        <v>294.58636363636373</v>
      </c>
      <c r="L35" s="33">
        <v>0.99052600719035888</v>
      </c>
      <c r="M35" s="33">
        <v>1.0095646078355016</v>
      </c>
      <c r="N35" s="3">
        <f t="shared" si="0"/>
        <v>-21.738875281746168</v>
      </c>
      <c r="O35" s="3">
        <f>(J35/K35-F35/I35)</f>
        <v>-2.7746563887057873E-2</v>
      </c>
      <c r="P35" s="3">
        <f>(D35-G35)^3</f>
        <v>-1</v>
      </c>
      <c r="Q35" s="3">
        <f>(E35-H35)^3</f>
        <v>-216</v>
      </c>
      <c r="R35" t="s">
        <v>72</v>
      </c>
      <c r="S35" s="3">
        <f t="shared" si="14"/>
        <v>-2.4560258471564111</v>
      </c>
      <c r="T35" s="3">
        <f t="shared" si="2"/>
        <v>-1.6373196554822727</v>
      </c>
      <c r="U35" s="3">
        <f t="shared" si="3"/>
        <v>-0.81864128244089329</v>
      </c>
      <c r="V35" s="3">
        <f t="shared" si="4"/>
        <v>-0.81864128244089329</v>
      </c>
      <c r="W35" s="3">
        <f t="shared" si="5"/>
        <v>10.818641282440893</v>
      </c>
      <c r="X35" s="3">
        <f t="shared" si="6"/>
        <v>-1.2266319956892371</v>
      </c>
      <c r="Y35" s="3">
        <f t="shared" si="7"/>
        <v>11.226631995689237</v>
      </c>
      <c r="Z35" s="3">
        <f t="shared" si="8"/>
        <v>-1</v>
      </c>
      <c r="AA35" s="3">
        <f t="shared" si="9"/>
        <v>-1</v>
      </c>
      <c r="AB35" s="3">
        <f t="shared" si="10"/>
        <v>2</v>
      </c>
      <c r="AD35">
        <v>10</v>
      </c>
      <c r="AE35" s="3">
        <f t="shared" si="11"/>
        <v>1</v>
      </c>
      <c r="AF35" s="3" t="b">
        <f t="shared" si="12"/>
        <v>0</v>
      </c>
      <c r="AG35" s="3" t="b">
        <f t="shared" si="13"/>
        <v>0</v>
      </c>
      <c r="AH35" s="3">
        <f>IF(AF35,($B$2*$C$2-$B$2),-$B$2)</f>
        <v>-10</v>
      </c>
      <c r="AI35" s="3">
        <f>SUM($AH$4:AH35)</f>
        <v>-44</v>
      </c>
      <c r="AJ35" s="3">
        <f>IF(AG35,($B$2*$C$2-$B$2),-$B$2)</f>
        <v>-10</v>
      </c>
      <c r="AK35" s="3">
        <f>SUM($AJ$4:AJ35)</f>
        <v>25</v>
      </c>
    </row>
    <row r="36" spans="1:37" x14ac:dyDescent="0.25">
      <c r="A36" s="3" t="s">
        <v>20</v>
      </c>
      <c r="B36" t="s">
        <v>21</v>
      </c>
      <c r="D36" s="16">
        <v>1</v>
      </c>
      <c r="E36" s="32">
        <v>-19</v>
      </c>
      <c r="F36" s="30">
        <v>136.69565217391303</v>
      </c>
      <c r="G36" s="16">
        <v>3</v>
      </c>
      <c r="H36" s="32">
        <v>-1</v>
      </c>
      <c r="I36" s="30">
        <v>195.58409090909089</v>
      </c>
      <c r="J36" s="17">
        <v>198.89545454545453</v>
      </c>
      <c r="K36" s="17">
        <v>275.21363636363634</v>
      </c>
      <c r="L36" s="33">
        <v>0.72269476604951521</v>
      </c>
      <c r="M36" s="33">
        <v>1.383710034965834</v>
      </c>
      <c r="N36" s="3">
        <f t="shared" si="0"/>
        <v>-444512.56940270466</v>
      </c>
      <c r="O36" s="3">
        <f>(J36/K36-F36/I36)</f>
        <v>2.3784892866372198E-2</v>
      </c>
      <c r="P36" s="3">
        <f>(D36-G36)^3</f>
        <v>-8</v>
      </c>
      <c r="Q36" s="3">
        <f>(E36-H36)^3</f>
        <v>-5832</v>
      </c>
      <c r="R36" t="s">
        <v>83</v>
      </c>
      <c r="S36" s="3">
        <f t="shared" si="14"/>
        <v>-87.143924014598383</v>
      </c>
      <c r="T36" s="3">
        <f t="shared" si="2"/>
        <v>-56.847313126803414</v>
      </c>
      <c r="U36" s="3">
        <f t="shared" si="3"/>
        <v>-27.687145267679114</v>
      </c>
      <c r="V36" s="3">
        <f t="shared" si="4"/>
        <v>-27.687145267679114</v>
      </c>
      <c r="W36" s="3">
        <f t="shared" si="5"/>
        <v>-8.3128547323208863</v>
      </c>
      <c r="X36" s="3">
        <f t="shared" si="6"/>
        <v>-9.1198421110816632</v>
      </c>
      <c r="Y36" s="3">
        <f t="shared" si="7"/>
        <v>-26.880157888918337</v>
      </c>
      <c r="Z36" s="3">
        <f t="shared" si="8"/>
        <v>-1</v>
      </c>
      <c r="AA36" s="3">
        <f t="shared" si="9"/>
        <v>-1</v>
      </c>
      <c r="AB36" s="3">
        <f t="shared" si="10"/>
        <v>0</v>
      </c>
      <c r="AD36">
        <v>-36</v>
      </c>
      <c r="AE36" s="3">
        <f t="shared" si="11"/>
        <v>-1</v>
      </c>
      <c r="AF36" s="3" t="b">
        <f t="shared" si="12"/>
        <v>1</v>
      </c>
      <c r="AG36" s="3" t="b">
        <f t="shared" si="13"/>
        <v>1</v>
      </c>
      <c r="AH36" s="3">
        <f>IF(AF36,($B$2*$C$2-$B$2),-$B$2)</f>
        <v>13</v>
      </c>
      <c r="AI36" s="3">
        <f>SUM($AH$4:AH36)</f>
        <v>-31</v>
      </c>
      <c r="AJ36" s="3">
        <f>IF(AG36,($B$2*$C$2-$B$2),-$B$2)</f>
        <v>13</v>
      </c>
      <c r="AK36" s="3">
        <f>SUM($AJ$4:AJ36)</f>
        <v>38</v>
      </c>
    </row>
    <row r="37" spans="1:37" x14ac:dyDescent="0.25">
      <c r="A37" s="3" t="s">
        <v>24</v>
      </c>
      <c r="B37" t="s">
        <v>10</v>
      </c>
      <c r="D37" s="16">
        <v>2</v>
      </c>
      <c r="E37" s="32">
        <v>-7</v>
      </c>
      <c r="F37" s="30">
        <v>183.07500000000002</v>
      </c>
      <c r="G37" s="16">
        <v>5</v>
      </c>
      <c r="H37" s="32">
        <v>11</v>
      </c>
      <c r="I37" s="30">
        <v>207.5795454545455</v>
      </c>
      <c r="J37" s="17">
        <v>281.76363636363635</v>
      </c>
      <c r="K37" s="17">
        <v>307.74545454545455</v>
      </c>
      <c r="L37" s="33">
        <v>0.91557367363818976</v>
      </c>
      <c r="M37" s="33">
        <v>1.0922113957540169</v>
      </c>
      <c r="N37" s="3">
        <f t="shared" si="0"/>
        <v>-17539.153051840753</v>
      </c>
      <c r="O37" s="3">
        <f>(J37/K37-F37/I37)</f>
        <v>3.3622614350950597E-2</v>
      </c>
      <c r="P37" s="3">
        <f>(D37-G37)^3</f>
        <v>-27</v>
      </c>
      <c r="Q37" s="3">
        <f>(E37-H37)^3</f>
        <v>-5832</v>
      </c>
      <c r="R37" t="s">
        <v>72</v>
      </c>
      <c r="S37" s="3">
        <f t="shared" si="14"/>
        <v>-22.823197814486292</v>
      </c>
      <c r="T37" s="3">
        <f t="shared" si="2"/>
        <v>-15.190844101961133</v>
      </c>
      <c r="U37" s="3">
        <f t="shared" si="3"/>
        <v>-7.5806680442895242</v>
      </c>
      <c r="V37" s="3">
        <f t="shared" si="4"/>
        <v>-7.5806680442895242</v>
      </c>
      <c r="W37" s="3">
        <f t="shared" si="5"/>
        <v>93.580668044289524</v>
      </c>
      <c r="X37" s="3">
        <f t="shared" si="6"/>
        <v>1.8608879226080788E-2</v>
      </c>
      <c r="Y37" s="3">
        <f t="shared" si="7"/>
        <v>-85.981391120773921</v>
      </c>
      <c r="Z37" s="3">
        <f t="shared" si="8"/>
        <v>-1</v>
      </c>
      <c r="AA37" s="3">
        <f t="shared" si="9"/>
        <v>1</v>
      </c>
      <c r="AB37" s="3">
        <f t="shared" si="10"/>
        <v>-1</v>
      </c>
      <c r="AD37">
        <v>86</v>
      </c>
      <c r="AE37" s="3">
        <f t="shared" si="11"/>
        <v>2</v>
      </c>
      <c r="AF37" s="3" t="b">
        <f t="shared" si="12"/>
        <v>0</v>
      </c>
      <c r="AG37" s="3" t="b">
        <f t="shared" si="13"/>
        <v>0</v>
      </c>
      <c r="AH37" s="3">
        <f>IF(AF37,($B$2*$C$2-$B$2),-$B$2)</f>
        <v>-10</v>
      </c>
      <c r="AI37" s="3">
        <f>SUM($AH$4:AH37)</f>
        <v>-41</v>
      </c>
      <c r="AJ37" s="3">
        <f>IF(AG37,($B$2*$C$2-$B$2),-$B$2)</f>
        <v>-10</v>
      </c>
      <c r="AK37" s="3">
        <f>SUM($AJ$4:AJ37)</f>
        <v>28</v>
      </c>
    </row>
    <row r="38" spans="1:37" x14ac:dyDescent="0.25">
      <c r="A38" s="3" t="s">
        <v>26</v>
      </c>
      <c r="B38" t="s">
        <v>23</v>
      </c>
      <c r="D38" s="16">
        <v>2</v>
      </c>
      <c r="E38" s="32">
        <v>-7</v>
      </c>
      <c r="F38" s="30">
        <v>198.14999999999995</v>
      </c>
      <c r="G38" s="16">
        <v>2</v>
      </c>
      <c r="H38" s="32">
        <v>-7</v>
      </c>
      <c r="I38" s="30">
        <v>157.8977777777778</v>
      </c>
      <c r="J38" s="17">
        <v>291.80454545454546</v>
      </c>
      <c r="K38" s="17">
        <v>211.67727272727271</v>
      </c>
      <c r="L38" s="33">
        <v>1.3785350769825422</v>
      </c>
      <c r="M38" s="33">
        <v>0.72540772933314634</v>
      </c>
      <c r="N38" s="3">
        <f t="shared" si="0"/>
        <v>514447.52602855046</v>
      </c>
      <c r="O38" s="3">
        <f>(J38/K38-F38/I38)</f>
        <v>0.1236092459244742</v>
      </c>
      <c r="P38" s="3">
        <f>(D38-G38)^3</f>
        <v>0</v>
      </c>
      <c r="Q38" s="3">
        <f>(E38-H38)^3</f>
        <v>0</v>
      </c>
      <c r="R38" t="s">
        <v>72</v>
      </c>
      <c r="S38" s="3">
        <f t="shared" si="14"/>
        <v>86.061592985462028</v>
      </c>
      <c r="T38" s="3">
        <f t="shared" si="2"/>
        <v>56.168951897848046</v>
      </c>
      <c r="U38" s="3">
        <f t="shared" si="3"/>
        <v>27.373165050647344</v>
      </c>
      <c r="V38" s="3">
        <f t="shared" si="4"/>
        <v>86.061592985462028</v>
      </c>
      <c r="W38" s="3">
        <f t="shared" si="5"/>
        <v>121.06159298546203</v>
      </c>
      <c r="X38" s="3">
        <f t="shared" si="6"/>
        <v>70.168667081930465</v>
      </c>
      <c r="Y38" s="3">
        <f t="shared" si="7"/>
        <v>105.16866708193047</v>
      </c>
      <c r="Z38" s="3">
        <f t="shared" si="8"/>
        <v>2</v>
      </c>
      <c r="AA38" s="3">
        <f t="shared" si="9"/>
        <v>2</v>
      </c>
      <c r="AB38" s="3">
        <f t="shared" si="10"/>
        <v>3</v>
      </c>
      <c r="AD38">
        <v>-35</v>
      </c>
      <c r="AE38" s="3">
        <f t="shared" si="11"/>
        <v>-1</v>
      </c>
      <c r="AF38" s="3" t="b">
        <f t="shared" si="12"/>
        <v>0</v>
      </c>
      <c r="AG38" s="3" t="b">
        <f t="shared" si="13"/>
        <v>0</v>
      </c>
      <c r="AH38" s="3">
        <f>IF(AF38,($B$2*$C$2-$B$2),-$B$2)</f>
        <v>-10</v>
      </c>
      <c r="AI38" s="3">
        <f>SUM($AH$4:AH38)</f>
        <v>-51</v>
      </c>
      <c r="AJ38" s="3">
        <f>IF(AG38,($B$2*$C$2-$B$2),-$B$2)</f>
        <v>-10</v>
      </c>
      <c r="AK38" s="3">
        <f>SUM($AJ$4:AJ38)</f>
        <v>18</v>
      </c>
    </row>
    <row r="39" spans="1:37" x14ac:dyDescent="0.25">
      <c r="A39" s="3" t="s">
        <v>5</v>
      </c>
      <c r="B39" t="s">
        <v>22</v>
      </c>
      <c r="D39" s="16">
        <v>5</v>
      </c>
      <c r="E39" s="32">
        <v>15</v>
      </c>
      <c r="F39" s="30">
        <v>193.42727272727271</v>
      </c>
      <c r="G39" s="16">
        <v>1</v>
      </c>
      <c r="H39" s="32">
        <v>-17</v>
      </c>
      <c r="I39" s="30">
        <v>181.36666666666667</v>
      </c>
      <c r="J39" s="17">
        <v>308.13200000000006</v>
      </c>
      <c r="K39" s="17">
        <v>229.67600000000002</v>
      </c>
      <c r="L39" s="33">
        <v>1.3415942458071373</v>
      </c>
      <c r="M39" s="33">
        <v>0.7453818493372969</v>
      </c>
      <c r="N39" s="3">
        <f t="shared" si="0"/>
        <v>482923.6638428169</v>
      </c>
      <c r="O39" s="3">
        <f>(J39/K39-F39/I39)</f>
        <v>0.27509577460364865</v>
      </c>
      <c r="P39" s="3">
        <f>(D39-G39)^3</f>
        <v>64</v>
      </c>
      <c r="Q39" s="3">
        <f>(E39-H39)^3</f>
        <v>32768</v>
      </c>
      <c r="R39" t="s">
        <v>74</v>
      </c>
      <c r="S39" s="3">
        <f t="shared" si="14"/>
        <v>78.294574918785429</v>
      </c>
      <c r="T39" s="3">
        <f t="shared" si="2"/>
        <v>51.274266096406265</v>
      </c>
      <c r="U39" s="3">
        <f t="shared" si="3"/>
        <v>25.091541962931018</v>
      </c>
      <c r="V39" s="3">
        <f t="shared" si="4"/>
        <v>78.294574918785429</v>
      </c>
      <c r="W39" s="3">
        <f t="shared" si="5"/>
        <v>47.294574918785429</v>
      </c>
      <c r="X39" s="3">
        <f t="shared" si="6"/>
        <v>16.504450260092312</v>
      </c>
      <c r="Y39" s="3">
        <f t="shared" si="7"/>
        <v>-14.495549739907688</v>
      </c>
      <c r="Z39" s="3">
        <f t="shared" si="8"/>
        <v>2</v>
      </c>
      <c r="AA39" s="3">
        <f t="shared" si="9"/>
        <v>1</v>
      </c>
      <c r="AB39" s="3">
        <f t="shared" si="10"/>
        <v>0</v>
      </c>
      <c r="AD39">
        <v>31</v>
      </c>
      <c r="AE39" s="3">
        <f t="shared" si="11"/>
        <v>1</v>
      </c>
      <c r="AF39" s="3" t="b">
        <f t="shared" si="12"/>
        <v>0</v>
      </c>
      <c r="AG39" s="3" t="b">
        <f t="shared" si="13"/>
        <v>1</v>
      </c>
      <c r="AH39" s="3">
        <f>IF(AF39,($B$2*$C$2-$B$2),-$B$2)</f>
        <v>-10</v>
      </c>
      <c r="AI39" s="3">
        <f>SUM($AH$4:AH39)</f>
        <v>-61</v>
      </c>
      <c r="AJ39" s="3">
        <f>IF(AG39,($B$2*$C$2-$B$2),-$B$2)</f>
        <v>13</v>
      </c>
      <c r="AK39" s="3">
        <f>SUM($AJ$4:AJ39)</f>
        <v>31</v>
      </c>
    </row>
    <row r="40" spans="1:37" x14ac:dyDescent="0.25">
      <c r="A40" s="3" t="s">
        <v>30</v>
      </c>
      <c r="B40" t="s">
        <v>6</v>
      </c>
      <c r="D40" s="16">
        <v>5</v>
      </c>
      <c r="E40" s="32">
        <v>15</v>
      </c>
      <c r="F40" s="30">
        <v>199.21555555555562</v>
      </c>
      <c r="G40" s="16">
        <v>4</v>
      </c>
      <c r="H40" s="32">
        <v>11</v>
      </c>
      <c r="I40" s="30">
        <v>176.86956521739131</v>
      </c>
      <c r="J40" s="17">
        <v>308.81599999999997</v>
      </c>
      <c r="K40" s="17">
        <v>280.16399999999999</v>
      </c>
      <c r="L40" s="33">
        <v>1.1022686712068646</v>
      </c>
      <c r="M40" s="33">
        <v>0.90721983316926591</v>
      </c>
      <c r="N40" s="3">
        <f t="shared" si="0"/>
        <v>23521.489903807967</v>
      </c>
      <c r="O40" s="3">
        <f>(J40/K40-F40/I40)</f>
        <v>-2.4072965415008474E-2</v>
      </c>
      <c r="P40" s="3">
        <f>(D40-G40)^3</f>
        <v>1</v>
      </c>
      <c r="Q40" s="3">
        <f>(E40-H40)^3</f>
        <v>64</v>
      </c>
      <c r="R40" t="s">
        <v>72</v>
      </c>
      <c r="S40" s="3">
        <f t="shared" si="14"/>
        <v>25.210997022022951</v>
      </c>
      <c r="T40" s="3">
        <f t="shared" si="2"/>
        <v>16.774200071233494</v>
      </c>
      <c r="U40" s="3">
        <f t="shared" si="3"/>
        <v>8.3672518591463358</v>
      </c>
      <c r="V40" s="3">
        <f t="shared" si="4"/>
        <v>8.3672518591463358</v>
      </c>
      <c r="W40" s="3">
        <f t="shared" si="5"/>
        <v>5.3672518591463358</v>
      </c>
      <c r="X40" s="3">
        <f t="shared" si="6"/>
        <v>7.3655790062389421</v>
      </c>
      <c r="Y40" s="3">
        <f t="shared" si="7"/>
        <v>4.3655790062389421</v>
      </c>
      <c r="Z40" s="3">
        <f t="shared" si="8"/>
        <v>1</v>
      </c>
      <c r="AA40" s="3">
        <f t="shared" si="9"/>
        <v>1</v>
      </c>
      <c r="AB40" s="3">
        <f t="shared" si="10"/>
        <v>0</v>
      </c>
      <c r="AC40">
        <v>2.25</v>
      </c>
      <c r="AD40">
        <v>3</v>
      </c>
      <c r="AE40" s="3">
        <f t="shared" si="11"/>
        <v>1</v>
      </c>
      <c r="AF40" s="3" t="b">
        <f t="shared" si="12"/>
        <v>1</v>
      </c>
      <c r="AG40" s="3" t="b">
        <f t="shared" si="13"/>
        <v>1</v>
      </c>
      <c r="AH40" s="3">
        <f>IF(AF40,($B$2*$C$2-$B$2),-$B$2)</f>
        <v>13</v>
      </c>
      <c r="AI40" s="3">
        <f>SUM($AH$4:AH40)</f>
        <v>-48</v>
      </c>
      <c r="AJ40" s="3">
        <f>IF(AG40,($B$2*$C$2-$B$2),-$B$2)</f>
        <v>13</v>
      </c>
      <c r="AK40" s="3">
        <f>SUM($AJ$4:AJ40)</f>
        <v>44</v>
      </c>
    </row>
    <row r="41" spans="1:37" x14ac:dyDescent="0.25">
      <c r="A41" s="3" t="s">
        <v>25</v>
      </c>
      <c r="B41" t="s">
        <v>27</v>
      </c>
      <c r="D41" s="16">
        <v>3</v>
      </c>
      <c r="E41" s="32">
        <v>3</v>
      </c>
      <c r="F41" s="30">
        <v>174.6978260869565</v>
      </c>
      <c r="G41" s="16">
        <v>4</v>
      </c>
      <c r="H41" s="32">
        <v>9</v>
      </c>
      <c r="I41" s="30">
        <v>202.86888888888893</v>
      </c>
      <c r="J41" s="17">
        <v>268.95599999999996</v>
      </c>
      <c r="K41" s="17">
        <v>318.32</v>
      </c>
      <c r="L41" s="33">
        <v>0.84492334757476739</v>
      </c>
      <c r="M41" s="33">
        <v>1.1835393149808893</v>
      </c>
      <c r="N41" s="3">
        <f t="shared" si="0"/>
        <v>-120290.41714054425</v>
      </c>
      <c r="O41" s="3">
        <f>(J41/K41-F41/I41)</f>
        <v>-1.6213256681187782E-2</v>
      </c>
      <c r="P41" s="3">
        <f>(D41-G41)^3</f>
        <v>-1</v>
      </c>
      <c r="Q41" s="3">
        <f>(E41-H41)^3</f>
        <v>-216</v>
      </c>
      <c r="R41" t="s">
        <v>83</v>
      </c>
      <c r="S41" s="3">
        <f t="shared" si="14"/>
        <v>-43.939836533591958</v>
      </c>
      <c r="T41" s="3">
        <f t="shared" si="2"/>
        <v>-29.120973196926485</v>
      </c>
      <c r="U41" s="3">
        <f t="shared" si="3"/>
        <v>-14.457611072136473</v>
      </c>
      <c r="V41" s="3">
        <f t="shared" si="4"/>
        <v>-14.457611072136473</v>
      </c>
      <c r="W41" s="3">
        <f t="shared" si="5"/>
        <v>53.457611072136473</v>
      </c>
      <c r="X41" s="3">
        <f t="shared" si="6"/>
        <v>-11.516022380885136</v>
      </c>
      <c r="Y41" s="3">
        <f t="shared" si="7"/>
        <v>50.516022380885133</v>
      </c>
      <c r="Z41" s="3">
        <f t="shared" si="8"/>
        <v>-1</v>
      </c>
      <c r="AA41" s="3">
        <f t="shared" si="9"/>
        <v>-1</v>
      </c>
      <c r="AB41" s="3">
        <f t="shared" si="10"/>
        <v>2</v>
      </c>
      <c r="AC41">
        <v>2.65</v>
      </c>
      <c r="AD41">
        <v>39</v>
      </c>
      <c r="AE41" s="3">
        <f t="shared" si="11"/>
        <v>1</v>
      </c>
      <c r="AF41" s="3" t="b">
        <f t="shared" si="12"/>
        <v>0</v>
      </c>
      <c r="AG41" s="3" t="b">
        <f t="shared" si="13"/>
        <v>0</v>
      </c>
      <c r="AH41" s="3">
        <f>IF(AF41,($B$2*$C$2-$B$2),-$B$2)</f>
        <v>-10</v>
      </c>
      <c r="AI41" s="3">
        <f>SUM($AH$4:AH41)</f>
        <v>-58</v>
      </c>
      <c r="AJ41" s="3">
        <f>IF(AG41,($B$2*$C$2-$B$2),-$B$2)</f>
        <v>-10</v>
      </c>
      <c r="AK41" s="3">
        <f>SUM($AJ$4:AJ41)</f>
        <v>34</v>
      </c>
    </row>
    <row r="42" spans="1:37" x14ac:dyDescent="0.25">
      <c r="A42" s="3" t="s">
        <v>13</v>
      </c>
      <c r="B42" t="s">
        <v>5</v>
      </c>
      <c r="D42" s="16">
        <v>3</v>
      </c>
      <c r="E42" s="32">
        <v>3</v>
      </c>
      <c r="F42" s="30">
        <v>182.26666666666668</v>
      </c>
      <c r="G42" s="16">
        <v>5</v>
      </c>
      <c r="H42" s="32">
        <v>17</v>
      </c>
      <c r="I42" s="30">
        <v>193.05227272727271</v>
      </c>
      <c r="J42" s="17">
        <v>226.33599999999998</v>
      </c>
      <c r="K42" s="17">
        <v>306.00799999999998</v>
      </c>
      <c r="L42" s="33">
        <v>0.73964079370473979</v>
      </c>
      <c r="M42" s="33">
        <v>1.3520076346670438</v>
      </c>
      <c r="N42" s="3">
        <f t="shared" si="0"/>
        <v>-505728.18487244798</v>
      </c>
      <c r="O42" s="3">
        <f>(J42/K42-F42/I42)</f>
        <v>-0.20449036876107074</v>
      </c>
      <c r="P42" s="3">
        <f>(D42-G42)^3</f>
        <v>-8</v>
      </c>
      <c r="Q42" s="3">
        <f>(E42-H42)^3</f>
        <v>-2744</v>
      </c>
      <c r="R42" t="s">
        <v>83</v>
      </c>
      <c r="S42" s="3">
        <f t="shared" si="14"/>
        <v>-80.491693308375872</v>
      </c>
      <c r="T42" s="3">
        <f t="shared" si="2"/>
        <v>-52.663548322758146</v>
      </c>
      <c r="U42" s="3">
        <f t="shared" si="3"/>
        <v>-25.741971356866998</v>
      </c>
      <c r="V42" s="3">
        <f t="shared" si="4"/>
        <v>-25.741971356866998</v>
      </c>
      <c r="W42" s="3">
        <f t="shared" si="5"/>
        <v>-12.258028643133002</v>
      </c>
      <c r="X42" s="3">
        <f t="shared" si="6"/>
        <v>-8.4091245396162488</v>
      </c>
      <c r="Y42" s="3">
        <f t="shared" si="7"/>
        <v>-29.590875460383749</v>
      </c>
      <c r="Z42" s="3">
        <f t="shared" si="8"/>
        <v>-1</v>
      </c>
      <c r="AA42" s="3">
        <f t="shared" si="9"/>
        <v>-1</v>
      </c>
      <c r="AB42" s="3">
        <f t="shared" si="10"/>
        <v>0</v>
      </c>
      <c r="AC42">
        <v>2.2000000000000002</v>
      </c>
      <c r="AD42">
        <v>-38</v>
      </c>
      <c r="AE42" s="3">
        <f t="shared" si="11"/>
        <v>-1</v>
      </c>
      <c r="AF42" s="3" t="b">
        <f t="shared" si="12"/>
        <v>1</v>
      </c>
      <c r="AG42" s="3" t="b">
        <f t="shared" si="13"/>
        <v>1</v>
      </c>
      <c r="AH42" s="3">
        <f>IF(AF42,($B$2*$C$2-$B$2),-$B$2)</f>
        <v>13</v>
      </c>
      <c r="AI42" s="3">
        <f>SUM($AH$4:AH42)</f>
        <v>-45</v>
      </c>
      <c r="AJ42" s="3">
        <f>IF(AG42,($B$2*$C$2-$B$2),-$B$2)</f>
        <v>13</v>
      </c>
      <c r="AK42" s="3">
        <f>SUM($AJ$4:AJ42)</f>
        <v>47</v>
      </c>
    </row>
    <row r="43" spans="1:37" x14ac:dyDescent="0.25">
      <c r="A43" s="3" t="s">
        <v>10</v>
      </c>
      <c r="B43" t="s">
        <v>29</v>
      </c>
      <c r="D43" s="16">
        <v>4</v>
      </c>
      <c r="E43" s="32">
        <v>1</v>
      </c>
      <c r="F43" s="30">
        <v>207.05</v>
      </c>
      <c r="G43" s="16">
        <v>4</v>
      </c>
      <c r="H43" s="32">
        <v>11</v>
      </c>
      <c r="I43" s="30">
        <v>179.8088888888889</v>
      </c>
      <c r="J43" s="17">
        <v>267.61599999999999</v>
      </c>
      <c r="K43" s="17">
        <v>282.41200000000003</v>
      </c>
      <c r="L43" s="33">
        <v>0.94760845856408349</v>
      </c>
      <c r="M43" s="33">
        <v>1.0552881741002034</v>
      </c>
      <c r="N43" s="3">
        <f t="shared" si="0"/>
        <v>-3239.1642303360322</v>
      </c>
      <c r="O43" s="3">
        <f>(J43/K43-F43/I43)</f>
        <v>-0.20389189984113687</v>
      </c>
      <c r="P43" s="3">
        <f>(D43-G43)^3</f>
        <v>0</v>
      </c>
      <c r="Q43" s="3">
        <f>(E43-H43)^3</f>
        <v>-1000</v>
      </c>
      <c r="R43" t="s">
        <v>72</v>
      </c>
      <c r="S43" s="3">
        <f t="shared" si="14"/>
        <v>-13.899063723670253</v>
      </c>
      <c r="T43" s="3">
        <f t="shared" si="2"/>
        <v>-9.2604555361063063</v>
      </c>
      <c r="U43" s="3">
        <f t="shared" si="3"/>
        <v>-4.6268771771619299</v>
      </c>
      <c r="V43" s="3">
        <f t="shared" si="4"/>
        <v>-4.6268771771619299</v>
      </c>
      <c r="W43" s="3">
        <f t="shared" si="5"/>
        <v>-43.37312282283807</v>
      </c>
      <c r="X43" s="3">
        <f t="shared" si="6"/>
        <v>-3.9451225346941357</v>
      </c>
      <c r="Y43" s="3">
        <f t="shared" si="7"/>
        <v>-44.054877465305864</v>
      </c>
      <c r="Z43" s="3">
        <f t="shared" si="8"/>
        <v>-1</v>
      </c>
      <c r="AA43" s="3">
        <f t="shared" si="9"/>
        <v>-1</v>
      </c>
      <c r="AB43" s="3">
        <f t="shared" si="10"/>
        <v>-1</v>
      </c>
      <c r="AC43">
        <v>2.5499999999999998</v>
      </c>
      <c r="AD43">
        <v>-48</v>
      </c>
      <c r="AE43" s="3">
        <f t="shared" si="11"/>
        <v>-2</v>
      </c>
      <c r="AF43" s="3" t="b">
        <f t="shared" si="12"/>
        <v>0</v>
      </c>
      <c r="AG43" s="3" t="b">
        <f t="shared" si="13"/>
        <v>0</v>
      </c>
      <c r="AH43" s="3">
        <f>IF(AF43,($B$2*$C$2-$B$2),-$B$2)</f>
        <v>-10</v>
      </c>
      <c r="AI43" s="3">
        <f>SUM($AH$4:AH43)</f>
        <v>-55</v>
      </c>
      <c r="AJ43" s="3">
        <f>IF(AG43,($B$2*$C$2-$B$2),-$B$2)</f>
        <v>-10</v>
      </c>
      <c r="AK43" s="3">
        <f>SUM($AJ$4:AJ43)</f>
        <v>37</v>
      </c>
    </row>
    <row r="44" spans="1:37" x14ac:dyDescent="0.25">
      <c r="A44" s="3" t="s">
        <v>21</v>
      </c>
      <c r="B44" t="s">
        <v>28</v>
      </c>
      <c r="D44" s="16">
        <v>3</v>
      </c>
      <c r="E44" s="32">
        <v>5</v>
      </c>
      <c r="F44" s="30">
        <v>197.63636363636354</v>
      </c>
      <c r="G44" s="16">
        <v>2</v>
      </c>
      <c r="H44" s="32">
        <v>-5</v>
      </c>
      <c r="I44" s="30">
        <v>159.41063829787231</v>
      </c>
      <c r="J44" s="17">
        <v>258.74799999999993</v>
      </c>
      <c r="K44" s="17">
        <v>249.43200000000002</v>
      </c>
      <c r="L44" s="33">
        <v>1.0373488566021998</v>
      </c>
      <c r="M44" s="33">
        <v>0.96399585697280787</v>
      </c>
      <c r="N44" s="3">
        <f t="shared" si="0"/>
        <v>808.51566649597839</v>
      </c>
      <c r="O44" s="3">
        <f>(J44/K44-F44/I44)</f>
        <v>-0.20244521076150535</v>
      </c>
      <c r="P44" s="3">
        <f>(D44-G44)^3</f>
        <v>1</v>
      </c>
      <c r="Q44" s="3">
        <f>(E44-H44)^3</f>
        <v>1000</v>
      </c>
      <c r="R44" t="s">
        <v>72</v>
      </c>
      <c r="S44" s="3">
        <f t="shared" si="14"/>
        <v>9.4651875574070488</v>
      </c>
      <c r="T44" s="3">
        <f t="shared" si="2"/>
        <v>6.3083579681277087</v>
      </c>
      <c r="U44" s="3">
        <f t="shared" si="3"/>
        <v>3.1531189735919725</v>
      </c>
      <c r="V44" s="3">
        <f t="shared" si="4"/>
        <v>3.1531189735919725</v>
      </c>
      <c r="W44" s="3">
        <f t="shared" si="5"/>
        <v>-49.846881026408028</v>
      </c>
      <c r="X44" s="3">
        <f t="shared" si="6"/>
        <v>0.91202560989542647</v>
      </c>
      <c r="Y44" s="3">
        <f t="shared" si="7"/>
        <v>-52.087974390104577</v>
      </c>
      <c r="Z44" s="3">
        <f t="shared" si="8"/>
        <v>1</v>
      </c>
      <c r="AA44" s="3">
        <f t="shared" si="9"/>
        <v>1</v>
      </c>
      <c r="AB44" s="3">
        <f t="shared" si="10"/>
        <v>-1</v>
      </c>
      <c r="AC44">
        <v>2.6</v>
      </c>
      <c r="AD44">
        <v>53</v>
      </c>
      <c r="AE44" s="3">
        <f t="shared" si="11"/>
        <v>2</v>
      </c>
      <c r="AF44" s="3" t="b">
        <f t="shared" si="12"/>
        <v>0</v>
      </c>
      <c r="AG44" s="3" t="b">
        <f t="shared" si="13"/>
        <v>0</v>
      </c>
      <c r="AH44" s="3">
        <f>IF(AF44,($B$2*$C$2-$B$2),-$B$2)</f>
        <v>-10</v>
      </c>
      <c r="AI44" s="3">
        <f>SUM($AH$4:AH44)</f>
        <v>-65</v>
      </c>
      <c r="AJ44" s="3">
        <f>IF(AG44,($B$2*$C$2-$B$2),-$B$2)</f>
        <v>-10</v>
      </c>
      <c r="AK44" s="3">
        <f>SUM($AJ$4:AJ44)</f>
        <v>27</v>
      </c>
    </row>
    <row r="45" spans="1:37" x14ac:dyDescent="0.25">
      <c r="A45" s="3" t="s">
        <v>11</v>
      </c>
      <c r="B45" t="s">
        <v>24</v>
      </c>
      <c r="D45" s="16">
        <v>1</v>
      </c>
      <c r="E45" s="32">
        <v>-11</v>
      </c>
      <c r="F45" s="30">
        <v>166.76590909090908</v>
      </c>
      <c r="G45" s="16">
        <v>3</v>
      </c>
      <c r="H45" s="32">
        <v>1</v>
      </c>
      <c r="I45" s="30">
        <v>185.68636363636364</v>
      </c>
      <c r="J45" s="17">
        <v>242.88</v>
      </c>
      <c r="K45" s="17">
        <v>284.16000000000003</v>
      </c>
      <c r="L45" s="33">
        <v>0.8547297297297296</v>
      </c>
      <c r="M45" s="33">
        <v>1.1699604743083005</v>
      </c>
      <c r="N45" s="3">
        <f t="shared" si="0"/>
        <v>-70342.705152000155</v>
      </c>
      <c r="O45" s="3">
        <f>(J45/K45-F45/I45)</f>
        <v>-4.3375579809816434E-2</v>
      </c>
      <c r="P45" s="3">
        <f>(D45-G45)^3</f>
        <v>-8</v>
      </c>
      <c r="Q45" s="3">
        <f>(E45-H45)^3</f>
        <v>-1728</v>
      </c>
      <c r="R45" t="s">
        <v>83</v>
      </c>
      <c r="S45" s="3">
        <f t="shared" si="14"/>
        <v>-40.873487062518493</v>
      </c>
      <c r="T45" s="3">
        <f t="shared" si="2"/>
        <v>-27.109844033757099</v>
      </c>
      <c r="U45" s="3">
        <f t="shared" si="3"/>
        <v>-13.471766848816031</v>
      </c>
      <c r="V45" s="3">
        <f t="shared" si="4"/>
        <v>-13.471766848816031</v>
      </c>
      <c r="W45" s="3">
        <f t="shared" si="5"/>
        <v>-33.528233151183969</v>
      </c>
      <c r="X45" s="3">
        <f t="shared" si="6"/>
        <v>-10.600180984561614</v>
      </c>
      <c r="Y45" s="3">
        <f t="shared" si="7"/>
        <v>-36.399819015438382</v>
      </c>
      <c r="Z45" s="3">
        <f t="shared" si="8"/>
        <v>-1</v>
      </c>
      <c r="AA45" s="3">
        <f t="shared" si="9"/>
        <v>-1</v>
      </c>
      <c r="AB45" s="3">
        <f t="shared" si="10"/>
        <v>-1</v>
      </c>
      <c r="AC45">
        <v>2.2999999999999998</v>
      </c>
      <c r="AD45">
        <v>-47</v>
      </c>
      <c r="AE45" s="3">
        <f t="shared" si="11"/>
        <v>-2</v>
      </c>
      <c r="AF45" s="3" t="b">
        <f t="shared" si="12"/>
        <v>0</v>
      </c>
      <c r="AG45" s="3" t="b">
        <f t="shared" si="13"/>
        <v>0</v>
      </c>
      <c r="AH45" s="3">
        <f>IF(AF45,($B$2*$C$2-$B$2),-$B$2)</f>
        <v>-10</v>
      </c>
      <c r="AI45" s="3">
        <f>SUM($AH$4:AH45)</f>
        <v>-75</v>
      </c>
      <c r="AJ45" s="3">
        <f>IF(AG45,($B$2*$C$2-$B$2),-$B$2)</f>
        <v>-10</v>
      </c>
      <c r="AK45" s="3">
        <f>SUM($AJ$4:AJ45)</f>
        <v>17</v>
      </c>
    </row>
    <row r="46" spans="1:37" x14ac:dyDescent="0.25">
      <c r="A46" s="3" t="s">
        <v>22</v>
      </c>
      <c r="B46" t="s">
        <v>20</v>
      </c>
      <c r="D46" s="16">
        <v>1</v>
      </c>
      <c r="E46" s="32">
        <v>-19</v>
      </c>
      <c r="F46" s="30">
        <v>181.86666666666665</v>
      </c>
      <c r="G46" s="16">
        <v>0</v>
      </c>
      <c r="H46" s="32">
        <v>-21</v>
      </c>
      <c r="I46" s="30">
        <v>136.45869565217393</v>
      </c>
      <c r="J46" s="17">
        <v>241.04000000000005</v>
      </c>
      <c r="K46" s="17">
        <v>197.328</v>
      </c>
      <c r="L46" s="33">
        <v>1.2215195005270414</v>
      </c>
      <c r="M46" s="33">
        <v>0.81865250580816451</v>
      </c>
      <c r="N46" s="3">
        <f t="shared" si="0"/>
        <v>83522.220720128258</v>
      </c>
      <c r="O46" s="3">
        <f>(J46/K46-F46/I46)</f>
        <v>-0.11124031955972868</v>
      </c>
      <c r="P46" s="3">
        <f>(D46-G46)^3</f>
        <v>1</v>
      </c>
      <c r="Q46" s="3">
        <f>(E46-H46)^3</f>
        <v>8</v>
      </c>
      <c r="R46" t="s">
        <v>72</v>
      </c>
      <c r="S46" s="3">
        <f t="shared" si="14"/>
        <v>52.403267603479563</v>
      </c>
      <c r="T46" s="3">
        <f t="shared" si="2"/>
        <v>34.646561545823403</v>
      </c>
      <c r="U46" s="3">
        <f t="shared" si="3"/>
        <v>17.151032922111114</v>
      </c>
      <c r="V46" s="3">
        <f t="shared" si="4"/>
        <v>34.646561545823403</v>
      </c>
      <c r="W46" s="3">
        <f t="shared" si="5"/>
        <v>38.646561545823403</v>
      </c>
      <c r="X46" s="3">
        <f t="shared" si="6"/>
        <v>29.725819531852789</v>
      </c>
      <c r="Y46" s="3">
        <f t="shared" si="7"/>
        <v>33.725819531852792</v>
      </c>
      <c r="Z46" s="3">
        <f t="shared" si="8"/>
        <v>1</v>
      </c>
      <c r="AA46" s="3">
        <f t="shared" si="9"/>
        <v>1</v>
      </c>
      <c r="AB46" s="3">
        <f t="shared" si="10"/>
        <v>2</v>
      </c>
      <c r="AC46">
        <v>2.25</v>
      </c>
      <c r="AD46">
        <v>-4</v>
      </c>
      <c r="AE46" s="3">
        <f t="shared" si="11"/>
        <v>-1</v>
      </c>
      <c r="AF46" s="3" t="b">
        <f t="shared" si="12"/>
        <v>0</v>
      </c>
      <c r="AG46" s="3" t="b">
        <f t="shared" si="13"/>
        <v>0</v>
      </c>
      <c r="AH46" s="3">
        <f>IF(AF46,($B$2*$C$2-$B$2),-$B$2)</f>
        <v>-10</v>
      </c>
      <c r="AI46" s="3">
        <f>SUM($AH$4:AH46)</f>
        <v>-85</v>
      </c>
      <c r="AJ46" s="3">
        <f>IF(AG46,($B$2*$C$2-$B$2),-$B$2)</f>
        <v>-10</v>
      </c>
      <c r="AK46" s="3">
        <f>SUM($AJ$4:AJ46)</f>
        <v>7</v>
      </c>
    </row>
    <row r="47" spans="1:37" x14ac:dyDescent="0.25">
      <c r="A47" s="3" t="s">
        <v>23</v>
      </c>
      <c r="B47" t="s">
        <v>19</v>
      </c>
      <c r="D47" s="16">
        <v>3</v>
      </c>
      <c r="E47" s="32">
        <v>1</v>
      </c>
      <c r="F47" s="30">
        <v>160.2755555555556</v>
      </c>
      <c r="G47" s="16">
        <v>2</v>
      </c>
      <c r="H47" s="32">
        <v>-13</v>
      </c>
      <c r="I47" s="30">
        <v>178.64090909090913</v>
      </c>
      <c r="J47" s="17">
        <v>219.57600000000005</v>
      </c>
      <c r="K47" s="17">
        <v>259.95999999999998</v>
      </c>
      <c r="L47" s="33">
        <v>0.8446530235420836</v>
      </c>
      <c r="M47" s="33">
        <v>1.183918096695449</v>
      </c>
      <c r="N47" s="3">
        <f t="shared" si="0"/>
        <v>-65860.951343103647</v>
      </c>
      <c r="O47" s="3">
        <f>(J47/K47-F47/I47)</f>
        <v>-5.2540997531737021E-2</v>
      </c>
      <c r="P47" s="3">
        <f>(D47-G47)^3</f>
        <v>1</v>
      </c>
      <c r="Q47" s="3">
        <f>(E47-H47)^3</f>
        <v>2744</v>
      </c>
      <c r="R47" t="s">
        <v>72</v>
      </c>
      <c r="S47" s="3">
        <f t="shared" si="14"/>
        <v>-44.025050455695904</v>
      </c>
      <c r="T47" s="3">
        <f t="shared" si="2"/>
        <v>-29.176796291189419</v>
      </c>
      <c r="U47" s="3">
        <f t="shared" si="3"/>
        <v>-14.484935437589655</v>
      </c>
      <c r="V47" s="3">
        <f t="shared" si="4"/>
        <v>-14.484935437589655</v>
      </c>
      <c r="W47" s="3">
        <f t="shared" si="5"/>
        <v>47.484935437589655</v>
      </c>
      <c r="X47" s="3">
        <f t="shared" si="6"/>
        <v>-17.485938767482743</v>
      </c>
      <c r="Y47" s="3">
        <f t="shared" si="7"/>
        <v>50.485938767482743</v>
      </c>
      <c r="Z47" s="3">
        <f t="shared" si="8"/>
        <v>-1</v>
      </c>
      <c r="AA47" s="3">
        <f t="shared" si="9"/>
        <v>-1</v>
      </c>
      <c r="AB47" s="3">
        <f t="shared" si="10"/>
        <v>2</v>
      </c>
      <c r="AC47">
        <v>2.8</v>
      </c>
      <c r="AD47">
        <v>33</v>
      </c>
      <c r="AE47" s="3">
        <f t="shared" si="11"/>
        <v>1</v>
      </c>
      <c r="AF47" s="3" t="b">
        <f t="shared" si="12"/>
        <v>0</v>
      </c>
      <c r="AG47" s="3" t="b">
        <f t="shared" si="13"/>
        <v>0</v>
      </c>
      <c r="AH47" s="3">
        <f>IF(AF47,($B$2*$C$2-$B$2),-$B$2)</f>
        <v>-10</v>
      </c>
      <c r="AI47" s="3">
        <f>SUM($AH$4:AH47)</f>
        <v>-95</v>
      </c>
      <c r="AJ47" s="3">
        <f>IF(AG47,($B$2*$C$2-$B$2),-$B$2)</f>
        <v>-10</v>
      </c>
      <c r="AK47" s="3">
        <f>SUM($AJ$4:AJ47)</f>
        <v>-3</v>
      </c>
    </row>
    <row r="48" spans="1:37" x14ac:dyDescent="0.25">
      <c r="A48" s="3" t="s">
        <v>26</v>
      </c>
      <c r="B48" t="s">
        <v>12</v>
      </c>
      <c r="D48" s="16">
        <v>2</v>
      </c>
      <c r="E48" s="32">
        <v>-11</v>
      </c>
      <c r="F48" s="30">
        <v>198.6217391304348</v>
      </c>
      <c r="G48" s="16">
        <v>2</v>
      </c>
      <c r="H48" s="32">
        <v>-9</v>
      </c>
      <c r="I48" s="30">
        <v>158.20545454545456</v>
      </c>
      <c r="J48" s="17">
        <v>260.61999999999995</v>
      </c>
      <c r="K48" s="17">
        <v>181.74000000000004</v>
      </c>
      <c r="L48" s="33">
        <v>1.4340266314515235</v>
      </c>
      <c r="M48" s="33">
        <v>0.69733711917734664</v>
      </c>
      <c r="N48" s="3">
        <f t="shared" si="0"/>
        <v>490795.65107199829</v>
      </c>
      <c r="O48" s="3">
        <f>(J48/K48-F48/I48)</f>
        <v>0.17855955731617446</v>
      </c>
      <c r="P48" s="3">
        <f>(D48-G48)^3</f>
        <v>0</v>
      </c>
      <c r="Q48" s="3">
        <f>(E48-H48)^3</f>
        <v>-8</v>
      </c>
      <c r="R48" t="s">
        <v>74</v>
      </c>
      <c r="S48" s="3">
        <f t="shared" si="14"/>
        <v>97.604477490424557</v>
      </c>
      <c r="T48" s="3">
        <f t="shared" si="2"/>
        <v>63.355298055579205</v>
      </c>
      <c r="U48" s="3">
        <f t="shared" si="3"/>
        <v>30.67040419567769</v>
      </c>
      <c r="V48" s="3">
        <f t="shared" si="4"/>
        <v>97.604477490424557</v>
      </c>
      <c r="W48" s="3">
        <f t="shared" si="5"/>
        <v>28.604477490424557</v>
      </c>
      <c r="X48" s="3">
        <f t="shared" si="6"/>
        <v>82.147159121954104</v>
      </c>
      <c r="Y48" s="3">
        <f t="shared" si="7"/>
        <v>13.147159121954104</v>
      </c>
      <c r="Z48" s="3">
        <f t="shared" si="8"/>
        <v>2</v>
      </c>
      <c r="AA48" s="3">
        <f t="shared" si="9"/>
        <v>2</v>
      </c>
      <c r="AB48" s="3">
        <f t="shared" si="10"/>
        <v>0</v>
      </c>
      <c r="AC48">
        <v>2.15</v>
      </c>
      <c r="AD48">
        <v>69</v>
      </c>
      <c r="AE48" s="3">
        <f t="shared" si="11"/>
        <v>2</v>
      </c>
      <c r="AF48" s="3" t="b">
        <f t="shared" si="12"/>
        <v>1</v>
      </c>
      <c r="AG48" s="3" t="b">
        <f t="shared" si="13"/>
        <v>1</v>
      </c>
      <c r="AH48" s="3">
        <f>IF(AF48,($B$2*$C$2-$B$2),-$B$2)</f>
        <v>13</v>
      </c>
      <c r="AI48" s="3">
        <f>SUM($AH$4:AH48)</f>
        <v>-82</v>
      </c>
      <c r="AJ48" s="3">
        <f>IF(AG48,($B$2*$C$2-$B$2),-$B$2)</f>
        <v>13</v>
      </c>
      <c r="AK48" s="3">
        <f>SUM($AJ$4:AJ48)</f>
        <v>10</v>
      </c>
    </row>
    <row r="49" spans="1:37" x14ac:dyDescent="0.25">
      <c r="A49" s="3" t="s">
        <v>5</v>
      </c>
      <c r="B49" t="s">
        <v>21</v>
      </c>
      <c r="D49" s="16">
        <v>5</v>
      </c>
      <c r="E49" s="32">
        <v>19</v>
      </c>
      <c r="F49" s="30">
        <v>193.05227272727271</v>
      </c>
      <c r="G49" s="16">
        <v>4</v>
      </c>
      <c r="H49" s="32">
        <v>11</v>
      </c>
      <c r="I49" s="30">
        <v>197.63636363636354</v>
      </c>
      <c r="J49" s="17">
        <v>330.72272727272724</v>
      </c>
      <c r="K49" s="17">
        <v>281.10454545454542</v>
      </c>
      <c r="L49" s="33">
        <v>1.1765114887699497</v>
      </c>
      <c r="M49" s="33">
        <v>0.84997045039101693</v>
      </c>
      <c r="N49" s="3">
        <f t="shared" si="0"/>
        <v>122158.17574154776</v>
      </c>
      <c r="O49" s="3">
        <f>(J49/K49-F49/I49)</f>
        <v>0.19970606098706067</v>
      </c>
      <c r="P49" s="3">
        <f>(D49-G49)^3</f>
        <v>1</v>
      </c>
      <c r="Q49" s="3">
        <f>(E49-H49)^3</f>
        <v>512</v>
      </c>
      <c r="R49" t="s">
        <v>72</v>
      </c>
      <c r="S49" s="3">
        <f t="shared" si="14"/>
        <v>42.355657668788552</v>
      </c>
      <c r="T49" s="3">
        <f t="shared" si="2"/>
        <v>28.082529300588206</v>
      </c>
      <c r="U49" s="3">
        <f t="shared" si="3"/>
        <v>13.948916063654309</v>
      </c>
      <c r="V49" s="3">
        <f t="shared" si="4"/>
        <v>28.082529300588206</v>
      </c>
      <c r="W49" s="3">
        <f t="shared" si="5"/>
        <v>12.082529300588206</v>
      </c>
      <c r="X49" s="3">
        <f t="shared" si="6"/>
        <v>23.829105994186097</v>
      </c>
      <c r="Y49" s="3">
        <f t="shared" si="7"/>
        <v>7.8291059941860972</v>
      </c>
      <c r="Z49" s="3">
        <f t="shared" si="8"/>
        <v>1</v>
      </c>
      <c r="AA49" s="3">
        <f t="shared" si="9"/>
        <v>1</v>
      </c>
      <c r="AB49" s="3">
        <f t="shared" si="10"/>
        <v>0</v>
      </c>
      <c r="AD49">
        <v>16</v>
      </c>
      <c r="AE49" s="3">
        <f t="shared" si="11"/>
        <v>1</v>
      </c>
      <c r="AF49" s="3" t="b">
        <f t="shared" si="12"/>
        <v>1</v>
      </c>
      <c r="AG49" s="3" t="b">
        <f t="shared" si="13"/>
        <v>1</v>
      </c>
      <c r="AH49" s="3">
        <f>IF(AF49,($B$2*$C$2-$B$2),-$B$2)</f>
        <v>13</v>
      </c>
      <c r="AI49" s="3">
        <f>SUM($AH$4:AH49)</f>
        <v>-69</v>
      </c>
      <c r="AJ49" s="3">
        <f>IF(AG49,($B$2*$C$2-$B$2),-$B$2)</f>
        <v>13</v>
      </c>
      <c r="AK49" s="3">
        <f>SUM($AJ$4:AJ49)</f>
        <v>23</v>
      </c>
    </row>
    <row r="50" spans="1:37" x14ac:dyDescent="0.25">
      <c r="A50" s="3" t="s">
        <v>6</v>
      </c>
      <c r="B50" t="s">
        <v>22</v>
      </c>
      <c r="D50" s="16">
        <v>3</v>
      </c>
      <c r="E50" s="32">
        <v>3</v>
      </c>
      <c r="F50" s="30">
        <v>176.86956521739131</v>
      </c>
      <c r="G50" s="16">
        <v>0</v>
      </c>
      <c r="H50" s="32">
        <v>-21</v>
      </c>
      <c r="I50" s="30">
        <v>181.86666666666665</v>
      </c>
      <c r="J50" s="17">
        <v>302.17727272727274</v>
      </c>
      <c r="K50" s="17">
        <v>223.15</v>
      </c>
      <c r="L50" s="33">
        <v>1.35414417534068</v>
      </c>
      <c r="M50" s="33">
        <v>0.73847380375757754</v>
      </c>
      <c r="N50" s="3">
        <f t="shared" si="0"/>
        <v>493549.80357400456</v>
      </c>
      <c r="O50" s="3">
        <f>(J50/K50-F50/I50)</f>
        <v>0.38162090618346955</v>
      </c>
      <c r="P50" s="3">
        <f>(D50-G50)^3</f>
        <v>27</v>
      </c>
      <c r="Q50" s="3">
        <f>(E50-H50)^3</f>
        <v>13824</v>
      </c>
      <c r="R50" t="s">
        <v>74</v>
      </c>
      <c r="S50" s="3">
        <f t="shared" si="14"/>
        <v>80.941710499689748</v>
      </c>
      <c r="T50" s="3">
        <f t="shared" si="2"/>
        <v>52.947651956146807</v>
      </c>
      <c r="U50" s="3">
        <f t="shared" si="3"/>
        <v>25.874710137403525</v>
      </c>
      <c r="V50" s="3">
        <f t="shared" si="4"/>
        <v>80.941710499689748</v>
      </c>
      <c r="W50" s="3">
        <f t="shared" si="5"/>
        <v>47.941710499689748</v>
      </c>
      <c r="X50" s="3">
        <f t="shared" si="6"/>
        <v>45.838189108690976</v>
      </c>
      <c r="Y50" s="3">
        <f t="shared" si="7"/>
        <v>12.838189108690976</v>
      </c>
      <c r="Z50" s="3">
        <f t="shared" si="8"/>
        <v>2</v>
      </c>
      <c r="AA50" s="3">
        <f t="shared" si="9"/>
        <v>2</v>
      </c>
      <c r="AB50" s="3">
        <f t="shared" si="10"/>
        <v>1</v>
      </c>
      <c r="AD50">
        <v>33</v>
      </c>
      <c r="AE50" s="3">
        <f t="shared" si="11"/>
        <v>1</v>
      </c>
      <c r="AF50" s="3" t="b">
        <f t="shared" si="12"/>
        <v>0</v>
      </c>
      <c r="AG50" s="3" t="b">
        <f t="shared" si="13"/>
        <v>0</v>
      </c>
      <c r="AH50" s="3">
        <f>IF(AF50,($B$2*$C$2-$B$2),-$B$2)</f>
        <v>-10</v>
      </c>
      <c r="AI50" s="3">
        <f>SUM($AH$4:AH50)</f>
        <v>-79</v>
      </c>
      <c r="AJ50" s="3">
        <f>IF(AG50,($B$2*$C$2-$B$2),-$B$2)</f>
        <v>-10</v>
      </c>
      <c r="AK50" s="3">
        <f>SUM($AJ$4:AJ50)</f>
        <v>13</v>
      </c>
    </row>
    <row r="51" spans="1:37" x14ac:dyDescent="0.25">
      <c r="A51" s="3" t="s">
        <v>23</v>
      </c>
      <c r="B51" t="s">
        <v>11</v>
      </c>
      <c r="D51" s="16">
        <v>4</v>
      </c>
      <c r="E51" s="32">
        <v>7</v>
      </c>
      <c r="F51" s="30">
        <v>160.2755555555556</v>
      </c>
      <c r="G51" s="16">
        <v>1</v>
      </c>
      <c r="H51" s="32">
        <v>-13</v>
      </c>
      <c r="I51" s="30">
        <v>166.76590909090908</v>
      </c>
      <c r="J51" s="17">
        <v>229.10000000000002</v>
      </c>
      <c r="K51" s="17">
        <v>255.67272727272729</v>
      </c>
      <c r="L51" s="33">
        <v>0.8960674157303371</v>
      </c>
      <c r="M51" s="33">
        <v>1.1159874608150471</v>
      </c>
      <c r="N51" s="3">
        <f t="shared" si="0"/>
        <v>-18763.264062359107</v>
      </c>
      <c r="O51" s="3">
        <f>(J51/K51-F51/I51)</f>
        <v>-6.5013637521287637E-2</v>
      </c>
      <c r="P51" s="3">
        <f>(D51-G51)^3</f>
        <v>27</v>
      </c>
      <c r="Q51" s="3">
        <f>(E51-H51)^3</f>
        <v>8000</v>
      </c>
      <c r="R51" t="s">
        <v>72</v>
      </c>
      <c r="S51" s="3">
        <f t="shared" si="14"/>
        <v>-28.440859362294361</v>
      </c>
      <c r="T51" s="3">
        <f t="shared" si="2"/>
        <v>-18.913123877285059</v>
      </c>
      <c r="U51" s="3">
        <f t="shared" si="3"/>
        <v>-9.4281481481481251</v>
      </c>
      <c r="V51" s="3">
        <f t="shared" si="4"/>
        <v>-9.4281481481481251</v>
      </c>
      <c r="W51" s="3">
        <f t="shared" si="5"/>
        <v>-29.571851851851875</v>
      </c>
      <c r="X51" s="3">
        <f t="shared" si="6"/>
        <v>-21.111161354587896</v>
      </c>
      <c r="Y51" s="3">
        <f t="shared" si="7"/>
        <v>-17.888838645412104</v>
      </c>
      <c r="Z51" s="3">
        <f t="shared" si="8"/>
        <v>-1</v>
      </c>
      <c r="AA51" s="3">
        <f t="shared" si="9"/>
        <v>-1</v>
      </c>
      <c r="AB51" s="3">
        <f t="shared" si="10"/>
        <v>-1</v>
      </c>
      <c r="AD51">
        <v>-39</v>
      </c>
      <c r="AE51" s="3">
        <f t="shared" si="11"/>
        <v>-2</v>
      </c>
      <c r="AF51" s="3" t="b">
        <f t="shared" si="12"/>
        <v>0</v>
      </c>
      <c r="AG51" s="3" t="b">
        <f t="shared" si="13"/>
        <v>0</v>
      </c>
      <c r="AH51" s="3">
        <f>IF(AF51,($B$2*$C$2-$B$2),-$B$2)</f>
        <v>-10</v>
      </c>
      <c r="AI51" s="3">
        <f>SUM($AH$4:AH51)</f>
        <v>-89</v>
      </c>
      <c r="AJ51" s="3">
        <f>IF(AG51,($B$2*$C$2-$B$2),-$B$2)</f>
        <v>-10</v>
      </c>
      <c r="AK51" s="3">
        <f>SUM($AJ$4:AJ51)</f>
        <v>3</v>
      </c>
    </row>
    <row r="52" spans="1:37" x14ac:dyDescent="0.25">
      <c r="A52" s="3" t="s">
        <v>24</v>
      </c>
      <c r="B52" t="s">
        <v>30</v>
      </c>
      <c r="D52" s="16">
        <v>3</v>
      </c>
      <c r="E52" s="32">
        <v>7</v>
      </c>
      <c r="F52" s="30">
        <v>185.68636363636364</v>
      </c>
      <c r="G52" s="16">
        <v>5</v>
      </c>
      <c r="H52" s="32">
        <v>17</v>
      </c>
      <c r="I52" s="30">
        <v>199.21555555555562</v>
      </c>
      <c r="J52" s="17">
        <v>281.07272727272726</v>
      </c>
      <c r="K52" s="17">
        <v>323.29090909090911</v>
      </c>
      <c r="L52" s="33">
        <v>0.86941116922557782</v>
      </c>
      <c r="M52" s="33">
        <v>1.1502037647972057</v>
      </c>
      <c r="N52" s="3">
        <f t="shared" si="0"/>
        <v>-75248.626584523066</v>
      </c>
      <c r="O52" s="3">
        <f>(J52/K52-F52/I52)</f>
        <v>-6.2676503940993333E-2</v>
      </c>
      <c r="P52" s="3">
        <f>(D52-G52)^3</f>
        <v>-8</v>
      </c>
      <c r="Q52" s="3">
        <f>(E52-H52)^3</f>
        <v>-1000</v>
      </c>
      <c r="R52" t="s">
        <v>83</v>
      </c>
      <c r="S52" s="3">
        <f t="shared" si="14"/>
        <v>-36.370011774903048</v>
      </c>
      <c r="T52" s="3">
        <f t="shared" si="2"/>
        <v>-24.148163219159997</v>
      </c>
      <c r="U52" s="3">
        <f t="shared" si="3"/>
        <v>-12.015162454873632</v>
      </c>
      <c r="V52" s="3">
        <f t="shared" si="4"/>
        <v>-12.015162454873632</v>
      </c>
      <c r="W52" s="3">
        <f t="shared" si="5"/>
        <v>87.015162454873632</v>
      </c>
      <c r="X52" s="3">
        <f t="shared" si="6"/>
        <v>-8.8368590793942392</v>
      </c>
      <c r="Y52" s="3">
        <f t="shared" si="7"/>
        <v>83.836859079394245</v>
      </c>
      <c r="Z52" s="3">
        <f t="shared" si="8"/>
        <v>-1</v>
      </c>
      <c r="AA52" s="3">
        <f t="shared" si="9"/>
        <v>-1</v>
      </c>
      <c r="AB52" s="3">
        <f t="shared" si="10"/>
        <v>3</v>
      </c>
      <c r="AD52">
        <v>75</v>
      </c>
      <c r="AE52" s="3">
        <f t="shared" si="11"/>
        <v>2</v>
      </c>
      <c r="AF52" s="3" t="b">
        <f t="shared" si="12"/>
        <v>0</v>
      </c>
      <c r="AG52" s="3" t="b">
        <f t="shared" si="13"/>
        <v>0</v>
      </c>
      <c r="AH52" s="3">
        <f>IF(AF52,($B$2*$C$2-$B$2),-$B$2)</f>
        <v>-10</v>
      </c>
      <c r="AI52" s="3">
        <f>SUM($AH$4:AH52)</f>
        <v>-99</v>
      </c>
      <c r="AJ52" s="3">
        <f>IF(AG52,($B$2*$C$2-$B$2),-$B$2)</f>
        <v>-10</v>
      </c>
      <c r="AK52" s="3">
        <f>SUM($AJ$4:AJ52)</f>
        <v>-7</v>
      </c>
    </row>
    <row r="53" spans="1:37" x14ac:dyDescent="0.25">
      <c r="A53" s="3" t="s">
        <v>19</v>
      </c>
      <c r="B53" t="s">
        <v>10</v>
      </c>
      <c r="D53" s="16">
        <v>2</v>
      </c>
      <c r="E53" s="32">
        <v>-17</v>
      </c>
      <c r="F53" s="30">
        <v>178.64090909090913</v>
      </c>
      <c r="G53" s="16">
        <v>3</v>
      </c>
      <c r="H53" s="32">
        <v>-7</v>
      </c>
      <c r="I53" s="30">
        <v>207.05</v>
      </c>
      <c r="J53" s="17">
        <v>256.17727272727274</v>
      </c>
      <c r="K53" s="17">
        <v>252.45454545454547</v>
      </c>
      <c r="L53" s="33">
        <v>1.0147461289160964</v>
      </c>
      <c r="M53" s="33">
        <v>0.98546815947763444</v>
      </c>
      <c r="N53" s="3">
        <f t="shared" si="0"/>
        <v>51.592154301277084</v>
      </c>
      <c r="O53" s="3">
        <f>(J53/K53-F53/I53)</f>
        <v>0.15195497175159933</v>
      </c>
      <c r="P53" s="3">
        <f>(D53-G53)^3</f>
        <v>-1</v>
      </c>
      <c r="Q53" s="3">
        <f>(E53-H53)^3</f>
        <v>-1000</v>
      </c>
      <c r="R53" t="s">
        <v>83</v>
      </c>
      <c r="S53" s="3">
        <f t="shared" si="14"/>
        <v>3.7770266662432022</v>
      </c>
      <c r="T53" s="3">
        <f t="shared" si="2"/>
        <v>2.5179053717077267</v>
      </c>
      <c r="U53" s="3">
        <f t="shared" si="3"/>
        <v>1.2588852447295835</v>
      </c>
      <c r="V53" s="3">
        <f t="shared" si="4"/>
        <v>1.2588852447295835</v>
      </c>
      <c r="W53" s="3">
        <f t="shared" si="5"/>
        <v>36.258885244729584</v>
      </c>
      <c r="X53" s="3">
        <f t="shared" si="6"/>
        <v>0.28927309189573447</v>
      </c>
      <c r="Y53" s="3">
        <f t="shared" si="7"/>
        <v>35.289273091895737</v>
      </c>
      <c r="Z53" s="3">
        <f t="shared" si="8"/>
        <v>1</v>
      </c>
      <c r="AA53" s="3">
        <f t="shared" si="9"/>
        <v>1</v>
      </c>
      <c r="AB53" s="3">
        <f t="shared" si="10"/>
        <v>2</v>
      </c>
      <c r="AD53">
        <v>-35</v>
      </c>
      <c r="AE53" s="3">
        <f t="shared" si="11"/>
        <v>-1</v>
      </c>
      <c r="AF53" s="3" t="b">
        <f t="shared" si="12"/>
        <v>0</v>
      </c>
      <c r="AG53" s="3" t="b">
        <f t="shared" si="13"/>
        <v>0</v>
      </c>
      <c r="AH53" s="3">
        <f>IF(AF53,($B$2*$C$2-$B$2),-$B$2)</f>
        <v>-10</v>
      </c>
      <c r="AI53" s="3">
        <f>SUM($AH$4:AH53)</f>
        <v>-109</v>
      </c>
      <c r="AJ53" s="3">
        <f>IF(AG53,($B$2*$C$2-$B$2),-$B$2)</f>
        <v>-10</v>
      </c>
      <c r="AK53" s="3">
        <f>SUM($AJ$4:AJ53)</f>
        <v>-17</v>
      </c>
    </row>
    <row r="54" spans="1:37" x14ac:dyDescent="0.25">
      <c r="A54" s="3" t="s">
        <v>29</v>
      </c>
      <c r="B54" t="s">
        <v>13</v>
      </c>
      <c r="D54" s="16">
        <v>5</v>
      </c>
      <c r="E54" s="32">
        <v>15</v>
      </c>
      <c r="F54" s="30">
        <v>179.8088888888889</v>
      </c>
      <c r="G54" s="16">
        <v>3</v>
      </c>
      <c r="H54" s="32">
        <v>-3</v>
      </c>
      <c r="I54" s="30">
        <v>182.26666666666668</v>
      </c>
      <c r="J54" s="17">
        <v>291.19090909090903</v>
      </c>
      <c r="K54" s="17">
        <v>228.4045454545454</v>
      </c>
      <c r="L54" s="33">
        <v>1.2748910426078131</v>
      </c>
      <c r="M54" s="33">
        <v>0.78438075614248692</v>
      </c>
      <c r="N54" s="3">
        <f t="shared" si="0"/>
        <v>247511.84812143119</v>
      </c>
      <c r="O54" s="3">
        <f>(J54/K54-F54/I54)</f>
        <v>0.28837555857952724</v>
      </c>
      <c r="P54" s="3">
        <f>(D54-G54)^3</f>
        <v>8</v>
      </c>
      <c r="Q54" s="3">
        <f>(E54-H54)^3</f>
        <v>5832</v>
      </c>
      <c r="R54" t="s">
        <v>74</v>
      </c>
      <c r="S54" s="3">
        <f t="shared" si="14"/>
        <v>64.053161180824844</v>
      </c>
      <c r="T54" s="3">
        <f t="shared" si="2"/>
        <v>42.18388463601805</v>
      </c>
      <c r="U54" s="3">
        <f t="shared" si="3"/>
        <v>20.783966547401377</v>
      </c>
      <c r="V54" s="3">
        <f t="shared" si="4"/>
        <v>64.053161180824844</v>
      </c>
      <c r="W54" s="3">
        <f t="shared" si="5"/>
        <v>-55.946838819175156</v>
      </c>
      <c r="X54" s="3">
        <f t="shared" si="6"/>
        <v>48.324743006674836</v>
      </c>
      <c r="Y54" s="3">
        <f t="shared" si="7"/>
        <v>-71.675256993325164</v>
      </c>
      <c r="Z54" s="3">
        <f t="shared" si="8"/>
        <v>2</v>
      </c>
      <c r="AA54" s="3">
        <f t="shared" si="9"/>
        <v>2</v>
      </c>
      <c r="AB54" s="3">
        <f t="shared" si="10"/>
        <v>0</v>
      </c>
      <c r="AD54">
        <v>120</v>
      </c>
      <c r="AE54" s="3">
        <f t="shared" si="11"/>
        <v>2</v>
      </c>
      <c r="AF54" s="3" t="b">
        <f t="shared" si="12"/>
        <v>1</v>
      </c>
      <c r="AG54" s="3" t="b">
        <f t="shared" si="13"/>
        <v>1</v>
      </c>
      <c r="AH54" s="3">
        <f>IF(AF54,($B$2*$C$2-$B$2),-$B$2)</f>
        <v>13</v>
      </c>
      <c r="AI54" s="3">
        <f>SUM($AH$4:AH54)</f>
        <v>-96</v>
      </c>
      <c r="AJ54" s="3">
        <f>IF(AG54,($B$2*$C$2-$B$2),-$B$2)</f>
        <v>13</v>
      </c>
      <c r="AK54" s="3">
        <f>SUM($AJ$4:AJ54)</f>
        <v>-4</v>
      </c>
    </row>
    <row r="55" spans="1:37" x14ac:dyDescent="0.25">
      <c r="A55" s="3" t="s">
        <v>28</v>
      </c>
      <c r="B55" t="s">
        <v>25</v>
      </c>
      <c r="D55" s="16">
        <v>3</v>
      </c>
      <c r="E55" s="32">
        <v>3</v>
      </c>
      <c r="F55" s="30">
        <v>159.41063829787231</v>
      </c>
      <c r="G55" s="16">
        <v>4</v>
      </c>
      <c r="H55" s="32">
        <v>9</v>
      </c>
      <c r="I55" s="30">
        <v>174.6978260869565</v>
      </c>
      <c r="J55" s="17">
        <v>258.54090909090911</v>
      </c>
      <c r="K55" s="17">
        <v>277.18636363636364</v>
      </c>
      <c r="L55" s="33">
        <v>0.93273314638985916</v>
      </c>
      <c r="M55" s="33">
        <v>1.0721180048875683</v>
      </c>
      <c r="N55" s="3">
        <f t="shared" si="0"/>
        <v>-6482.1477468068933</v>
      </c>
      <c r="O55" s="3">
        <f>(J55/K55-F55/I55)</f>
        <v>2.0239603290329811E-2</v>
      </c>
      <c r="P55" s="3">
        <f>(D55-G55)^3</f>
        <v>-1</v>
      </c>
      <c r="Q55" s="3">
        <f>(E55-H55)^3</f>
        <v>-216</v>
      </c>
      <c r="R55" t="s">
        <v>83</v>
      </c>
      <c r="S55" s="3">
        <f t="shared" si="14"/>
        <v>-17.998811296328654</v>
      </c>
      <c r="T55" s="3">
        <f t="shared" si="2"/>
        <v>-11.987097830802981</v>
      </c>
      <c r="U55" s="3">
        <f t="shared" si="3"/>
        <v>-5.9862888172407906</v>
      </c>
      <c r="V55" s="3">
        <f t="shared" si="4"/>
        <v>-5.9862888172407906</v>
      </c>
      <c r="W55" s="3">
        <f t="shared" si="5"/>
        <v>2.9862888172407906</v>
      </c>
      <c r="X55" s="3">
        <f t="shared" si="6"/>
        <v>-6.2003988241729342</v>
      </c>
      <c r="Y55" s="3">
        <f t="shared" si="7"/>
        <v>3.2003988241729342</v>
      </c>
      <c r="Z55" s="3">
        <f t="shared" si="8"/>
        <v>-1</v>
      </c>
      <c r="AA55" s="3">
        <f t="shared" si="9"/>
        <v>-1</v>
      </c>
      <c r="AB55" s="3">
        <f t="shared" si="10"/>
        <v>0</v>
      </c>
      <c r="AD55">
        <v>-3</v>
      </c>
      <c r="AE55" s="3">
        <f t="shared" si="11"/>
        <v>-1</v>
      </c>
      <c r="AF55" s="3" t="b">
        <f t="shared" si="12"/>
        <v>1</v>
      </c>
      <c r="AG55" s="3" t="b">
        <f t="shared" si="13"/>
        <v>1</v>
      </c>
      <c r="AH55" s="3">
        <f>IF(AF55,($B$2*$C$2-$B$2),-$B$2)</f>
        <v>13</v>
      </c>
      <c r="AI55" s="3">
        <f>SUM($AH$4:AH55)</f>
        <v>-83</v>
      </c>
      <c r="AJ55" s="3">
        <f>IF(AG55,($B$2*$C$2-$B$2),-$B$2)</f>
        <v>13</v>
      </c>
      <c r="AK55" s="3">
        <f>SUM($AJ$4:AJ55)</f>
        <v>9</v>
      </c>
    </row>
    <row r="56" spans="1:37" x14ac:dyDescent="0.25">
      <c r="A56" s="3" t="s">
        <v>27</v>
      </c>
      <c r="B56" t="s">
        <v>26</v>
      </c>
      <c r="D56" s="16">
        <v>3</v>
      </c>
      <c r="E56" s="32">
        <v>1</v>
      </c>
      <c r="F56" s="30">
        <v>202.86888888888893</v>
      </c>
      <c r="G56" s="16">
        <v>2</v>
      </c>
      <c r="H56" s="32">
        <v>-3</v>
      </c>
      <c r="I56" s="30">
        <v>198.6217391304348</v>
      </c>
      <c r="J56" s="17">
        <v>349.94545454545454</v>
      </c>
      <c r="K56" s="17">
        <v>248.67727272727268</v>
      </c>
      <c r="L56" s="33">
        <v>1.4072273300553841</v>
      </c>
      <c r="M56" s="33">
        <v>0.71061723905024143</v>
      </c>
      <c r="N56" s="3">
        <f t="shared" si="0"/>
        <v>1038529.9796805986</v>
      </c>
      <c r="O56" s="3">
        <f>(J56/K56-F56/I56)</f>
        <v>0.38584422376979766</v>
      </c>
      <c r="P56" s="3">
        <f>(D56-G56)^3</f>
        <v>1</v>
      </c>
      <c r="Q56" s="3">
        <f>(E56-H56)^3</f>
        <v>64</v>
      </c>
      <c r="R56" t="s">
        <v>74</v>
      </c>
      <c r="S56" s="3">
        <f t="shared" si="14"/>
        <v>92.046588831314651</v>
      </c>
      <c r="T56" s="3">
        <f t="shared" si="2"/>
        <v>59.908467826442269</v>
      </c>
      <c r="U56" s="3">
        <f t="shared" si="3"/>
        <v>29.097002968936295</v>
      </c>
      <c r="V56" s="3">
        <f t="shared" si="4"/>
        <v>92.046588831314651</v>
      </c>
      <c r="W56" s="3">
        <f t="shared" si="5"/>
        <v>30.046588831314651</v>
      </c>
      <c r="X56" s="3">
        <f t="shared" si="6"/>
        <v>62.28229386320902</v>
      </c>
      <c r="Y56" s="3">
        <f t="shared" si="7"/>
        <v>0.28229386320901995</v>
      </c>
      <c r="Z56" s="3">
        <f t="shared" si="8"/>
        <v>2</v>
      </c>
      <c r="AA56" s="3">
        <f t="shared" si="9"/>
        <v>2</v>
      </c>
      <c r="AB56" s="3">
        <f t="shared" si="10"/>
        <v>0</v>
      </c>
      <c r="AD56">
        <v>62</v>
      </c>
      <c r="AE56" s="3">
        <f t="shared" si="11"/>
        <v>2</v>
      </c>
      <c r="AF56" s="3" t="b">
        <f t="shared" si="12"/>
        <v>1</v>
      </c>
      <c r="AG56" s="3" t="b">
        <f t="shared" si="13"/>
        <v>1</v>
      </c>
      <c r="AH56" s="3">
        <f>IF(AF56,($B$2*$C$2-$B$2),-$B$2)</f>
        <v>13</v>
      </c>
      <c r="AI56" s="3">
        <f>SUM($AH$4:AH56)</f>
        <v>-70</v>
      </c>
      <c r="AJ56" s="3">
        <f>IF(AG56,($B$2*$C$2-$B$2),-$B$2)</f>
        <v>13</v>
      </c>
      <c r="AK56" s="3">
        <f>SUM($AJ$4:AJ56)</f>
        <v>22</v>
      </c>
    </row>
    <row r="57" spans="1:37" x14ac:dyDescent="0.25">
      <c r="A57" s="3" t="s">
        <v>20</v>
      </c>
      <c r="B57" t="s">
        <v>12</v>
      </c>
      <c r="D57" s="16">
        <v>1</v>
      </c>
      <c r="E57" s="32">
        <v>-9</v>
      </c>
      <c r="F57" s="30">
        <v>136.45869565217393</v>
      </c>
      <c r="G57" s="16">
        <v>2</v>
      </c>
      <c r="H57" s="32">
        <v>-13</v>
      </c>
      <c r="I57" s="30">
        <v>158.20545454545456</v>
      </c>
      <c r="J57" s="17">
        <v>201.02272727272728</v>
      </c>
      <c r="K57" s="17">
        <v>169.89545454545458</v>
      </c>
      <c r="L57" s="33">
        <v>1.1832142761591351</v>
      </c>
      <c r="M57" s="33">
        <v>0.84515545505935574</v>
      </c>
      <c r="N57" s="3">
        <f t="shared" si="0"/>
        <v>30159.43578061599</v>
      </c>
      <c r="O57" s="3">
        <f>(J57/K57-F57/I57)</f>
        <v>0.32067324655786111</v>
      </c>
      <c r="P57" s="3">
        <f>(D57-G57)^3</f>
        <v>-1</v>
      </c>
      <c r="Q57" s="3">
        <f>(E57-H57)^3</f>
        <v>64</v>
      </c>
      <c r="R57" t="s">
        <v>72</v>
      </c>
      <c r="S57" s="3">
        <f t="shared" si="14"/>
        <v>43.866699394581858</v>
      </c>
      <c r="T57" s="3">
        <f t="shared" si="2"/>
        <v>29.073058614581015</v>
      </c>
      <c r="U57" s="3">
        <f t="shared" si="3"/>
        <v>14.434156025587583</v>
      </c>
      <c r="V57" s="3">
        <f t="shared" si="4"/>
        <v>29.073058614581015</v>
      </c>
      <c r="W57" s="3">
        <f t="shared" si="5"/>
        <v>14.073058614581015</v>
      </c>
      <c r="X57" s="3">
        <f t="shared" si="6"/>
        <v>26.350466313806848</v>
      </c>
      <c r="Y57" s="3">
        <f t="shared" si="7"/>
        <v>11.350466313806848</v>
      </c>
      <c r="Z57" s="3">
        <f t="shared" si="8"/>
        <v>1</v>
      </c>
      <c r="AA57" s="3">
        <f t="shared" si="9"/>
        <v>1</v>
      </c>
      <c r="AB57" s="3">
        <f t="shared" si="10"/>
        <v>0</v>
      </c>
      <c r="AD57">
        <v>15</v>
      </c>
      <c r="AE57" s="3">
        <f t="shared" si="11"/>
        <v>1</v>
      </c>
      <c r="AF57" s="3" t="b">
        <f t="shared" si="12"/>
        <v>1</v>
      </c>
      <c r="AG57" s="3" t="b">
        <f t="shared" si="13"/>
        <v>1</v>
      </c>
      <c r="AH57" s="3">
        <f>IF(AF57,($B$2*$C$2-$B$2),-$B$2)</f>
        <v>13</v>
      </c>
      <c r="AI57" s="3">
        <f>SUM($AH$4:AH57)</f>
        <v>-57</v>
      </c>
      <c r="AJ57" s="3">
        <f>IF(AG57,($B$2*$C$2-$B$2),-$B$2)</f>
        <v>13</v>
      </c>
      <c r="AK57" s="3">
        <f>SUM($AJ$4:AJ57)</f>
        <v>35</v>
      </c>
    </row>
    <row r="58" spans="1:37" x14ac:dyDescent="0.25">
      <c r="A58" s="3" t="s">
        <v>19</v>
      </c>
      <c r="B58" t="s">
        <v>30</v>
      </c>
      <c r="D58" s="16">
        <v>1</v>
      </c>
      <c r="E58" s="32">
        <v>-19</v>
      </c>
      <c r="F58" s="30">
        <v>178.64090909090913</v>
      </c>
      <c r="G58" s="16">
        <v>4</v>
      </c>
      <c r="H58" s="32">
        <v>7</v>
      </c>
      <c r="I58" s="30">
        <v>199.21555555555562</v>
      </c>
      <c r="J58" s="17">
        <v>236.66818181818181</v>
      </c>
      <c r="K58" s="17">
        <v>295.01818181818186</v>
      </c>
      <c r="L58" s="33">
        <v>0.80221557993344006</v>
      </c>
      <c r="M58" s="33">
        <v>1.2465477173641657</v>
      </c>
      <c r="N58" s="3">
        <f t="shared" si="0"/>
        <v>-198665.55787500052</v>
      </c>
      <c r="O58" s="3">
        <f>(J58/K58-F58/I58)</f>
        <v>-9.4506107249723748E-2</v>
      </c>
      <c r="P58" s="3">
        <f>(D58-G58)^3</f>
        <v>-27</v>
      </c>
      <c r="Q58" s="3">
        <f>(E58-H58)^3</f>
        <v>-17576</v>
      </c>
      <c r="R58" t="s">
        <v>91</v>
      </c>
      <c r="S58" s="3">
        <f t="shared" si="14"/>
        <v>-57.898683771010262</v>
      </c>
      <c r="T58" s="3">
        <f t="shared" si="2"/>
        <v>-38.212563819042416</v>
      </c>
      <c r="U58" s="3">
        <f t="shared" si="3"/>
        <v>-18.876165887271213</v>
      </c>
      <c r="V58" s="3">
        <f t="shared" si="4"/>
        <v>-18.876165887271213</v>
      </c>
      <c r="W58" s="3">
        <f t="shared" si="5"/>
        <v>-27.123834112728787</v>
      </c>
      <c r="X58" s="3">
        <f t="shared" si="6"/>
        <v>10.21859981965518</v>
      </c>
      <c r="Y58" s="3">
        <f t="shared" si="7"/>
        <v>56.218599819655182</v>
      </c>
      <c r="Z58" s="3">
        <f t="shared" si="8"/>
        <v>-1</v>
      </c>
      <c r="AA58" s="3">
        <f t="shared" si="9"/>
        <v>1</v>
      </c>
      <c r="AB58" s="3">
        <f t="shared" si="10"/>
        <v>3</v>
      </c>
      <c r="AD58">
        <v>-46</v>
      </c>
      <c r="AE58" s="3">
        <f t="shared" si="11"/>
        <v>-2</v>
      </c>
      <c r="AF58" s="3" t="b">
        <f t="shared" si="12"/>
        <v>0</v>
      </c>
      <c r="AG58" s="3" t="b">
        <f t="shared" si="13"/>
        <v>0</v>
      </c>
      <c r="AH58" s="3">
        <f>IF(AF58,($B$2*$C$2-$B$2),-$B$2)</f>
        <v>-10</v>
      </c>
      <c r="AI58" s="3">
        <f>SUM($AH$4:AH58)</f>
        <v>-67</v>
      </c>
      <c r="AJ58" s="3">
        <f>IF(AG58,($B$2*$C$2-$B$2),-$B$2)</f>
        <v>-10</v>
      </c>
      <c r="AK58" s="3">
        <f>SUM($AJ$4:AJ58)</f>
        <v>25</v>
      </c>
    </row>
    <row r="59" spans="1:37" x14ac:dyDescent="0.25">
      <c r="A59" s="3" t="s">
        <v>26</v>
      </c>
      <c r="B59" t="s">
        <v>20</v>
      </c>
      <c r="D59" s="16">
        <v>2</v>
      </c>
      <c r="E59" s="32">
        <v>-7</v>
      </c>
      <c r="F59" s="30">
        <v>198.6217391304348</v>
      </c>
      <c r="G59" s="16">
        <v>2</v>
      </c>
      <c r="H59" s="32">
        <v>1</v>
      </c>
      <c r="I59" s="30">
        <v>136.45869565217393</v>
      </c>
      <c r="J59" s="17">
        <v>244.06363636363633</v>
      </c>
      <c r="K59" s="17">
        <v>225.45909090909092</v>
      </c>
      <c r="L59" s="33">
        <v>1.082518497610935</v>
      </c>
      <c r="M59" s="33">
        <v>0.92377174358401326</v>
      </c>
      <c r="N59" s="3">
        <f t="shared" si="0"/>
        <v>6439.5747893500729</v>
      </c>
      <c r="O59" s="3">
        <f>(J59/K59-F59/I59)</f>
        <v>-0.37302626031868225</v>
      </c>
      <c r="P59" s="3">
        <f>(D59-G59)^3</f>
        <v>0</v>
      </c>
      <c r="Q59" s="3">
        <f>(E59-H59)^3</f>
        <v>-512</v>
      </c>
      <c r="R59" t="s">
        <v>72</v>
      </c>
      <c r="S59" s="3">
        <f t="shared" si="14"/>
        <v>20.50515268947602</v>
      </c>
      <c r="T59" s="3">
        <f t="shared" si="2"/>
        <v>13.652220846315259</v>
      </c>
      <c r="U59" s="3">
        <f t="shared" si="3"/>
        <v>6.815392807009033</v>
      </c>
      <c r="V59" s="3">
        <f t="shared" si="4"/>
        <v>6.815392807009033</v>
      </c>
      <c r="W59" s="3">
        <f t="shared" si="5"/>
        <v>21.815392807009033</v>
      </c>
      <c r="X59" s="3">
        <f t="shared" si="6"/>
        <v>5.8709467031977578</v>
      </c>
      <c r="Y59" s="3">
        <f t="shared" si="7"/>
        <v>20.87094670319776</v>
      </c>
      <c r="Z59" s="3">
        <f t="shared" si="8"/>
        <v>1</v>
      </c>
      <c r="AA59" s="3">
        <f t="shared" si="9"/>
        <v>1</v>
      </c>
      <c r="AB59" s="3">
        <f t="shared" si="10"/>
        <v>2</v>
      </c>
      <c r="AD59">
        <v>-15</v>
      </c>
      <c r="AE59" s="3">
        <f t="shared" si="11"/>
        <v>-1</v>
      </c>
      <c r="AF59" s="3" t="b">
        <f t="shared" si="12"/>
        <v>0</v>
      </c>
      <c r="AG59" s="3" t="b">
        <f t="shared" si="13"/>
        <v>0</v>
      </c>
      <c r="AH59" s="3">
        <f>IF(AF59,($B$2*$C$2-$B$2),-$B$2)</f>
        <v>-10</v>
      </c>
      <c r="AI59" s="3">
        <f>SUM($AH$4:AH59)</f>
        <v>-77</v>
      </c>
      <c r="AJ59" s="3">
        <f>IF(AG59,($B$2*$C$2-$B$2),-$B$2)</f>
        <v>-10</v>
      </c>
      <c r="AK59" s="3">
        <f>SUM($AJ$4:AJ59)</f>
        <v>15</v>
      </c>
    </row>
    <row r="60" spans="1:37" x14ac:dyDescent="0.25">
      <c r="A60" s="3" t="s">
        <v>29</v>
      </c>
      <c r="B60" t="s">
        <v>27</v>
      </c>
      <c r="D60" s="16">
        <v>5</v>
      </c>
      <c r="E60" s="32">
        <v>17</v>
      </c>
      <c r="F60" s="30">
        <v>179.8088888888889</v>
      </c>
      <c r="G60" s="16">
        <v>4</v>
      </c>
      <c r="H60" s="32">
        <v>7</v>
      </c>
      <c r="I60" s="30">
        <v>202.86888888888893</v>
      </c>
      <c r="J60" s="17">
        <v>304.84090909090907</v>
      </c>
      <c r="K60" s="17">
        <v>354.5272727272727</v>
      </c>
      <c r="L60" s="33">
        <v>0.85985178727114209</v>
      </c>
      <c r="M60" s="33">
        <v>1.1629911280101395</v>
      </c>
      <c r="N60" s="3">
        <f t="shared" si="0"/>
        <v>-122662.4515863073</v>
      </c>
      <c r="O60" s="3">
        <f>(J60/K60-F60/I60)</f>
        <v>-2.6478738191389684E-2</v>
      </c>
      <c r="P60" s="3">
        <f>(D60-G60)^3</f>
        <v>1</v>
      </c>
      <c r="Q60" s="3">
        <f>(E60-H60)^3</f>
        <v>1000</v>
      </c>
      <c r="R60" t="s">
        <v>72</v>
      </c>
      <c r="S60" s="3">
        <f t="shared" si="14"/>
        <v>-39.290702606362174</v>
      </c>
      <c r="T60" s="3">
        <f t="shared" si="2"/>
        <v>-26.069983303553784</v>
      </c>
      <c r="U60" s="3">
        <f t="shared" si="3"/>
        <v>-12.96097503808744</v>
      </c>
      <c r="V60" s="3">
        <f t="shared" si="4"/>
        <v>-12.96097503808744</v>
      </c>
      <c r="W60" s="3">
        <f t="shared" si="5"/>
        <v>56.96097503808744</v>
      </c>
      <c r="X60" s="3">
        <f t="shared" si="6"/>
        <v>-10.870913747489006</v>
      </c>
      <c r="Y60" s="3">
        <f t="shared" si="7"/>
        <v>54.870913747489006</v>
      </c>
      <c r="Z60" s="3">
        <f t="shared" si="8"/>
        <v>-1</v>
      </c>
      <c r="AA60" s="3">
        <f t="shared" si="9"/>
        <v>-1</v>
      </c>
      <c r="AB60" s="3">
        <f t="shared" si="10"/>
        <v>3</v>
      </c>
      <c r="AD60">
        <v>44</v>
      </c>
      <c r="AE60" s="3">
        <f t="shared" si="11"/>
        <v>2</v>
      </c>
      <c r="AF60" s="3" t="b">
        <f t="shared" si="12"/>
        <v>0</v>
      </c>
      <c r="AG60" s="3" t="b">
        <f t="shared" si="13"/>
        <v>0</v>
      </c>
      <c r="AH60" s="3">
        <f>IF(AF60,($B$2*$C$2-$B$2),-$B$2)</f>
        <v>-10</v>
      </c>
      <c r="AI60" s="3">
        <f>SUM($AH$4:AH60)</f>
        <v>-87</v>
      </c>
      <c r="AJ60" s="3">
        <f>IF(AG60,($B$2*$C$2-$B$2),-$B$2)</f>
        <v>-10</v>
      </c>
      <c r="AK60" s="3">
        <f>SUM($AJ$4:AJ60)</f>
        <v>5</v>
      </c>
    </row>
    <row r="61" spans="1:37" x14ac:dyDescent="0.25">
      <c r="A61" s="3" t="s">
        <v>25</v>
      </c>
      <c r="B61" t="s">
        <v>12</v>
      </c>
      <c r="D61" s="16">
        <v>5</v>
      </c>
      <c r="E61" s="32">
        <v>13</v>
      </c>
      <c r="F61" s="30">
        <v>174.6978260869565</v>
      </c>
      <c r="G61" s="16">
        <v>1</v>
      </c>
      <c r="H61" s="32">
        <v>-17</v>
      </c>
      <c r="I61" s="30">
        <v>158.20545454545456</v>
      </c>
      <c r="J61" s="17">
        <v>290.62272727272733</v>
      </c>
      <c r="K61" s="17">
        <v>175.82272727272732</v>
      </c>
      <c r="L61" s="33">
        <v>1.6529303792559653</v>
      </c>
      <c r="M61" s="33">
        <v>0.60498615824952695</v>
      </c>
      <c r="N61" s="3">
        <f t="shared" si="0"/>
        <v>1512953.7920000004</v>
      </c>
      <c r="O61" s="3">
        <f>(J61/K61-F61/I61)</f>
        <v>0.54868383738491078</v>
      </c>
      <c r="P61" s="3">
        <f>(D61-G61)^3</f>
        <v>64</v>
      </c>
      <c r="Q61" s="3">
        <f>(E61-H61)^3</f>
        <v>27000</v>
      </c>
      <c r="R61" t="s">
        <v>74</v>
      </c>
      <c r="S61" s="3">
        <f t="shared" si="14"/>
        <v>142.29118636490142</v>
      </c>
      <c r="T61" s="3">
        <f t="shared" si="2"/>
        <v>90.123203006553709</v>
      </c>
      <c r="U61" s="3">
        <f t="shared" si="3"/>
        <v>42.332066499054747</v>
      </c>
      <c r="V61" s="3">
        <f t="shared" si="4"/>
        <v>142.29118636490142</v>
      </c>
      <c r="W61" s="3">
        <f t="shared" si="5"/>
        <v>61.291186364901421</v>
      </c>
      <c r="X61" s="3">
        <f t="shared" si="6"/>
        <v>61.170770863041916</v>
      </c>
      <c r="Y61" s="3">
        <f t="shared" si="7"/>
        <v>-19.829229136958084</v>
      </c>
      <c r="Z61" s="3">
        <f t="shared" si="8"/>
        <v>2</v>
      </c>
      <c r="AA61" s="3">
        <f t="shared" si="9"/>
        <v>2</v>
      </c>
      <c r="AB61" s="3">
        <f t="shared" si="10"/>
        <v>0</v>
      </c>
      <c r="AD61">
        <v>81</v>
      </c>
      <c r="AE61" s="3">
        <f t="shared" si="11"/>
        <v>2</v>
      </c>
      <c r="AF61" s="3" t="b">
        <f t="shared" si="12"/>
        <v>1</v>
      </c>
      <c r="AG61" s="3" t="b">
        <f t="shared" si="13"/>
        <v>1</v>
      </c>
      <c r="AH61" s="3">
        <f>IF(AF61,($B$2*$C$2-$B$2),-$B$2)</f>
        <v>13</v>
      </c>
      <c r="AI61" s="3">
        <f>SUM($AH$4:AH61)</f>
        <v>-74</v>
      </c>
      <c r="AJ61" s="3">
        <f>IF(AG61,($B$2*$C$2-$B$2),-$B$2)</f>
        <v>13</v>
      </c>
      <c r="AK61" s="3">
        <f>SUM($AJ$4:AJ61)</f>
        <v>18</v>
      </c>
    </row>
    <row r="62" spans="1:37" x14ac:dyDescent="0.25">
      <c r="A62" s="3" t="s">
        <v>13</v>
      </c>
      <c r="B62" t="s">
        <v>23</v>
      </c>
      <c r="D62" s="16">
        <v>3</v>
      </c>
      <c r="E62" s="32">
        <v>-9</v>
      </c>
      <c r="F62" s="30">
        <v>182.26666666666668</v>
      </c>
      <c r="G62" s="16">
        <v>3</v>
      </c>
      <c r="H62" s="32">
        <v>-1</v>
      </c>
      <c r="I62" s="30">
        <v>160.2755555555556</v>
      </c>
      <c r="J62" s="17">
        <v>226.26363636363632</v>
      </c>
      <c r="K62" s="17">
        <v>210.95909090909092</v>
      </c>
      <c r="L62" s="33">
        <v>1.0725474564219686</v>
      </c>
      <c r="M62" s="33">
        <v>0.93235967696572808</v>
      </c>
      <c r="N62" s="3">
        <f t="shared" si="0"/>
        <v>3584.7700848046229</v>
      </c>
      <c r="O62" s="3">
        <f>(J62/K62-F62/I62)</f>
        <v>-6.4660685112055916E-2</v>
      </c>
      <c r="P62" s="3">
        <f>(D62-G62)^3</f>
        <v>0</v>
      </c>
      <c r="Q62" s="3">
        <f>(E62-H62)^3</f>
        <v>-512</v>
      </c>
      <c r="R62" t="s">
        <v>72</v>
      </c>
      <c r="S62" s="3">
        <f t="shared" si="14"/>
        <v>18.10270347148051</v>
      </c>
      <c r="T62" s="3">
        <f t="shared" si="2"/>
        <v>12.056149033236679</v>
      </c>
      <c r="U62" s="3">
        <f t="shared" si="3"/>
        <v>6.0206884363076654</v>
      </c>
      <c r="V62" s="3">
        <f t="shared" si="4"/>
        <v>6.0206884363076654</v>
      </c>
      <c r="W62" s="3">
        <f t="shared" si="5"/>
        <v>79.020688436307665</v>
      </c>
      <c r="X62" s="3">
        <f t="shared" si="6"/>
        <v>4.9676040225100744</v>
      </c>
      <c r="Y62" s="3">
        <f t="shared" si="7"/>
        <v>77.967604022510073</v>
      </c>
      <c r="Z62" s="3">
        <f t="shared" si="8"/>
        <v>1</v>
      </c>
      <c r="AA62" s="3">
        <f t="shared" si="9"/>
        <v>1</v>
      </c>
      <c r="AB62" s="3">
        <f t="shared" si="10"/>
        <v>3</v>
      </c>
      <c r="AD62">
        <v>-73</v>
      </c>
      <c r="AE62" s="3">
        <f t="shared" si="11"/>
        <v>-2</v>
      </c>
      <c r="AF62" s="3" t="b">
        <f t="shared" si="12"/>
        <v>0</v>
      </c>
      <c r="AG62" s="3" t="b">
        <f t="shared" si="13"/>
        <v>0</v>
      </c>
      <c r="AH62" s="3">
        <f>IF(AF62,($B$2*$C$2-$B$2),-$B$2)</f>
        <v>-10</v>
      </c>
      <c r="AI62" s="3">
        <f>SUM($AH$4:AH62)</f>
        <v>-84</v>
      </c>
      <c r="AJ62" s="3">
        <f>IF(AG62,($B$2*$C$2-$B$2),-$B$2)</f>
        <v>-10</v>
      </c>
      <c r="AK62" s="3">
        <f>SUM($AJ$4:AJ62)</f>
        <v>8</v>
      </c>
    </row>
    <row r="63" spans="1:37" x14ac:dyDescent="0.25">
      <c r="A63" s="3" t="s">
        <v>22</v>
      </c>
      <c r="B63" t="s">
        <v>24</v>
      </c>
      <c r="D63" s="16">
        <v>0</v>
      </c>
      <c r="E63" s="32">
        <v>-21</v>
      </c>
      <c r="F63" s="30">
        <v>181.86666666666665</v>
      </c>
      <c r="G63" s="16">
        <v>4</v>
      </c>
      <c r="H63" s="32">
        <v>13</v>
      </c>
      <c r="I63" s="30">
        <v>185.68636363636364</v>
      </c>
      <c r="J63" s="17">
        <v>237.68636363636361</v>
      </c>
      <c r="K63" s="17">
        <v>281.07272727272726</v>
      </c>
      <c r="L63" s="33">
        <v>0.84564008021217407</v>
      </c>
      <c r="M63" s="33">
        <v>1.1825361916964678</v>
      </c>
      <c r="N63" s="3">
        <f t="shared" si="0"/>
        <v>-81669.4734809355</v>
      </c>
      <c r="O63" s="3">
        <f>(J63/K63-F63/I63)</f>
        <v>-0.13378922792389758</v>
      </c>
      <c r="P63" s="3">
        <f>(D63-G63)^3</f>
        <v>-64</v>
      </c>
      <c r="Q63" s="3">
        <f>(E63-H63)^3</f>
        <v>-39304</v>
      </c>
      <c r="R63" t="s">
        <v>83</v>
      </c>
      <c r="S63" s="3">
        <f t="shared" si="14"/>
        <v>-43.714082563721178</v>
      </c>
      <c r="T63" s="3">
        <f t="shared" si="2"/>
        <v>-28.973065587649259</v>
      </c>
      <c r="U63" s="3">
        <f t="shared" si="3"/>
        <v>-14.385202449902295</v>
      </c>
      <c r="V63" s="3">
        <f t="shared" si="4"/>
        <v>-14.385202449902295</v>
      </c>
      <c r="W63" s="3">
        <f t="shared" si="5"/>
        <v>-3.6147975500977054</v>
      </c>
      <c r="X63" s="3">
        <f t="shared" si="6"/>
        <v>43.331326654426405</v>
      </c>
      <c r="Y63" s="3">
        <f t="shared" si="7"/>
        <v>61.331326654426405</v>
      </c>
      <c r="Z63" s="3">
        <f t="shared" si="8"/>
        <v>-1</v>
      </c>
      <c r="AA63" s="3">
        <f t="shared" si="9"/>
        <v>2</v>
      </c>
      <c r="AB63" s="3">
        <f t="shared" si="10"/>
        <v>3</v>
      </c>
      <c r="AD63">
        <v>-18</v>
      </c>
      <c r="AE63" s="3">
        <f t="shared" si="11"/>
        <v>-1</v>
      </c>
      <c r="AF63" s="3" t="b">
        <f t="shared" si="12"/>
        <v>1</v>
      </c>
      <c r="AG63" s="3" t="b">
        <f t="shared" si="13"/>
        <v>0</v>
      </c>
      <c r="AH63" s="3">
        <f>IF(AF63,($B$2*$C$2-$B$2),-$B$2)</f>
        <v>13</v>
      </c>
      <c r="AI63" s="3">
        <f>SUM($AH$4:AH63)</f>
        <v>-71</v>
      </c>
      <c r="AJ63" s="3">
        <f>IF(AG63,($B$2*$C$2-$B$2),-$B$2)</f>
        <v>-10</v>
      </c>
      <c r="AK63" s="3">
        <f>SUM($AJ$4:AJ63)</f>
        <v>-2</v>
      </c>
    </row>
    <row r="64" spans="1:37" x14ac:dyDescent="0.25">
      <c r="A64" s="3" t="s">
        <v>21</v>
      </c>
      <c r="B64" t="s">
        <v>6</v>
      </c>
      <c r="D64" s="16">
        <v>4</v>
      </c>
      <c r="E64" s="32">
        <v>3</v>
      </c>
      <c r="F64" s="30">
        <v>197.63636363636354</v>
      </c>
      <c r="G64" s="16">
        <v>4</v>
      </c>
      <c r="H64" s="32">
        <v>9</v>
      </c>
      <c r="I64" s="30">
        <v>176.86956521739131</v>
      </c>
      <c r="J64" s="17">
        <v>269.63636363636363</v>
      </c>
      <c r="K64" s="17">
        <v>294.72727272727275</v>
      </c>
      <c r="L64" s="33">
        <v>0.91486736582356565</v>
      </c>
      <c r="M64" s="33">
        <v>1.0930546190155093</v>
      </c>
      <c r="N64" s="3">
        <f t="shared" si="0"/>
        <v>-15796.075131480149</v>
      </c>
      <c r="O64" s="3">
        <f>(J64/K64-F64/I64)</f>
        <v>-0.20254570291693608</v>
      </c>
      <c r="P64" s="3">
        <f>(D64-G64)^3</f>
        <v>0</v>
      </c>
      <c r="Q64" s="3">
        <f>(E64-H64)^3</f>
        <v>-216</v>
      </c>
      <c r="R64" t="s">
        <v>72</v>
      </c>
      <c r="S64" s="3">
        <f t="shared" si="14"/>
        <v>-23.024066060299788</v>
      </c>
      <c r="T64" s="3">
        <f t="shared" si="2"/>
        <v>-15.324103774507151</v>
      </c>
      <c r="U64" s="3">
        <f t="shared" si="3"/>
        <v>-7.6469072164948386</v>
      </c>
      <c r="V64" s="3">
        <f t="shared" si="4"/>
        <v>-7.6469072164948386</v>
      </c>
      <c r="W64" s="3">
        <f t="shared" si="5"/>
        <v>22.646907216494839</v>
      </c>
      <c r="X64" s="3">
        <f t="shared" si="6"/>
        <v>-7.5883612098355808</v>
      </c>
      <c r="Y64" s="3">
        <f t="shared" si="7"/>
        <v>22.588361209835583</v>
      </c>
      <c r="Z64" s="3">
        <f t="shared" si="8"/>
        <v>-1</v>
      </c>
      <c r="AA64" s="3">
        <f t="shared" si="9"/>
        <v>-1</v>
      </c>
      <c r="AB64" s="3">
        <f t="shared" si="10"/>
        <v>2</v>
      </c>
      <c r="AD64">
        <v>15</v>
      </c>
      <c r="AE64" s="3">
        <f t="shared" si="11"/>
        <v>1</v>
      </c>
      <c r="AF64" s="3" t="b">
        <f t="shared" si="12"/>
        <v>0</v>
      </c>
      <c r="AG64" s="3" t="b">
        <f t="shared" si="13"/>
        <v>0</v>
      </c>
      <c r="AH64" s="3">
        <f>IF(AF64,($B$2*$C$2-$B$2),-$B$2)</f>
        <v>-10</v>
      </c>
      <c r="AI64" s="3">
        <f>SUM($AH$4:AH64)</f>
        <v>-81</v>
      </c>
      <c r="AJ64" s="3">
        <f>IF(AG64,($B$2*$C$2-$B$2),-$B$2)</f>
        <v>-10</v>
      </c>
      <c r="AK64" s="3">
        <f>SUM($AJ$4:AJ64)</f>
        <v>-12</v>
      </c>
    </row>
    <row r="65" spans="1:37" x14ac:dyDescent="0.25">
      <c r="A65" s="3" t="s">
        <v>11</v>
      </c>
      <c r="B65" t="s">
        <v>5</v>
      </c>
      <c r="D65" s="16">
        <v>2</v>
      </c>
      <c r="E65" s="32">
        <v>-3</v>
      </c>
      <c r="F65" s="30">
        <v>166.76590909090908</v>
      </c>
      <c r="G65" s="16">
        <v>6</v>
      </c>
      <c r="H65" s="32">
        <v>21</v>
      </c>
      <c r="I65" s="30">
        <v>193.05227272727271</v>
      </c>
      <c r="J65" s="17">
        <v>235.37200000000001</v>
      </c>
      <c r="K65" s="17">
        <v>292.45599999999996</v>
      </c>
      <c r="L65" s="33">
        <v>0.80481166397680348</v>
      </c>
      <c r="M65" s="33">
        <v>1.2425267236544701</v>
      </c>
      <c r="N65" s="3">
        <f t="shared" si="0"/>
        <v>-186012.95516870348</v>
      </c>
      <c r="O65" s="3">
        <f>(J65/K65-F65/I65)</f>
        <v>-5.9026439221812055E-2</v>
      </c>
      <c r="P65" s="3">
        <f>(D65-G65)^3</f>
        <v>-64</v>
      </c>
      <c r="Q65" s="3">
        <f>(E65-H65)^3</f>
        <v>-13824</v>
      </c>
      <c r="R65" t="s">
        <v>91</v>
      </c>
      <c r="S65" s="3">
        <f t="shared" si="14"/>
        <v>-57.019822964716965</v>
      </c>
      <c r="T65" s="3">
        <f t="shared" si="2"/>
        <v>-37.643495132279327</v>
      </c>
      <c r="U65" s="3">
        <f t="shared" si="3"/>
        <v>-18.601605068317696</v>
      </c>
      <c r="V65" s="3">
        <f t="shared" si="4"/>
        <v>-18.601605068317696</v>
      </c>
      <c r="W65" s="3">
        <f t="shared" si="5"/>
        <v>11.601605068317696</v>
      </c>
      <c r="X65" s="3">
        <f t="shared" si="6"/>
        <v>6.0015958650756751</v>
      </c>
      <c r="Y65" s="3">
        <f t="shared" si="7"/>
        <v>13.001595865075675</v>
      </c>
      <c r="Z65" s="3">
        <f t="shared" si="8"/>
        <v>-1</v>
      </c>
      <c r="AA65" s="3">
        <f t="shared" si="9"/>
        <v>1</v>
      </c>
      <c r="AB65" s="3">
        <f t="shared" si="10"/>
        <v>2</v>
      </c>
      <c r="AC65">
        <v>2.75</v>
      </c>
      <c r="AD65">
        <v>-7</v>
      </c>
      <c r="AE65" s="3">
        <f t="shared" si="11"/>
        <v>-1</v>
      </c>
      <c r="AF65" s="3" t="b">
        <f t="shared" si="12"/>
        <v>1</v>
      </c>
      <c r="AG65" s="3" t="b">
        <f t="shared" si="13"/>
        <v>0</v>
      </c>
      <c r="AH65" s="3">
        <f>IF(AF65,($B$2*$C$2-$B$2),-$B$2)</f>
        <v>13</v>
      </c>
      <c r="AI65" s="3">
        <f>SUM($AH$4:AH65)</f>
        <v>-68</v>
      </c>
      <c r="AJ65" s="3">
        <f>IF(AG65,($B$2*$C$2-$B$2),-$B$2)</f>
        <v>-10</v>
      </c>
      <c r="AK65" s="3">
        <f>SUM($AJ$4:AJ65)</f>
        <v>-22</v>
      </c>
    </row>
    <row r="66" spans="1:37" x14ac:dyDescent="0.25">
      <c r="A66" s="3" t="s">
        <v>10</v>
      </c>
      <c r="B66" t="s">
        <v>28</v>
      </c>
      <c r="D66" s="16">
        <v>3</v>
      </c>
      <c r="E66" s="32">
        <v>-1</v>
      </c>
      <c r="F66" s="30">
        <v>207.05</v>
      </c>
      <c r="G66" s="16">
        <v>2</v>
      </c>
      <c r="H66" s="32">
        <v>-3</v>
      </c>
      <c r="I66" s="30">
        <v>159.41063829787231</v>
      </c>
      <c r="J66" s="17">
        <v>257.19599999999997</v>
      </c>
      <c r="K66" s="17">
        <v>253.7</v>
      </c>
      <c r="L66" s="33">
        <v>1.0137800551832872</v>
      </c>
      <c r="M66" s="33">
        <v>0.98640725361203141</v>
      </c>
      <c r="N66" s="3">
        <f t="shared" si="0"/>
        <v>42.728167935999302</v>
      </c>
      <c r="O66" s="3">
        <f>(J66/K66-F66/I66)</f>
        <v>-0.28506676088120608</v>
      </c>
      <c r="P66" s="3">
        <f>(D66-G66)^3</f>
        <v>1</v>
      </c>
      <c r="Q66" s="3">
        <f>(E66-H66)^3</f>
        <v>8</v>
      </c>
      <c r="R66" t="s">
        <v>72</v>
      </c>
      <c r="S66" s="3">
        <f t="shared" si="14"/>
        <v>3.531229193033198</v>
      </c>
      <c r="T66" s="3">
        <f t="shared" si="2"/>
        <v>2.3540609351279898</v>
      </c>
      <c r="U66" s="3">
        <f t="shared" si="3"/>
        <v>1.1769753531050924</v>
      </c>
      <c r="V66" s="3">
        <f t="shared" si="4"/>
        <v>1.1769753531050924</v>
      </c>
      <c r="W66" s="3">
        <f t="shared" si="5"/>
        <v>-75.823024646894908</v>
      </c>
      <c r="X66" s="3">
        <f t="shared" si="6"/>
        <v>4.3500188768849979E-2</v>
      </c>
      <c r="Y66" s="3">
        <f t="shared" si="7"/>
        <v>-76.956499811231154</v>
      </c>
      <c r="Z66" s="3">
        <f t="shared" si="8"/>
        <v>1</v>
      </c>
      <c r="AA66" s="3">
        <f t="shared" si="9"/>
        <v>1</v>
      </c>
      <c r="AB66" s="3">
        <f t="shared" si="10"/>
        <v>-1</v>
      </c>
      <c r="AC66">
        <v>2.2000000000000002</v>
      </c>
      <c r="AD66">
        <v>77</v>
      </c>
      <c r="AE66" s="3">
        <f t="shared" si="11"/>
        <v>2</v>
      </c>
      <c r="AF66" s="3" t="b">
        <f t="shared" si="12"/>
        <v>0</v>
      </c>
      <c r="AG66" s="3" t="b">
        <f t="shared" si="13"/>
        <v>0</v>
      </c>
      <c r="AH66" s="3">
        <f>IF(AF66,($B$2*$C$2-$B$2),-$B$2)</f>
        <v>-10</v>
      </c>
      <c r="AI66" s="3">
        <f>SUM($AH$4:AH66)</f>
        <v>-78</v>
      </c>
      <c r="AJ66" s="3">
        <f>IF(AG66,($B$2*$C$2-$B$2),-$B$2)</f>
        <v>-10</v>
      </c>
      <c r="AK66" s="3">
        <f>SUM($AJ$4:AJ66)</f>
        <v>-32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7"/>
  <sheetViews>
    <sheetView topLeftCell="S46" workbookViewId="0">
      <selection activeCell="Q5" sqref="Q5:Q67"/>
    </sheetView>
  </sheetViews>
  <sheetFormatPr defaultRowHeight="15" x14ac:dyDescent="0.25"/>
  <cols>
    <col min="1" max="1" width="18.42578125" style="3" customWidth="1"/>
    <col min="2" max="3" width="9.140625" style="3" customWidth="1"/>
    <col min="4" max="4" width="9.140625" style="3"/>
    <col min="5" max="5" width="11" style="3" customWidth="1"/>
    <col min="6" max="7" width="9.140625" style="3"/>
    <col min="8" max="8" width="13.5703125" style="3" customWidth="1"/>
    <col min="9" max="9" width="10.28515625" style="3" customWidth="1"/>
    <col min="10" max="12" width="9.140625" style="3"/>
    <col min="13" max="17" width="11" style="3" customWidth="1"/>
    <col min="18" max="18" width="9.85546875" style="3" customWidth="1"/>
    <col min="19" max="20" width="12.7109375" style="3" customWidth="1"/>
    <col min="21" max="27" width="13.28515625" style="3" customWidth="1"/>
    <col min="28" max="16384" width="9.140625" style="3"/>
  </cols>
  <sheetData>
    <row r="1" spans="1:34" ht="30" customHeight="1" x14ac:dyDescent="0.25">
      <c r="F1" s="36" t="s">
        <v>127</v>
      </c>
      <c r="G1" s="36"/>
      <c r="H1" s="36"/>
      <c r="I1" s="36"/>
      <c r="J1" s="36" t="s">
        <v>130</v>
      </c>
      <c r="K1" s="36"/>
      <c r="L1" s="36"/>
      <c r="M1" s="36"/>
      <c r="N1" s="35"/>
      <c r="O1" s="35"/>
      <c r="P1" s="35"/>
      <c r="Q1" s="35"/>
    </row>
    <row r="2" spans="1:34" ht="56.25" customHeight="1" x14ac:dyDescent="0.25">
      <c r="A2" s="35" t="s">
        <v>112</v>
      </c>
      <c r="B2" s="35" t="s">
        <v>113</v>
      </c>
      <c r="C2" s="35" t="s">
        <v>114</v>
      </c>
      <c r="D2" s="35"/>
      <c r="F2" s="35" t="s">
        <v>4</v>
      </c>
      <c r="G2" s="35" t="s">
        <v>128</v>
      </c>
      <c r="H2" s="35" t="s">
        <v>31</v>
      </c>
      <c r="I2" s="35" t="s">
        <v>129</v>
      </c>
      <c r="J2" s="35" t="s">
        <v>4</v>
      </c>
      <c r="K2" s="35" t="s">
        <v>128</v>
      </c>
      <c r="L2" s="35" t="s">
        <v>131</v>
      </c>
      <c r="M2" s="35" t="s">
        <v>129</v>
      </c>
      <c r="N2" s="35"/>
      <c r="O2" s="35"/>
      <c r="P2" s="35"/>
      <c r="Q2" s="35"/>
      <c r="X2" s="35" t="s">
        <v>50</v>
      </c>
      <c r="Y2" s="35"/>
      <c r="AD2" s="35" t="s">
        <v>125</v>
      </c>
    </row>
    <row r="3" spans="1:34" x14ac:dyDescent="0.25">
      <c r="B3" s="3">
        <v>10</v>
      </c>
      <c r="C3" s="3">
        <v>2.2999999999999998</v>
      </c>
      <c r="F3" s="3">
        <v>15</v>
      </c>
      <c r="G3" s="3">
        <v>10</v>
      </c>
      <c r="H3" s="3">
        <v>1</v>
      </c>
      <c r="I3" s="3">
        <v>2</v>
      </c>
      <c r="J3" s="3">
        <v>40</v>
      </c>
      <c r="K3" s="3">
        <v>30</v>
      </c>
      <c r="L3" s="3">
        <v>3</v>
      </c>
      <c r="M3" s="3">
        <v>15</v>
      </c>
      <c r="X3" s="3">
        <f>AVERAGE(X5:X67)</f>
        <v>28.084062162599523</v>
      </c>
      <c r="AD3" s="3">
        <f>AVERAGE(AA5:AA67)</f>
        <v>7.9365079365079361E-2</v>
      </c>
    </row>
    <row r="4" spans="1:34" ht="30.75" customHeight="1" x14ac:dyDescent="0.25">
      <c r="A4" s="34" t="s">
        <v>93</v>
      </c>
      <c r="B4" s="35" t="s">
        <v>97</v>
      </c>
      <c r="C4" s="35"/>
      <c r="D4" s="35" t="s">
        <v>94</v>
      </c>
      <c r="E4" s="35" t="s">
        <v>95</v>
      </c>
      <c r="F4" s="35" t="s">
        <v>96</v>
      </c>
      <c r="G4" s="35" t="s">
        <v>94</v>
      </c>
      <c r="H4" s="35" t="s">
        <v>95</v>
      </c>
      <c r="I4" s="35" t="s">
        <v>96</v>
      </c>
      <c r="J4" s="35" t="s">
        <v>98</v>
      </c>
      <c r="K4" s="35" t="s">
        <v>99</v>
      </c>
      <c r="L4" s="35" t="s">
        <v>100</v>
      </c>
      <c r="M4" s="35" t="s">
        <v>101</v>
      </c>
      <c r="N4" s="35" t="s">
        <v>132</v>
      </c>
      <c r="O4" s="35" t="s">
        <v>133</v>
      </c>
      <c r="P4" s="35" t="s">
        <v>134</v>
      </c>
      <c r="Q4" s="35" t="s">
        <v>135</v>
      </c>
      <c r="R4" s="35" t="s">
        <v>102</v>
      </c>
      <c r="S4" s="35" t="s">
        <v>103</v>
      </c>
      <c r="T4" s="35" t="s">
        <v>106</v>
      </c>
      <c r="U4" s="35" t="s">
        <v>107</v>
      </c>
      <c r="V4" s="35" t="s">
        <v>108</v>
      </c>
      <c r="W4" s="35"/>
      <c r="X4" s="35" t="s">
        <v>118</v>
      </c>
      <c r="Y4" s="35" t="s">
        <v>110</v>
      </c>
      <c r="Z4" s="35" t="s">
        <v>110</v>
      </c>
      <c r="AA4" s="35" t="s">
        <v>126</v>
      </c>
      <c r="AB4" s="35" t="s">
        <v>104</v>
      </c>
      <c r="AC4" s="35" t="s">
        <v>105</v>
      </c>
      <c r="AD4" s="35" t="s">
        <v>111</v>
      </c>
      <c r="AE4" s="35" t="s">
        <v>109</v>
      </c>
      <c r="AF4" s="35" t="s">
        <v>109</v>
      </c>
      <c r="AG4" s="35" t="s">
        <v>115</v>
      </c>
      <c r="AH4" s="35" t="s">
        <v>116</v>
      </c>
    </row>
    <row r="5" spans="1:34" x14ac:dyDescent="0.25">
      <c r="A5" s="3" t="s">
        <v>5</v>
      </c>
      <c r="B5" s="3" t="s">
        <v>6</v>
      </c>
      <c r="D5" s="16">
        <v>3</v>
      </c>
      <c r="E5" s="32">
        <v>-1</v>
      </c>
      <c r="F5" s="30">
        <v>194.75</v>
      </c>
      <c r="G5" s="16">
        <v>4</v>
      </c>
      <c r="H5" s="32">
        <v>1</v>
      </c>
      <c r="I5" s="30">
        <v>174.27826086956523</v>
      </c>
      <c r="J5" s="17">
        <v>300.404</v>
      </c>
      <c r="K5" s="17">
        <v>264.58800000000002</v>
      </c>
      <c r="L5" s="33">
        <v>1.1353651715119355</v>
      </c>
      <c r="M5" s="33">
        <v>0.88077389115990479</v>
      </c>
      <c r="N5" s="2">
        <f>IF((J5-15)&gt;K5,1,0)+IF((F5-10)&gt;I5,1,0)+IF((D5-1)&gt;=G5,1,0)+IF((E5-2)&gt;=H5,1,0)</f>
        <v>2</v>
      </c>
      <c r="O5" s="2">
        <f>IF((K5-15)&gt;J5,1,0)+IF((I5-10)&gt;F5,1,0)+IF((G5-1)&gt;=D5,1,0)+IF((H5-2)&gt;=E5,1,0)</f>
        <v>2</v>
      </c>
      <c r="P5" s="2">
        <f>IF((J5-40)&gt;K5,1,0)+IF((F5-30)&gt;I5,1,0)+IF((D5-3)&gt;=G5,1,0)+IF((E5-15)&gt;=H5,1,0)</f>
        <v>0</v>
      </c>
      <c r="Q5" s="2">
        <f>IF((K5-40)&gt;J5,1,0)+IF((I5-30)&gt;F5,1,0)+IF((G5-3)&gt;=D5,1,0)+IF((H5-15)&gt;=E5,1,0)</f>
        <v>0</v>
      </c>
      <c r="R5" s="3" t="s">
        <v>72</v>
      </c>
      <c r="S5" s="3">
        <f>((J5)^1.5/(K5)^1.5)*86-((K5)^1.5/(J5)^1.5)*86</f>
        <v>32.952545365864822</v>
      </c>
      <c r="T5" s="3">
        <f>((J5)/(K5))*86-((K5)/(J5))*86</f>
        <v>21.894850110274646</v>
      </c>
      <c r="U5" s="3">
        <f>-2*(172/(L5+1))+172</f>
        <v>10.903432260987756</v>
      </c>
      <c r="V5" s="3">
        <f>IF(OR(L5&gt;1.25,M5&gt;1.25),S5,IF(OR(L5&gt;1.15,M5&gt;1.15),T5,U5))</f>
        <v>10.903432260987756</v>
      </c>
      <c r="X5" s="3">
        <f>IF(V5&gt;0,V5-AC5,AC5-V5)</f>
        <v>0.90343226098775631</v>
      </c>
      <c r="Y5" s="3">
        <f>IF(V5&gt;39,3,IF(V5&gt;-10,2,IF(V5&gt;-39,1,IF(Q5&gt;=3,0,1))))</f>
        <v>2</v>
      </c>
      <c r="Z5" s="3">
        <f>IF(V5&gt;39,3,IF(V5&gt;0,2,IF(V5&gt;-39,1,0)))</f>
        <v>2</v>
      </c>
      <c r="AA5" s="3">
        <f>IF(Y5&gt;0,Y5-AD5,AD5-Y5)</f>
        <v>0</v>
      </c>
      <c r="AC5" s="3">
        <v>10</v>
      </c>
      <c r="AD5" s="3">
        <f>IF(AC5&gt;39,3,IF(AC5&gt;0,2,IF(AC5&gt;-39,1,0)))</f>
        <v>2</v>
      </c>
      <c r="AE5" s="3" t="b">
        <f>IF(Y5=AD5,TRUE,FALSE)</f>
        <v>1</v>
      </c>
      <c r="AF5" s="3" t="b">
        <f>IF(Z5=AD5,TRUE,FALSE)</f>
        <v>1</v>
      </c>
      <c r="AG5" s="3">
        <f>IF(AE5,($B$3*$C$3-$B$3),-$B$3)</f>
        <v>13</v>
      </c>
      <c r="AH5" s="3">
        <f>SUM($AG$5:AG5)</f>
        <v>13</v>
      </c>
    </row>
    <row r="6" spans="1:34" x14ac:dyDescent="0.25">
      <c r="A6" s="3" t="s">
        <v>10</v>
      </c>
      <c r="B6" s="3" t="s">
        <v>11</v>
      </c>
      <c r="D6" s="16">
        <v>5</v>
      </c>
      <c r="E6" s="32">
        <v>17</v>
      </c>
      <c r="F6" s="30">
        <v>204.08863636363643</v>
      </c>
      <c r="G6" s="16">
        <v>0</v>
      </c>
      <c r="H6" s="32">
        <v>-17</v>
      </c>
      <c r="I6" s="30">
        <v>157.38</v>
      </c>
      <c r="J6" s="17">
        <v>308.02</v>
      </c>
      <c r="K6" s="17">
        <v>236.75200000000001</v>
      </c>
      <c r="L6" s="33">
        <v>1.3010238561870648</v>
      </c>
      <c r="M6" s="33">
        <v>0.76862541393416017</v>
      </c>
      <c r="N6" s="2">
        <f t="shared" ref="N6:N67" si="0">IF((J6-15)&gt;K6,1,0)+IF((F6-10)&gt;I6,1,0)+IF((D6-1)&gt;=G6,1,0)+IF((E6-2)&gt;=H6,1,0)</f>
        <v>4</v>
      </c>
      <c r="O6" s="2">
        <f t="shared" ref="O6:O67" si="1">IF((K6-15)&gt;J6,1,0)+IF((I6-10)&gt;F6,1,0)+IF((G6-1)&gt;=D6,1,0)+IF((H6-2)&gt;=E6,1,0)</f>
        <v>0</v>
      </c>
      <c r="P6" s="2">
        <f t="shared" ref="P6:P67" si="2">IF((J6-40)&gt;K6,1,0)+IF((F6-30)&gt;I6,1,0)+IF((D6-3)&gt;=G6,1,0)+IF((E6-15)&gt;=H6,1,0)</f>
        <v>4</v>
      </c>
      <c r="Q6" s="2">
        <f t="shared" ref="Q6:Q67" si="3">IF((K6-40)&gt;J6,1,0)+IF((I6-30)&gt;F6,1,0)+IF((G6-3)&gt;=D6,1,0)+IF((H6-15)&gt;=E6,1,0)</f>
        <v>0</v>
      </c>
      <c r="R6" s="3" t="s">
        <v>74</v>
      </c>
      <c r="S6" s="3">
        <f>((J6)^1.5/(K6)^1.5)*86-((K6)^1.5/(J6)^1.5)*86</f>
        <v>69.669949071283341</v>
      </c>
      <c r="T6" s="3">
        <f>((J6)/(K6))*86-((K6)/(J6))*86</f>
        <v>45.786266033749811</v>
      </c>
      <c r="U6" s="3">
        <f>-2*(172/(L6+1))+172</f>
        <v>22.501332667611422</v>
      </c>
      <c r="V6" s="3">
        <f t="shared" ref="V6:V67" si="4">IF(OR(L6&gt;1.25,M6&gt;1.25),S6,IF(OR(L6&gt;1.15,M6&gt;1.15),T6,U6))</f>
        <v>69.669949071283341</v>
      </c>
      <c r="X6" s="3">
        <f>IF(V6&gt;0,V6-AC6,AC6-V6)</f>
        <v>36.669949071283341</v>
      </c>
      <c r="Y6" s="3">
        <f t="shared" ref="Y6:Y67" si="5">IF(V6&gt;39,3,IF(V6&gt;-10,2,IF(V6&gt;-39,1,IF(Q6&gt;=3,0,1))))</f>
        <v>3</v>
      </c>
      <c r="Z6" s="3">
        <f t="shared" ref="Z6:Z67" si="6">IF(V6&gt;39,3,IF(V6&gt;0,2,IF(V6&gt;-39,1,0)))</f>
        <v>3</v>
      </c>
      <c r="AA6" s="3">
        <f t="shared" ref="AA6:AA67" si="7">IF(Y6&gt;0,Y6-AD6,AD6-Y6)</f>
        <v>1</v>
      </c>
      <c r="AC6" s="3">
        <v>33</v>
      </c>
      <c r="AD6" s="3">
        <f t="shared" ref="AD6:AD67" si="8">IF(AC6&gt;39,3,IF(AC6&gt;0,2,IF(AC6&gt;-39,1,0)))</f>
        <v>2</v>
      </c>
      <c r="AE6" s="3" t="b">
        <f t="shared" ref="AE6:AE67" si="9">IF(Y6=AD6,TRUE,FALSE)</f>
        <v>0</v>
      </c>
      <c r="AF6" s="3" t="b">
        <f t="shared" ref="AF6:AF67" si="10">IF(Z6=AD6,TRUE,FALSE)</f>
        <v>0</v>
      </c>
      <c r="AG6" s="3">
        <f>IF(AE6,($B$3*$C$3-$B$3),-$B$3)</f>
        <v>-10</v>
      </c>
      <c r="AH6" s="3">
        <f>SUM($AG$5:AG6)</f>
        <v>3</v>
      </c>
    </row>
    <row r="7" spans="1:34" x14ac:dyDescent="0.25">
      <c r="A7" s="3" t="s">
        <v>13</v>
      </c>
      <c r="B7" s="3" t="s">
        <v>12</v>
      </c>
      <c r="D7" s="16">
        <v>2</v>
      </c>
      <c r="E7" s="32">
        <v>-8</v>
      </c>
      <c r="F7" s="30">
        <v>180.70000000000002</v>
      </c>
      <c r="G7" s="16">
        <v>1</v>
      </c>
      <c r="H7" s="32">
        <v>-9</v>
      </c>
      <c r="I7" s="30">
        <v>161.23818181818183</v>
      </c>
      <c r="J7" s="17">
        <v>255.88636363636363</v>
      </c>
      <c r="K7" s="17">
        <v>200.54090909090908</v>
      </c>
      <c r="L7" s="33">
        <v>1.275980869919989</v>
      </c>
      <c r="M7" s="33">
        <v>0.78371080913047342</v>
      </c>
      <c r="N7" s="2">
        <f t="shared" si="0"/>
        <v>3</v>
      </c>
      <c r="O7" s="2">
        <f t="shared" si="1"/>
        <v>0</v>
      </c>
      <c r="P7" s="2">
        <f t="shared" si="2"/>
        <v>1</v>
      </c>
      <c r="Q7" s="2">
        <f t="shared" si="3"/>
        <v>0</v>
      </c>
      <c r="R7" s="3" t="s">
        <v>74</v>
      </c>
      <c r="S7" s="3">
        <f>((J7)^1.5/(K7)^1.5)*86-((K7)^1.5/(J7)^1.5)*86</f>
        <v>64.288458772700778</v>
      </c>
      <c r="T7" s="3">
        <f>((J7)/(K7))*86-((K7)/(J7))*86</f>
        <v>42.335225227898334</v>
      </c>
      <c r="U7" s="3">
        <f>-2*(172/(L7+1))+172</f>
        <v>20.856374609118234</v>
      </c>
      <c r="V7" s="3">
        <f t="shared" si="4"/>
        <v>64.288458772700778</v>
      </c>
      <c r="X7" s="3">
        <f>IF(V7&gt;0,V7-AC7,AC7-V7)</f>
        <v>3.2884587727007784</v>
      </c>
      <c r="Y7" s="3">
        <f t="shared" si="5"/>
        <v>3</v>
      </c>
      <c r="Z7" s="3">
        <f t="shared" si="6"/>
        <v>3</v>
      </c>
      <c r="AA7" s="3">
        <f t="shared" si="7"/>
        <v>0</v>
      </c>
      <c r="AC7" s="3">
        <v>61</v>
      </c>
      <c r="AD7" s="3">
        <f t="shared" si="8"/>
        <v>3</v>
      </c>
      <c r="AE7" s="3" t="b">
        <f t="shared" si="9"/>
        <v>1</v>
      </c>
      <c r="AF7" s="3" t="b">
        <f t="shared" si="10"/>
        <v>1</v>
      </c>
      <c r="AG7" s="3">
        <f>IF(AE7,($B$3*$C$3-$B$3),-$B$3)</f>
        <v>13</v>
      </c>
      <c r="AH7" s="3">
        <f>SUM($AG$5:AG7)</f>
        <v>16</v>
      </c>
    </row>
    <row r="8" spans="1:34" x14ac:dyDescent="0.25">
      <c r="A8" s="3" t="s">
        <v>19</v>
      </c>
      <c r="B8" s="3" t="s">
        <v>20</v>
      </c>
      <c r="D8" s="16">
        <v>4</v>
      </c>
      <c r="E8" s="32">
        <v>7</v>
      </c>
      <c r="F8" s="30">
        <v>174.60222222222222</v>
      </c>
      <c r="G8" s="16">
        <v>1</v>
      </c>
      <c r="H8" s="32">
        <v>-13</v>
      </c>
      <c r="I8" s="30">
        <v>134.03695652173914</v>
      </c>
      <c r="J8" s="17">
        <v>234.00454545454548</v>
      </c>
      <c r="K8" s="17">
        <v>215.40454545454548</v>
      </c>
      <c r="L8" s="33">
        <v>1.0863491527569689</v>
      </c>
      <c r="M8" s="33">
        <v>0.92051436452283375</v>
      </c>
      <c r="N8" s="2">
        <f t="shared" si="0"/>
        <v>4</v>
      </c>
      <c r="O8" s="2">
        <f t="shared" si="1"/>
        <v>0</v>
      </c>
      <c r="P8" s="2">
        <f t="shared" si="2"/>
        <v>3</v>
      </c>
      <c r="Q8" s="2">
        <f t="shared" si="3"/>
        <v>0</v>
      </c>
      <c r="R8" s="3" t="s">
        <v>72</v>
      </c>
      <c r="S8" s="3">
        <f>((J8)^1.5/(K8)^1.5)*86-((K8)^1.5/(J8)^1.5)*86</f>
        <v>21.423258723737746</v>
      </c>
      <c r="T8" s="3">
        <f>((J8)/(K8))*86-((K8)/(J8))*86</f>
        <v>14.261791788135625</v>
      </c>
      <c r="U8" s="3">
        <f>-2*(172/(L8+1))+172</f>
        <v>7.1186810963892242</v>
      </c>
      <c r="V8" s="3">
        <f t="shared" si="4"/>
        <v>7.1186810963892242</v>
      </c>
      <c r="X8" s="3">
        <f>IF(V8&gt;0,V8-AC8,AC8-V8)</f>
        <v>-1.8813189036107758</v>
      </c>
      <c r="Y8" s="3">
        <f t="shared" si="5"/>
        <v>2</v>
      </c>
      <c r="Z8" s="3">
        <f t="shared" si="6"/>
        <v>2</v>
      </c>
      <c r="AA8" s="3">
        <f t="shared" si="7"/>
        <v>0</v>
      </c>
      <c r="AC8" s="3">
        <v>9</v>
      </c>
      <c r="AD8" s="3">
        <f t="shared" si="8"/>
        <v>2</v>
      </c>
      <c r="AE8" s="3" t="b">
        <f t="shared" si="9"/>
        <v>1</v>
      </c>
      <c r="AF8" s="3" t="b">
        <f t="shared" si="10"/>
        <v>1</v>
      </c>
      <c r="AG8" s="3">
        <f>IF(AE8,($B$3*$C$3-$B$3),-$B$3)</f>
        <v>13</v>
      </c>
      <c r="AH8" s="3">
        <f>SUM($AG$5:AG8)</f>
        <v>29</v>
      </c>
    </row>
    <row r="9" spans="1:34" x14ac:dyDescent="0.25">
      <c r="A9" s="3" t="s">
        <v>21</v>
      </c>
      <c r="B9" s="3" t="s">
        <v>22</v>
      </c>
      <c r="D9" s="16">
        <v>3</v>
      </c>
      <c r="E9" s="32">
        <v>-7</v>
      </c>
      <c r="F9" s="30">
        <v>191.17954545454543</v>
      </c>
      <c r="G9" s="16">
        <v>2</v>
      </c>
      <c r="H9" s="32">
        <v>-5</v>
      </c>
      <c r="I9" s="30">
        <v>184.39111111111109</v>
      </c>
      <c r="J9" s="17">
        <v>277.92272727272729</v>
      </c>
      <c r="K9" s="17">
        <v>293.30454545454546</v>
      </c>
      <c r="L9" s="33">
        <v>0.9475568366730206</v>
      </c>
      <c r="M9" s="33">
        <v>1.0553456650802218</v>
      </c>
      <c r="N9" s="2">
        <f t="shared" si="0"/>
        <v>1</v>
      </c>
      <c r="O9" s="2">
        <f t="shared" si="1"/>
        <v>2</v>
      </c>
      <c r="P9" s="2">
        <f t="shared" si="2"/>
        <v>0</v>
      </c>
      <c r="Q9" s="2">
        <f t="shared" si="3"/>
        <v>0</v>
      </c>
      <c r="R9" s="3" t="s">
        <v>72</v>
      </c>
      <c r="S9" s="3">
        <f>((J9)^1.5/(K9)^1.5)*86-((K9)^1.5/(J9)^1.5)*86</f>
        <v>-13.913164769098714</v>
      </c>
      <c r="T9" s="3">
        <f>((J9)/(K9))*86-((K9)/(J9))*86</f>
        <v>-9.2698392430193053</v>
      </c>
      <c r="U9" s="3">
        <f>-2*(172/(L9+1))+172</f>
        <v>-4.6315588445929734</v>
      </c>
      <c r="V9" s="3">
        <f t="shared" si="4"/>
        <v>-4.6315588445929734</v>
      </c>
      <c r="X9" s="3">
        <f>IF(V9&gt;0,V9-AC9,AC9-V9)</f>
        <v>69.631558844592973</v>
      </c>
      <c r="Y9" s="3">
        <f t="shared" si="5"/>
        <v>2</v>
      </c>
      <c r="Z9" s="3">
        <f t="shared" si="6"/>
        <v>1</v>
      </c>
      <c r="AA9" s="3">
        <f t="shared" si="7"/>
        <v>-1</v>
      </c>
      <c r="AC9" s="3">
        <v>65</v>
      </c>
      <c r="AD9" s="3">
        <f t="shared" si="8"/>
        <v>3</v>
      </c>
      <c r="AE9" s="3" t="b">
        <f t="shared" si="9"/>
        <v>0</v>
      </c>
      <c r="AF9" s="3" t="b">
        <f t="shared" si="10"/>
        <v>0</v>
      </c>
      <c r="AG9" s="3">
        <f>IF(AE9,($B$3*$C$3-$B$3),-$B$3)</f>
        <v>-10</v>
      </c>
      <c r="AH9" s="3">
        <f>SUM($AG$5:AG9)</f>
        <v>19</v>
      </c>
    </row>
    <row r="10" spans="1:34" x14ac:dyDescent="0.25">
      <c r="A10" s="3" t="s">
        <v>23</v>
      </c>
      <c r="B10" s="3" t="s">
        <v>24</v>
      </c>
      <c r="D10" s="16">
        <v>2</v>
      </c>
      <c r="E10" s="32">
        <v>-7</v>
      </c>
      <c r="F10" s="30">
        <v>154.95555555555555</v>
      </c>
      <c r="G10" s="16">
        <v>2</v>
      </c>
      <c r="H10" s="32">
        <v>-7</v>
      </c>
      <c r="I10" s="30">
        <v>180.69318181818181</v>
      </c>
      <c r="J10" s="17">
        <v>212.35</v>
      </c>
      <c r="K10" s="17">
        <v>263.85909090909087</v>
      </c>
      <c r="L10" s="33">
        <v>0.80478561215524824</v>
      </c>
      <c r="M10" s="33">
        <v>1.2425669456514759</v>
      </c>
      <c r="N10" s="2">
        <f t="shared" si="0"/>
        <v>0</v>
      </c>
      <c r="O10" s="2">
        <f t="shared" si="1"/>
        <v>2</v>
      </c>
      <c r="P10" s="2">
        <f t="shared" si="2"/>
        <v>0</v>
      </c>
      <c r="Q10" s="2">
        <f t="shared" si="3"/>
        <v>1</v>
      </c>
      <c r="R10" s="3" t="s">
        <v>72</v>
      </c>
      <c r="S10" s="3">
        <f>((J10)^1.5/(K10)^1.5)*86-((K10)^1.5/(J10)^1.5)*86</f>
        <v>-57.028621607178096</v>
      </c>
      <c r="T10" s="3">
        <f>((J10)/(K10))*86-((K10)/(J10))*86</f>
        <v>-37.649194680675578</v>
      </c>
      <c r="U10" s="3">
        <f>-2*(172/(L10+1))+172</f>
        <v>-18.604356375159881</v>
      </c>
      <c r="V10" s="3">
        <f t="shared" si="4"/>
        <v>-37.649194680675578</v>
      </c>
      <c r="X10" s="3">
        <f>IF(V10&gt;0,V10-AC10,AC10-V10)</f>
        <v>39.649194680675578</v>
      </c>
      <c r="Y10" s="3">
        <f t="shared" si="5"/>
        <v>1</v>
      </c>
      <c r="Z10" s="3">
        <f t="shared" si="6"/>
        <v>1</v>
      </c>
      <c r="AA10" s="3">
        <f t="shared" si="7"/>
        <v>-1</v>
      </c>
      <c r="AC10" s="3">
        <v>2</v>
      </c>
      <c r="AD10" s="3">
        <f t="shared" si="8"/>
        <v>2</v>
      </c>
      <c r="AE10" s="3" t="b">
        <f t="shared" si="9"/>
        <v>0</v>
      </c>
      <c r="AF10" s="3" t="b">
        <f t="shared" si="10"/>
        <v>0</v>
      </c>
      <c r="AG10" s="3">
        <f>IF(AE10,($B$3*$C$3-$B$3),-$B$3)</f>
        <v>-10</v>
      </c>
      <c r="AH10" s="3">
        <f>SUM($AG$5:AG10)</f>
        <v>9</v>
      </c>
    </row>
    <row r="11" spans="1:34" x14ac:dyDescent="0.25">
      <c r="A11" s="3" t="s">
        <v>25</v>
      </c>
      <c r="B11" s="3" t="s">
        <v>26</v>
      </c>
      <c r="D11" s="16">
        <v>4</v>
      </c>
      <c r="E11" s="32">
        <v>-1</v>
      </c>
      <c r="F11" s="30">
        <v>168.0413043478261</v>
      </c>
      <c r="G11" s="16">
        <v>2</v>
      </c>
      <c r="H11" s="32">
        <v>-7</v>
      </c>
      <c r="I11" s="30">
        <v>195.81086956521742</v>
      </c>
      <c r="J11" s="17">
        <v>222.696</v>
      </c>
      <c r="K11" s="17">
        <v>260.48399999999998</v>
      </c>
      <c r="L11" s="33">
        <v>0.85493158888837706</v>
      </c>
      <c r="M11" s="33">
        <v>1.1696842332147861</v>
      </c>
      <c r="N11" s="2">
        <f t="shared" si="0"/>
        <v>2</v>
      </c>
      <c r="O11" s="2">
        <f t="shared" si="1"/>
        <v>2</v>
      </c>
      <c r="P11" s="2">
        <f t="shared" si="2"/>
        <v>0</v>
      </c>
      <c r="Q11" s="2">
        <f t="shared" si="3"/>
        <v>0</v>
      </c>
      <c r="R11" s="3" t="s">
        <v>75</v>
      </c>
      <c r="S11" s="3">
        <f>((J11)^1.5/(K11)^1.5)*86-((K11)^1.5/(J11)^1.5)*86</f>
        <v>-40.810869072986904</v>
      </c>
      <c r="T11" s="3">
        <f>((J11)/(K11))*86-((K11)/(J11))*86</f>
        <v>-27.068727412071183</v>
      </c>
      <c r="U11" s="3">
        <f>-2*(172/(L11+1))+172</f>
        <v>-13.45158326089657</v>
      </c>
      <c r="V11" s="3">
        <f t="shared" si="4"/>
        <v>-27.068727412071183</v>
      </c>
      <c r="X11" s="3">
        <f>IF(V11&gt;0,V11-AC11,AC11-V11)</f>
        <v>107.06872741207118</v>
      </c>
      <c r="Y11" s="3">
        <f t="shared" si="5"/>
        <v>1</v>
      </c>
      <c r="Z11" s="3">
        <f t="shared" si="6"/>
        <v>1</v>
      </c>
      <c r="AA11" s="3">
        <f t="shared" si="7"/>
        <v>-2</v>
      </c>
      <c r="AC11" s="3">
        <v>80</v>
      </c>
      <c r="AD11" s="3">
        <f t="shared" si="8"/>
        <v>3</v>
      </c>
      <c r="AE11" s="3" t="b">
        <f t="shared" si="9"/>
        <v>0</v>
      </c>
      <c r="AF11" s="3" t="b">
        <f t="shared" si="10"/>
        <v>0</v>
      </c>
      <c r="AG11" s="3">
        <f>IF(AE11,($B$3*$C$3-$B$3),-$B$3)</f>
        <v>-10</v>
      </c>
      <c r="AH11" s="3">
        <f>SUM($AG$5:AG11)</f>
        <v>-1</v>
      </c>
    </row>
    <row r="12" spans="1:34" x14ac:dyDescent="0.25">
      <c r="A12" s="3" t="s">
        <v>27</v>
      </c>
      <c r="B12" s="3" t="s">
        <v>28</v>
      </c>
      <c r="D12" s="16">
        <v>4</v>
      </c>
      <c r="E12" s="32">
        <v>5</v>
      </c>
      <c r="F12" s="30">
        <v>204.50444444444443</v>
      </c>
      <c r="G12" s="16">
        <v>2</v>
      </c>
      <c r="H12" s="32">
        <v>-3</v>
      </c>
      <c r="I12" s="30">
        <v>157.13191489361697</v>
      </c>
      <c r="J12" s="17">
        <v>298.85200000000003</v>
      </c>
      <c r="K12" s="17">
        <v>232.82799999999995</v>
      </c>
      <c r="L12" s="33">
        <v>1.2835741405672862</v>
      </c>
      <c r="M12" s="33">
        <v>0.77907459210579122</v>
      </c>
      <c r="N12" s="2">
        <f t="shared" si="0"/>
        <v>4</v>
      </c>
      <c r="O12" s="2">
        <f t="shared" si="1"/>
        <v>0</v>
      </c>
      <c r="P12" s="2">
        <f t="shared" si="2"/>
        <v>2</v>
      </c>
      <c r="Q12" s="2">
        <f t="shared" si="3"/>
        <v>0</v>
      </c>
      <c r="R12" s="3" t="s">
        <v>74</v>
      </c>
      <c r="S12" s="3">
        <f>((J12)^1.5/(K12)^1.5)*86-((K12)^1.5/(J12)^1.5)*86</f>
        <v>65.925249936206114</v>
      </c>
      <c r="T12" s="3">
        <f>((J12)/(K12))*86-((K12)/(J12))*86</f>
        <v>43.386961167688582</v>
      </c>
      <c r="U12" s="3">
        <f>-2*(172/(L12+1))+172</f>
        <v>21.358952753536016</v>
      </c>
      <c r="V12" s="3">
        <f t="shared" si="4"/>
        <v>65.925249936206114</v>
      </c>
      <c r="X12" s="3">
        <f>IF(V12&gt;0,V12-AC12,AC12-V12)</f>
        <v>1.9252499362061144</v>
      </c>
      <c r="Y12" s="3">
        <f t="shared" si="5"/>
        <v>3</v>
      </c>
      <c r="Z12" s="3">
        <f t="shared" si="6"/>
        <v>3</v>
      </c>
      <c r="AA12" s="3">
        <f t="shared" si="7"/>
        <v>0</v>
      </c>
      <c r="AC12" s="3">
        <v>64</v>
      </c>
      <c r="AD12" s="3">
        <f t="shared" si="8"/>
        <v>3</v>
      </c>
      <c r="AE12" s="3" t="b">
        <f t="shared" si="9"/>
        <v>1</v>
      </c>
      <c r="AF12" s="3" t="b">
        <f t="shared" si="10"/>
        <v>1</v>
      </c>
      <c r="AG12" s="3">
        <f>IF(AE12,($B$3*$C$3-$B$3),-$B$3)</f>
        <v>13</v>
      </c>
      <c r="AH12" s="3">
        <f>SUM($AG$5:AG12)</f>
        <v>12</v>
      </c>
    </row>
    <row r="13" spans="1:34" x14ac:dyDescent="0.25">
      <c r="A13" s="3" t="s">
        <v>29</v>
      </c>
      <c r="B13" s="3" t="s">
        <v>30</v>
      </c>
      <c r="D13" s="16">
        <v>3</v>
      </c>
      <c r="E13" s="32">
        <v>1</v>
      </c>
      <c r="F13" s="30">
        <v>179.09333333333333</v>
      </c>
      <c r="G13" s="16">
        <v>5</v>
      </c>
      <c r="H13" s="32">
        <v>15</v>
      </c>
      <c r="I13" s="30">
        <v>197.69777777777782</v>
      </c>
      <c r="J13" s="17">
        <v>285.584</v>
      </c>
      <c r="K13" s="17">
        <v>294.11200000000002</v>
      </c>
      <c r="L13" s="33">
        <v>0.97100424328147095</v>
      </c>
      <c r="M13" s="33">
        <v>1.0298616168973052</v>
      </c>
      <c r="N13" s="2">
        <f t="shared" si="0"/>
        <v>0</v>
      </c>
      <c r="O13" s="2">
        <f t="shared" si="1"/>
        <v>3</v>
      </c>
      <c r="P13" s="2">
        <f t="shared" si="2"/>
        <v>0</v>
      </c>
      <c r="Q13" s="2">
        <f t="shared" si="3"/>
        <v>0</v>
      </c>
      <c r="R13" s="3" t="s">
        <v>72</v>
      </c>
      <c r="S13" s="3">
        <f t="shared" ref="S13:S67" si="11">((J13)^1.5/(K13)^1.5)*86-((K13)^1.5/(J13)^1.5)*86</f>
        <v>-7.5939707033224977</v>
      </c>
      <c r="T13" s="3">
        <f>((J13)/(K13))*86-((K13)/(J13))*86</f>
        <v>-5.0617341309617387</v>
      </c>
      <c r="U13" s="3">
        <f>-2*(172/(L13+1))+172</f>
        <v>-2.5303193397919017</v>
      </c>
      <c r="V13" s="3">
        <f t="shared" si="4"/>
        <v>-2.5303193397919017</v>
      </c>
      <c r="X13" s="3">
        <f>IF(V13&gt;0,V13-AC13,AC13-V13)</f>
        <v>32.530319339791902</v>
      </c>
      <c r="Y13" s="3">
        <f t="shared" si="5"/>
        <v>2</v>
      </c>
      <c r="Z13" s="3">
        <f t="shared" si="6"/>
        <v>1</v>
      </c>
      <c r="AA13" s="3">
        <f t="shared" si="7"/>
        <v>0</v>
      </c>
      <c r="AC13" s="3">
        <v>30</v>
      </c>
      <c r="AD13" s="3">
        <f t="shared" si="8"/>
        <v>2</v>
      </c>
      <c r="AE13" s="3" t="b">
        <f t="shared" si="9"/>
        <v>1</v>
      </c>
      <c r="AF13" s="3" t="b">
        <f t="shared" si="10"/>
        <v>0</v>
      </c>
      <c r="AG13" s="3">
        <f>IF(AE13,($B$3*$C$3-$B$3),-$B$3)</f>
        <v>13</v>
      </c>
      <c r="AH13" s="3">
        <f>SUM($AG$5:AG13)</f>
        <v>25</v>
      </c>
    </row>
    <row r="14" spans="1:34" x14ac:dyDescent="0.25">
      <c r="A14" s="3" t="s">
        <v>26</v>
      </c>
      <c r="B14" s="3" t="s">
        <v>19</v>
      </c>
      <c r="D14" s="16">
        <v>2</v>
      </c>
      <c r="E14" s="32">
        <v>-11</v>
      </c>
      <c r="F14" s="30">
        <v>196.50000000000003</v>
      </c>
      <c r="G14" s="16">
        <v>5</v>
      </c>
      <c r="H14" s="32">
        <v>11</v>
      </c>
      <c r="I14" s="30">
        <v>175.08666666666667</v>
      </c>
      <c r="J14" s="17">
        <v>241.30399999999997</v>
      </c>
      <c r="K14" s="17">
        <v>220.61200000000005</v>
      </c>
      <c r="L14" s="33">
        <v>1.0937936286330749</v>
      </c>
      <c r="M14" s="33">
        <v>0.91424924576467892</v>
      </c>
      <c r="N14" s="2">
        <f t="shared" si="0"/>
        <v>2</v>
      </c>
      <c r="O14" s="2">
        <f t="shared" si="1"/>
        <v>2</v>
      </c>
      <c r="P14" s="2">
        <f t="shared" si="2"/>
        <v>0</v>
      </c>
      <c r="Q14" s="2">
        <f t="shared" si="3"/>
        <v>2</v>
      </c>
      <c r="R14" s="3" t="s">
        <v>72</v>
      </c>
      <c r="S14" s="3">
        <f t="shared" si="11"/>
        <v>23.200007035665607</v>
      </c>
      <c r="T14" s="3">
        <f>((J14)/(K14))*86-((K14)/(J14))*86</f>
        <v>15.440816926682061</v>
      </c>
      <c r="U14" s="3">
        <f>-2*(172/(L14+1))+172</f>
        <v>7.7049160453415766</v>
      </c>
      <c r="V14" s="3">
        <f t="shared" si="4"/>
        <v>7.7049160453415766</v>
      </c>
      <c r="X14" s="3">
        <f>IF(V14&gt;0,V14-AC14,AC14-V14)</f>
        <v>6.7049160453415766</v>
      </c>
      <c r="Y14" s="3">
        <f t="shared" si="5"/>
        <v>2</v>
      </c>
      <c r="Z14" s="3">
        <f t="shared" si="6"/>
        <v>2</v>
      </c>
      <c r="AA14" s="3">
        <f t="shared" si="7"/>
        <v>0</v>
      </c>
      <c r="AC14" s="3">
        <v>1</v>
      </c>
      <c r="AD14" s="3">
        <f t="shared" si="8"/>
        <v>2</v>
      </c>
      <c r="AE14" s="3" t="b">
        <f t="shared" si="9"/>
        <v>1</v>
      </c>
      <c r="AF14" s="3" t="b">
        <f t="shared" si="10"/>
        <v>1</v>
      </c>
      <c r="AG14" s="3">
        <f>IF(AE14,($B$3*$C$3-$B$3),-$B$3)</f>
        <v>13</v>
      </c>
      <c r="AH14" s="3">
        <f>SUM($AG$5:AG14)</f>
        <v>38</v>
      </c>
    </row>
    <row r="15" spans="1:34" x14ac:dyDescent="0.25">
      <c r="A15" s="3" t="s">
        <v>6</v>
      </c>
      <c r="B15" s="3" t="s">
        <v>10</v>
      </c>
      <c r="D15" s="16">
        <v>3</v>
      </c>
      <c r="E15" s="32">
        <v>-7</v>
      </c>
      <c r="F15" s="30">
        <v>174.81521739130432</v>
      </c>
      <c r="G15" s="16">
        <v>5</v>
      </c>
      <c r="H15" s="32">
        <v>19</v>
      </c>
      <c r="I15" s="30">
        <v>205.44318181818181</v>
      </c>
      <c r="J15" s="17">
        <v>260.63600000000002</v>
      </c>
      <c r="K15" s="17">
        <v>297.02</v>
      </c>
      <c r="L15" s="33">
        <v>0.87750319843781577</v>
      </c>
      <c r="M15" s="33">
        <v>1.1395969858346504</v>
      </c>
      <c r="N15" s="2">
        <f t="shared" si="0"/>
        <v>0</v>
      </c>
      <c r="O15" s="2">
        <f t="shared" si="1"/>
        <v>4</v>
      </c>
      <c r="P15" s="2">
        <f t="shared" si="2"/>
        <v>0</v>
      </c>
      <c r="Q15" s="2">
        <f t="shared" si="3"/>
        <v>2</v>
      </c>
      <c r="R15" s="3" t="s">
        <v>73</v>
      </c>
      <c r="S15" s="3">
        <f t="shared" si="11"/>
        <v>-33.930368617108726</v>
      </c>
      <c r="T15" s="3">
        <f>((J15)/(K15))*86-((K15)/(J15))*86</f>
        <v>-22.540065716127785</v>
      </c>
      <c r="U15" s="3">
        <f>-2*(172/(L15+1))+172</f>
        <v>-11.222058042951176</v>
      </c>
      <c r="V15" s="3">
        <f t="shared" si="4"/>
        <v>-11.222058042951176</v>
      </c>
      <c r="X15" s="3">
        <f>IF(V15&gt;0,V15-AC15,AC15-V15)</f>
        <v>69.222058042951176</v>
      </c>
      <c r="Y15" s="3">
        <f t="shared" si="5"/>
        <v>1</v>
      </c>
      <c r="Z15" s="3">
        <f t="shared" si="6"/>
        <v>1</v>
      </c>
      <c r="AA15" s="3">
        <f t="shared" si="7"/>
        <v>-2</v>
      </c>
      <c r="AC15" s="3">
        <v>58</v>
      </c>
      <c r="AD15" s="3">
        <f t="shared" si="8"/>
        <v>3</v>
      </c>
      <c r="AE15" s="3" t="b">
        <f t="shared" si="9"/>
        <v>0</v>
      </c>
      <c r="AF15" s="3" t="b">
        <f t="shared" si="10"/>
        <v>0</v>
      </c>
      <c r="AG15" s="3">
        <f>IF(AE15,($B$3*$C$3-$B$3),-$B$3)</f>
        <v>-10</v>
      </c>
      <c r="AH15" s="3">
        <f>SUM($AG$5:AG15)</f>
        <v>28</v>
      </c>
    </row>
    <row r="16" spans="1:34" x14ac:dyDescent="0.25">
      <c r="A16" s="3" t="s">
        <v>12</v>
      </c>
      <c r="B16" s="3" t="s">
        <v>23</v>
      </c>
      <c r="D16" s="16">
        <v>1</v>
      </c>
      <c r="E16" s="32">
        <v>-11</v>
      </c>
      <c r="F16" s="30">
        <v>160.02727272727273</v>
      </c>
      <c r="G16" s="16">
        <v>2</v>
      </c>
      <c r="H16" s="32">
        <v>1</v>
      </c>
      <c r="I16" s="30">
        <v>156.09777777777776</v>
      </c>
      <c r="J16" s="17">
        <v>179.30400000000006</v>
      </c>
      <c r="K16" s="17">
        <v>225.43999999999997</v>
      </c>
      <c r="L16" s="33">
        <v>0.79535131298793504</v>
      </c>
      <c r="M16" s="33">
        <v>1.2573060277517507</v>
      </c>
      <c r="N16" s="2">
        <f t="shared" si="0"/>
        <v>0</v>
      </c>
      <c r="O16" s="2">
        <f t="shared" si="1"/>
        <v>3</v>
      </c>
      <c r="P16" s="2">
        <f t="shared" si="2"/>
        <v>0</v>
      </c>
      <c r="Q16" s="2">
        <f t="shared" si="3"/>
        <v>1</v>
      </c>
      <c r="R16" s="3" t="s">
        <v>73</v>
      </c>
      <c r="S16" s="3">
        <f t="shared" si="11"/>
        <v>-60.242913932356593</v>
      </c>
      <c r="T16" s="3">
        <f>((J16)/(K16))*86-((K16)/(J16))*86</f>
        <v>-39.728105469688145</v>
      </c>
      <c r="U16" s="3">
        <f>-2*(172/(L16+1))+172</f>
        <v>-19.605953392761819</v>
      </c>
      <c r="V16" s="3">
        <f t="shared" si="4"/>
        <v>-60.242913932356593</v>
      </c>
      <c r="X16" s="3">
        <f>IF(V16&gt;0,V16-AC16,AC16-V16)</f>
        <v>73.242913932356601</v>
      </c>
      <c r="Y16" s="3">
        <f t="shared" si="5"/>
        <v>1</v>
      </c>
      <c r="Z16" s="3">
        <f t="shared" si="6"/>
        <v>0</v>
      </c>
      <c r="AA16" s="3">
        <f t="shared" si="7"/>
        <v>-1</v>
      </c>
      <c r="AC16" s="3">
        <v>13</v>
      </c>
      <c r="AD16" s="3">
        <f t="shared" si="8"/>
        <v>2</v>
      </c>
      <c r="AE16" s="3" t="b">
        <f t="shared" si="9"/>
        <v>0</v>
      </c>
      <c r="AF16" s="3" t="b">
        <f t="shared" si="10"/>
        <v>0</v>
      </c>
      <c r="AG16" s="3">
        <f>IF(AE16,($B$3*$C$3-$B$3),-$B$3)</f>
        <v>-10</v>
      </c>
      <c r="AH16" s="3">
        <f>SUM($AG$5:AG16)</f>
        <v>18</v>
      </c>
    </row>
    <row r="17" spans="1:34" x14ac:dyDescent="0.25">
      <c r="A17" s="3" t="s">
        <v>28</v>
      </c>
      <c r="B17" s="3" t="s">
        <v>5</v>
      </c>
      <c r="D17" s="16">
        <v>2</v>
      </c>
      <c r="E17" s="32">
        <v>-7</v>
      </c>
      <c r="F17" s="30">
        <v>157.79361702127659</v>
      </c>
      <c r="G17" s="16">
        <v>3</v>
      </c>
      <c r="H17" s="32">
        <v>5</v>
      </c>
      <c r="I17" s="30">
        <v>194.66590909090911</v>
      </c>
      <c r="J17" s="17">
        <v>234.56</v>
      </c>
      <c r="K17" s="17">
        <v>305.27999999999997</v>
      </c>
      <c r="L17" s="33">
        <v>0.76834381551362696</v>
      </c>
      <c r="M17" s="33">
        <v>1.30150068212824</v>
      </c>
      <c r="N17" s="2">
        <f t="shared" si="0"/>
        <v>0</v>
      </c>
      <c r="O17" s="2">
        <f t="shared" si="1"/>
        <v>4</v>
      </c>
      <c r="P17" s="2">
        <f t="shared" si="2"/>
        <v>0</v>
      </c>
      <c r="Q17" s="2">
        <f t="shared" si="3"/>
        <v>2</v>
      </c>
      <c r="R17" s="3" t="s">
        <v>73</v>
      </c>
      <c r="S17" s="3">
        <f t="shared" si="11"/>
        <v>-69.771960650711804</v>
      </c>
      <c r="T17" s="3">
        <f>((J17)/(K17))*86-((K17)/(J17))*86</f>
        <v>-45.851490528856729</v>
      </c>
      <c r="U17" s="3">
        <f>-2*(172/(L17+1))+172</f>
        <v>-22.532305868405416</v>
      </c>
      <c r="V17" s="3">
        <f t="shared" si="4"/>
        <v>-69.771960650711804</v>
      </c>
      <c r="X17" s="3">
        <f>IF(V17&gt;0,V17-AC17,AC17-V17)</f>
        <v>35.771960650711804</v>
      </c>
      <c r="Y17" s="3">
        <f t="shared" si="5"/>
        <v>1</v>
      </c>
      <c r="Z17" s="3">
        <f t="shared" si="6"/>
        <v>0</v>
      </c>
      <c r="AA17" s="3">
        <f t="shared" si="7"/>
        <v>0</v>
      </c>
      <c r="AC17" s="3">
        <v>-34</v>
      </c>
      <c r="AD17" s="3">
        <f t="shared" si="8"/>
        <v>1</v>
      </c>
      <c r="AE17" s="3" t="b">
        <f t="shared" si="9"/>
        <v>1</v>
      </c>
      <c r="AF17" s="3" t="b">
        <f t="shared" si="10"/>
        <v>0</v>
      </c>
      <c r="AG17" s="3">
        <f>IF(AE17,($B$3*$C$3-$B$3),-$B$3)</f>
        <v>13</v>
      </c>
      <c r="AH17" s="3">
        <f>SUM($AG$5:AG17)</f>
        <v>31</v>
      </c>
    </row>
    <row r="18" spans="1:34" x14ac:dyDescent="0.25">
      <c r="A18" s="3" t="s">
        <v>11</v>
      </c>
      <c r="B18" s="3" t="s">
        <v>21</v>
      </c>
      <c r="D18" s="16">
        <v>0</v>
      </c>
      <c r="E18" s="32">
        <v>-18</v>
      </c>
      <c r="F18" s="30">
        <v>162.94090909090909</v>
      </c>
      <c r="G18" s="16">
        <v>3</v>
      </c>
      <c r="H18" s="32">
        <v>-1</v>
      </c>
      <c r="I18" s="30">
        <v>192.64545454545458</v>
      </c>
      <c r="J18" s="17">
        <v>226.89999999999998</v>
      </c>
      <c r="K18" s="17">
        <v>268.76800000000009</v>
      </c>
      <c r="L18" s="33">
        <v>0.84422252649124863</v>
      </c>
      <c r="M18" s="33">
        <v>1.1845218157778763</v>
      </c>
      <c r="N18" s="2">
        <f t="shared" si="0"/>
        <v>0</v>
      </c>
      <c r="O18" s="2">
        <f t="shared" si="1"/>
        <v>4</v>
      </c>
      <c r="P18" s="2">
        <f t="shared" si="2"/>
        <v>0</v>
      </c>
      <c r="Q18" s="2">
        <f t="shared" si="3"/>
        <v>3</v>
      </c>
      <c r="R18" s="3" t="s">
        <v>76</v>
      </c>
      <c r="S18" s="3">
        <f t="shared" si="11"/>
        <v>-44.160832801469738</v>
      </c>
      <c r="T18" s="3">
        <f>((J18)/(K18))*86-((K18)/(J18))*86</f>
        <v>-29.265738878649969</v>
      </c>
      <c r="U18" s="3">
        <f>-2*(172/(L18+1))+172</f>
        <v>-14.528466634925024</v>
      </c>
      <c r="V18" s="3">
        <f t="shared" si="4"/>
        <v>-29.265738878649969</v>
      </c>
      <c r="X18" s="3">
        <f>IF(V18&gt;0,V18-AC18,AC18-V18)</f>
        <v>-27.734261121350031</v>
      </c>
      <c r="Y18" s="3">
        <f t="shared" si="5"/>
        <v>1</v>
      </c>
      <c r="Z18" s="3">
        <f t="shared" si="6"/>
        <v>1</v>
      </c>
      <c r="AA18" s="3">
        <f t="shared" si="7"/>
        <v>1</v>
      </c>
      <c r="AC18" s="3">
        <v>-57</v>
      </c>
      <c r="AD18" s="3">
        <f t="shared" si="8"/>
        <v>0</v>
      </c>
      <c r="AE18" s="3" t="b">
        <f t="shared" si="9"/>
        <v>0</v>
      </c>
      <c r="AF18" s="3" t="b">
        <f t="shared" si="10"/>
        <v>0</v>
      </c>
      <c r="AG18" s="3">
        <f>IF(AE18,($B$3*$C$3-$B$3),-$B$3)</f>
        <v>-10</v>
      </c>
      <c r="AH18" s="3">
        <f>SUM($AG$5:AG18)</f>
        <v>21</v>
      </c>
    </row>
    <row r="19" spans="1:34" x14ac:dyDescent="0.25">
      <c r="A19" s="3" t="s">
        <v>22</v>
      </c>
      <c r="B19" s="3" t="s">
        <v>13</v>
      </c>
      <c r="D19" s="16">
        <v>2</v>
      </c>
      <c r="E19" s="32">
        <v>-9</v>
      </c>
      <c r="F19" s="30">
        <v>182.23111111111109</v>
      </c>
      <c r="G19" s="16">
        <v>3</v>
      </c>
      <c r="H19" s="32">
        <v>-1</v>
      </c>
      <c r="I19" s="30">
        <v>181.61111111111111</v>
      </c>
      <c r="J19" s="17">
        <v>276.47199999999998</v>
      </c>
      <c r="K19" s="17">
        <v>250.24399999999997</v>
      </c>
      <c r="L19" s="33">
        <v>1.1048097057272104</v>
      </c>
      <c r="M19" s="33">
        <v>0.90513325038340231</v>
      </c>
      <c r="N19" s="2">
        <f t="shared" si="0"/>
        <v>1</v>
      </c>
      <c r="O19" s="2">
        <f t="shared" si="1"/>
        <v>2</v>
      </c>
      <c r="P19" s="2">
        <f t="shared" si="2"/>
        <v>0</v>
      </c>
      <c r="Q19" s="2">
        <f t="shared" si="3"/>
        <v>0</v>
      </c>
      <c r="R19" s="3" t="s">
        <v>73</v>
      </c>
      <c r="S19" s="3">
        <f t="shared" si="11"/>
        <v>25.811573324877131</v>
      </c>
      <c r="T19" s="3">
        <f>((J19)/(K19))*86-((K19)/(J19))*86</f>
        <v>17.172175159567502</v>
      </c>
      <c r="U19" s="3">
        <f>-2*(172/(L19+1))+172</f>
        <v>8.564797727807786</v>
      </c>
      <c r="V19" s="3">
        <f t="shared" si="4"/>
        <v>8.564797727807786</v>
      </c>
      <c r="X19" s="3">
        <f>IF(V19&gt;0,V19-AC19,AC19-V19)</f>
        <v>34.564797727807786</v>
      </c>
      <c r="Y19" s="3">
        <f t="shared" si="5"/>
        <v>2</v>
      </c>
      <c r="Z19" s="3">
        <f t="shared" si="6"/>
        <v>2</v>
      </c>
      <c r="AA19" s="3">
        <f t="shared" si="7"/>
        <v>1</v>
      </c>
      <c r="AC19" s="3">
        <v>-26</v>
      </c>
      <c r="AD19" s="3">
        <f t="shared" si="8"/>
        <v>1</v>
      </c>
      <c r="AE19" s="3" t="b">
        <f t="shared" si="9"/>
        <v>0</v>
      </c>
      <c r="AF19" s="3" t="b">
        <f t="shared" si="10"/>
        <v>0</v>
      </c>
      <c r="AG19" s="3">
        <f>IF(AE19,($B$3*$C$3-$B$3),-$B$3)</f>
        <v>-10</v>
      </c>
      <c r="AH19" s="3">
        <f>SUM($AG$5:AG19)</f>
        <v>11</v>
      </c>
    </row>
    <row r="20" spans="1:34" x14ac:dyDescent="0.25">
      <c r="A20" s="3" t="s">
        <v>24</v>
      </c>
      <c r="B20" s="3" t="s">
        <v>29</v>
      </c>
      <c r="D20" s="16">
        <v>2</v>
      </c>
      <c r="E20" s="32">
        <v>-11</v>
      </c>
      <c r="F20" s="30">
        <v>180.49772727272727</v>
      </c>
      <c r="G20" s="16">
        <v>3</v>
      </c>
      <c r="H20" s="32">
        <v>6</v>
      </c>
      <c r="I20" s="30">
        <v>179.42000000000002</v>
      </c>
      <c r="J20" s="17">
        <v>265.28000000000003</v>
      </c>
      <c r="K20" s="17">
        <v>296.20399999999995</v>
      </c>
      <c r="L20" s="33">
        <v>0.89559897908198427</v>
      </c>
      <c r="M20" s="33">
        <v>1.1165711700844387</v>
      </c>
      <c r="N20" s="2">
        <f t="shared" si="0"/>
        <v>0</v>
      </c>
      <c r="O20" s="2">
        <f t="shared" si="1"/>
        <v>3</v>
      </c>
      <c r="P20" s="2">
        <f t="shared" si="2"/>
        <v>0</v>
      </c>
      <c r="Q20" s="2">
        <f t="shared" si="3"/>
        <v>1</v>
      </c>
      <c r="R20" s="3" t="s">
        <v>72</v>
      </c>
      <c r="S20" s="3">
        <f t="shared" si="11"/>
        <v>-28.577609809939744</v>
      </c>
      <c r="T20" s="3">
        <f>((J20)/(K20))*86-((K20)/(J20))*86</f>
        <v>-19.003608426211088</v>
      </c>
      <c r="U20" s="3">
        <f>-2*(172/(L20+1))+172</f>
        <v>-9.472982311161104</v>
      </c>
      <c r="V20" s="3">
        <f t="shared" si="4"/>
        <v>-9.472982311161104</v>
      </c>
      <c r="X20" s="3">
        <f>IF(V20&gt;0,V20-AC20,AC20-V20)</f>
        <v>22.472982311161104</v>
      </c>
      <c r="Y20" s="3">
        <f t="shared" si="5"/>
        <v>2</v>
      </c>
      <c r="Z20" s="3">
        <f t="shared" si="6"/>
        <v>1</v>
      </c>
      <c r="AA20" s="3">
        <f t="shared" si="7"/>
        <v>0</v>
      </c>
      <c r="AB20" s="3">
        <v>2.2000000000000002</v>
      </c>
      <c r="AC20" s="3">
        <v>13</v>
      </c>
      <c r="AD20" s="3">
        <f t="shared" si="8"/>
        <v>2</v>
      </c>
      <c r="AE20" s="3" t="b">
        <f t="shared" si="9"/>
        <v>1</v>
      </c>
      <c r="AF20" s="3" t="b">
        <f t="shared" si="10"/>
        <v>0</v>
      </c>
      <c r="AG20" s="3">
        <f>IF(AE20,($B$3*$C$3-$B$3),-$B$3)</f>
        <v>13</v>
      </c>
      <c r="AH20" s="3">
        <f>SUM($AG$5:AG20)</f>
        <v>24</v>
      </c>
    </row>
    <row r="21" spans="1:34" x14ac:dyDescent="0.25">
      <c r="A21" s="3" t="s">
        <v>30</v>
      </c>
      <c r="B21" s="3" t="s">
        <v>27</v>
      </c>
      <c r="D21" s="16">
        <v>4</v>
      </c>
      <c r="E21" s="32">
        <v>5</v>
      </c>
      <c r="F21" s="30">
        <v>197.60666666666668</v>
      </c>
      <c r="G21" s="16">
        <v>4</v>
      </c>
      <c r="H21" s="32">
        <v>9</v>
      </c>
      <c r="I21" s="30">
        <v>206.26888888888882</v>
      </c>
      <c r="J21" s="17">
        <v>276.16800000000001</v>
      </c>
      <c r="K21" s="17">
        <v>307.7879999999999</v>
      </c>
      <c r="L21" s="33">
        <v>0.89726694997855694</v>
      </c>
      <c r="M21" s="33">
        <v>1.1144955244633696</v>
      </c>
      <c r="N21" s="2">
        <f t="shared" si="0"/>
        <v>0</v>
      </c>
      <c r="O21" s="2">
        <f t="shared" si="1"/>
        <v>2</v>
      </c>
      <c r="P21" s="2">
        <f t="shared" si="2"/>
        <v>0</v>
      </c>
      <c r="Q21" s="2">
        <f t="shared" si="3"/>
        <v>0</v>
      </c>
      <c r="R21" s="3" t="s">
        <v>72</v>
      </c>
      <c r="S21" s="3">
        <f t="shared" si="11"/>
        <v>-28.091085102827705</v>
      </c>
      <c r="T21" s="3">
        <f>((J21)/(K21))*86-((K21)/(J21))*86</f>
        <v>-18.681657405693883</v>
      </c>
      <c r="U21" s="3">
        <f>-2*(172/(L21+1))+172</f>
        <v>-9.3134414236689054</v>
      </c>
      <c r="V21" s="3">
        <f t="shared" si="4"/>
        <v>-9.3134414236689054</v>
      </c>
      <c r="X21" s="3">
        <f>IF(V21&gt;0,V21-AC21,AC21-V21)</f>
        <v>55.313441423668905</v>
      </c>
      <c r="Y21" s="3">
        <f t="shared" si="5"/>
        <v>2</v>
      </c>
      <c r="Z21" s="3">
        <f t="shared" si="6"/>
        <v>1</v>
      </c>
      <c r="AA21" s="3">
        <f t="shared" si="7"/>
        <v>-1</v>
      </c>
      <c r="AB21" s="3">
        <v>2.7</v>
      </c>
      <c r="AC21" s="3">
        <v>46</v>
      </c>
      <c r="AD21" s="3">
        <f t="shared" si="8"/>
        <v>3</v>
      </c>
      <c r="AE21" s="3" t="b">
        <f t="shared" si="9"/>
        <v>0</v>
      </c>
      <c r="AF21" s="3" t="b">
        <f t="shared" si="10"/>
        <v>0</v>
      </c>
      <c r="AG21" s="3">
        <f>IF(AE21,($B$3*$C$3-$B$3),-$B$3)</f>
        <v>-10</v>
      </c>
      <c r="AH21" s="3">
        <f>SUM($AG$5:AG21)</f>
        <v>14</v>
      </c>
    </row>
    <row r="22" spans="1:34" x14ac:dyDescent="0.25">
      <c r="A22" s="3" t="s">
        <v>20</v>
      </c>
      <c r="B22" s="3" t="s">
        <v>25</v>
      </c>
      <c r="D22" s="16">
        <v>1</v>
      </c>
      <c r="E22" s="32">
        <v>-15</v>
      </c>
      <c r="F22" s="30">
        <v>135.07608695652175</v>
      </c>
      <c r="G22" s="16">
        <v>4</v>
      </c>
      <c r="H22" s="32">
        <v>3</v>
      </c>
      <c r="I22" s="30">
        <v>170.85</v>
      </c>
      <c r="J22" s="17">
        <v>209.06399999999994</v>
      </c>
      <c r="K22" s="17">
        <v>240.64399999999998</v>
      </c>
      <c r="L22" s="33">
        <v>0.8687688037100445</v>
      </c>
      <c r="M22" s="33">
        <v>1.151054222630391</v>
      </c>
      <c r="N22" s="2">
        <f t="shared" si="0"/>
        <v>0</v>
      </c>
      <c r="O22" s="2">
        <f t="shared" si="1"/>
        <v>4</v>
      </c>
      <c r="P22" s="2">
        <f t="shared" si="2"/>
        <v>0</v>
      </c>
      <c r="Q22" s="2">
        <f t="shared" si="3"/>
        <v>3</v>
      </c>
      <c r="R22" s="3" t="s">
        <v>76</v>
      </c>
      <c r="S22" s="3">
        <f t="shared" si="11"/>
        <v>-36.564944838230545</v>
      </c>
      <c r="T22" s="3">
        <f>((J22)/(K22))*86-((K22)/(J22))*86</f>
        <v>-24.276546027149806</v>
      </c>
      <c r="U22" s="3">
        <f>-2*(172/(L22+1))+172</f>
        <v>-12.07841532727906</v>
      </c>
      <c r="V22" s="3">
        <f t="shared" si="4"/>
        <v>-24.276546027149806</v>
      </c>
      <c r="X22" s="3">
        <f>IF(V22&gt;0,V22-AC22,AC22-V22)</f>
        <v>-35.723453972850194</v>
      </c>
      <c r="Y22" s="3">
        <f t="shared" si="5"/>
        <v>1</v>
      </c>
      <c r="Z22" s="3">
        <f t="shared" si="6"/>
        <v>1</v>
      </c>
      <c r="AA22" s="3">
        <f t="shared" si="7"/>
        <v>1</v>
      </c>
      <c r="AB22" s="3">
        <v>2.35</v>
      </c>
      <c r="AC22" s="3">
        <v>-60</v>
      </c>
      <c r="AD22" s="3">
        <f t="shared" si="8"/>
        <v>0</v>
      </c>
      <c r="AE22" s="3" t="b">
        <f t="shared" si="9"/>
        <v>0</v>
      </c>
      <c r="AF22" s="3" t="b">
        <f t="shared" si="10"/>
        <v>0</v>
      </c>
      <c r="AG22" s="3">
        <f>IF(AE22,($B$3*$C$3-$B$3),-$B$3)</f>
        <v>-10</v>
      </c>
      <c r="AH22" s="3">
        <f>SUM($AG$5:AG22)</f>
        <v>4</v>
      </c>
    </row>
    <row r="23" spans="1:34" x14ac:dyDescent="0.25">
      <c r="A23" s="3" t="s">
        <v>10</v>
      </c>
      <c r="B23" s="3" t="s">
        <v>12</v>
      </c>
      <c r="D23" s="16">
        <v>5</v>
      </c>
      <c r="E23" s="32">
        <v>9</v>
      </c>
      <c r="F23" s="30">
        <v>205.79545454545459</v>
      </c>
      <c r="G23" s="16">
        <v>2</v>
      </c>
      <c r="H23" s="32">
        <v>-1</v>
      </c>
      <c r="I23" s="30">
        <v>160.01454545454544</v>
      </c>
      <c r="J23" s="17">
        <v>270.2772727272727</v>
      </c>
      <c r="K23" s="17">
        <v>183.45909090909089</v>
      </c>
      <c r="L23" s="33">
        <v>1.4732291073065584</v>
      </c>
      <c r="M23" s="33">
        <v>0.67878104976371068</v>
      </c>
      <c r="N23" s="2">
        <f t="shared" si="0"/>
        <v>4</v>
      </c>
      <c r="O23" s="2">
        <f t="shared" si="1"/>
        <v>0</v>
      </c>
      <c r="P23" s="2">
        <f t="shared" si="2"/>
        <v>3</v>
      </c>
      <c r="Q23" s="2">
        <f t="shared" si="3"/>
        <v>0</v>
      </c>
      <c r="R23" s="3" t="s">
        <v>74</v>
      </c>
      <c r="S23" s="3">
        <f t="shared" si="11"/>
        <v>105.68719300331442</v>
      </c>
      <c r="T23" s="3">
        <f>((J23)/(K23))*86-((K23)/(J23))*86</f>
        <v>68.322532948684909</v>
      </c>
      <c r="U23" s="3">
        <f>-2*(172/(L23+1))+172</f>
        <v>32.910580833884296</v>
      </c>
      <c r="V23" s="3">
        <f t="shared" si="4"/>
        <v>105.68719300331442</v>
      </c>
      <c r="X23" s="3">
        <f>IF(V23&gt;0,V23-AC23,AC23-V23)</f>
        <v>44.68719300331442</v>
      </c>
      <c r="Y23" s="3">
        <f t="shared" si="5"/>
        <v>3</v>
      </c>
      <c r="Z23" s="3">
        <f t="shared" si="6"/>
        <v>3</v>
      </c>
      <c r="AA23" s="3">
        <f t="shared" si="7"/>
        <v>0</v>
      </c>
      <c r="AC23" s="3">
        <v>61</v>
      </c>
      <c r="AD23" s="3">
        <f t="shared" si="8"/>
        <v>3</v>
      </c>
      <c r="AE23" s="3" t="b">
        <f t="shared" si="9"/>
        <v>1</v>
      </c>
      <c r="AF23" s="3" t="b">
        <f t="shared" si="10"/>
        <v>1</v>
      </c>
      <c r="AG23" s="3">
        <f>IF(AE23,($B$3*$C$3-$B$3),-$B$3)</f>
        <v>13</v>
      </c>
      <c r="AH23" s="3">
        <f>SUM($AG$5:AG23)</f>
        <v>17</v>
      </c>
    </row>
    <row r="24" spans="1:34" x14ac:dyDescent="0.25">
      <c r="A24" s="3" t="s">
        <v>11</v>
      </c>
      <c r="B24" s="3" t="s">
        <v>26</v>
      </c>
      <c r="D24" s="16">
        <v>0</v>
      </c>
      <c r="E24" s="32">
        <v>-19</v>
      </c>
      <c r="F24" s="30">
        <v>162.87272727272727</v>
      </c>
      <c r="G24" s="16">
        <v>2</v>
      </c>
      <c r="H24" s="32">
        <v>-3</v>
      </c>
      <c r="I24" s="30">
        <v>197.43043478260876</v>
      </c>
      <c r="J24" s="17">
        <v>256.2</v>
      </c>
      <c r="K24" s="17">
        <v>259.91818181818178</v>
      </c>
      <c r="L24" s="33">
        <v>0.98569479906264224</v>
      </c>
      <c r="M24" s="33">
        <v>1.0145128095947766</v>
      </c>
      <c r="N24" s="2">
        <f t="shared" si="0"/>
        <v>0</v>
      </c>
      <c r="O24" s="2">
        <f t="shared" si="1"/>
        <v>3</v>
      </c>
      <c r="P24" s="2">
        <f t="shared" si="2"/>
        <v>0</v>
      </c>
      <c r="Q24" s="2">
        <f t="shared" si="3"/>
        <v>2</v>
      </c>
      <c r="R24" s="3" t="s">
        <v>72</v>
      </c>
      <c r="S24" s="3">
        <f t="shared" si="11"/>
        <v>-3.7176841453149052</v>
      </c>
      <c r="T24" s="3">
        <f>((J24)/(K24))*86-((K24)/(J24))*86</f>
        <v>-2.4783489057635677</v>
      </c>
      <c r="U24" s="3">
        <f>-2*(172/(L24+1))+172</f>
        <v>-1.239110140383616</v>
      </c>
      <c r="V24" s="3">
        <f t="shared" si="4"/>
        <v>-1.239110140383616</v>
      </c>
      <c r="X24" s="3">
        <f>IF(V24&gt;0,V24-AC24,AC24-V24)</f>
        <v>30.239110140383616</v>
      </c>
      <c r="Y24" s="3">
        <f t="shared" si="5"/>
        <v>2</v>
      </c>
      <c r="Z24" s="3">
        <f t="shared" si="6"/>
        <v>1</v>
      </c>
      <c r="AA24" s="3">
        <f t="shared" si="7"/>
        <v>0</v>
      </c>
      <c r="AC24" s="3">
        <v>29</v>
      </c>
      <c r="AD24" s="3">
        <f t="shared" si="8"/>
        <v>2</v>
      </c>
      <c r="AE24" s="3" t="b">
        <f t="shared" si="9"/>
        <v>1</v>
      </c>
      <c r="AF24" s="3" t="b">
        <f t="shared" si="10"/>
        <v>0</v>
      </c>
      <c r="AG24" s="3">
        <f>IF(AE24,($B$3*$C$3-$B$3),-$B$3)</f>
        <v>13</v>
      </c>
      <c r="AH24" s="3">
        <f>SUM($AG$5:AG24)</f>
        <v>30</v>
      </c>
    </row>
    <row r="25" spans="1:34" x14ac:dyDescent="0.25">
      <c r="A25" s="3" t="s">
        <v>19</v>
      </c>
      <c r="B25" s="3" t="s">
        <v>6</v>
      </c>
      <c r="D25" s="16">
        <v>4</v>
      </c>
      <c r="E25" s="32">
        <v>1</v>
      </c>
      <c r="F25" s="30">
        <v>179.10227272727272</v>
      </c>
      <c r="G25" s="16">
        <v>3</v>
      </c>
      <c r="H25" s="32">
        <v>-1</v>
      </c>
      <c r="I25" s="30">
        <v>175.83695652173913</v>
      </c>
      <c r="J25" s="17">
        <v>243.45909090909092</v>
      </c>
      <c r="K25" s="17">
        <v>275.51363636363635</v>
      </c>
      <c r="L25" s="33">
        <v>0.88365532146569226</v>
      </c>
      <c r="M25" s="33">
        <v>1.1316629637236049</v>
      </c>
      <c r="N25" s="2">
        <f t="shared" si="0"/>
        <v>2</v>
      </c>
      <c r="O25" s="2">
        <f t="shared" si="1"/>
        <v>1</v>
      </c>
      <c r="P25" s="2">
        <f t="shared" si="2"/>
        <v>0</v>
      </c>
      <c r="Q25" s="2">
        <f t="shared" si="3"/>
        <v>0</v>
      </c>
      <c r="R25" s="3" t="s">
        <v>73</v>
      </c>
      <c r="S25" s="3">
        <f t="shared" si="11"/>
        <v>-32.094948855053005</v>
      </c>
      <c r="T25" s="3">
        <f>((J25)/(K25))*86-((K25)/(J25))*86</f>
        <v>-21.328657234180483</v>
      </c>
      <c r="U25" s="3">
        <f>-2*(172/(L25+1))+172</f>
        <v>-10.623644612608814</v>
      </c>
      <c r="V25" s="3">
        <f t="shared" si="4"/>
        <v>-10.623644612608814</v>
      </c>
      <c r="X25" s="3">
        <f>IF(V25&gt;0,V25-AC25,AC25-V25)</f>
        <v>-25.376355387391186</v>
      </c>
      <c r="Y25" s="3">
        <f t="shared" si="5"/>
        <v>1</v>
      </c>
      <c r="Z25" s="3">
        <f t="shared" si="6"/>
        <v>1</v>
      </c>
      <c r="AA25" s="3">
        <f t="shared" si="7"/>
        <v>0</v>
      </c>
      <c r="AC25" s="3">
        <v>-36</v>
      </c>
      <c r="AD25" s="3">
        <f t="shared" si="8"/>
        <v>1</v>
      </c>
      <c r="AE25" s="3" t="b">
        <f t="shared" si="9"/>
        <v>1</v>
      </c>
      <c r="AF25" s="3" t="b">
        <f t="shared" si="10"/>
        <v>1</v>
      </c>
      <c r="AG25" s="3">
        <f>IF(AE25,($B$3*$C$3-$B$3),-$B$3)</f>
        <v>13</v>
      </c>
      <c r="AH25" s="3">
        <f>SUM($AG$5:AG25)</f>
        <v>43</v>
      </c>
    </row>
    <row r="26" spans="1:34" x14ac:dyDescent="0.25">
      <c r="A26" s="3" t="s">
        <v>25</v>
      </c>
      <c r="B26" s="3" t="s">
        <v>24</v>
      </c>
      <c r="D26" s="16">
        <v>4</v>
      </c>
      <c r="E26" s="32">
        <v>7</v>
      </c>
      <c r="F26" s="30">
        <v>172.18260869565219</v>
      </c>
      <c r="G26" s="16">
        <v>2</v>
      </c>
      <c r="H26" s="32">
        <v>-3</v>
      </c>
      <c r="I26" s="30">
        <v>179.75909090909093</v>
      </c>
      <c r="J26" s="17">
        <v>277.88636363636363</v>
      </c>
      <c r="K26" s="17">
        <v>299.13181818181823</v>
      </c>
      <c r="L26" s="33">
        <v>0.9289762798401433</v>
      </c>
      <c r="M26" s="33">
        <v>1.0764537498977675</v>
      </c>
      <c r="N26" s="2">
        <f t="shared" si="0"/>
        <v>2</v>
      </c>
      <c r="O26" s="2">
        <f t="shared" si="1"/>
        <v>1</v>
      </c>
      <c r="P26" s="2">
        <f t="shared" si="2"/>
        <v>0</v>
      </c>
      <c r="Q26" s="2">
        <f t="shared" si="3"/>
        <v>0</v>
      </c>
      <c r="R26" s="3" t="s">
        <v>72</v>
      </c>
      <c r="S26" s="3">
        <f t="shared" si="11"/>
        <v>-19.046105110216885</v>
      </c>
      <c r="T26" s="3">
        <f>((J26)/(K26))*86-((K26)/(J26))*86</f>
        <v>-12.683062424955679</v>
      </c>
      <c r="U26" s="3">
        <f>-2*(172/(L26+1))+172</f>
        <v>-6.3329342072094903</v>
      </c>
      <c r="V26" s="3">
        <f t="shared" si="4"/>
        <v>-6.3329342072094903</v>
      </c>
      <c r="X26" s="3">
        <f>IF(V26&gt;0,V26-AC26,AC26-V26)</f>
        <v>31.33293420720949</v>
      </c>
      <c r="Y26" s="3">
        <f t="shared" si="5"/>
        <v>2</v>
      </c>
      <c r="Z26" s="3">
        <f t="shared" si="6"/>
        <v>1</v>
      </c>
      <c r="AA26" s="3">
        <f t="shared" si="7"/>
        <v>0</v>
      </c>
      <c r="AC26" s="3">
        <v>25</v>
      </c>
      <c r="AD26" s="3">
        <f t="shared" si="8"/>
        <v>2</v>
      </c>
      <c r="AE26" s="3" t="b">
        <f t="shared" si="9"/>
        <v>1</v>
      </c>
      <c r="AF26" s="3" t="b">
        <f t="shared" si="10"/>
        <v>0</v>
      </c>
      <c r="AG26" s="3">
        <f>IF(AE26,($B$3*$C$3-$B$3),-$B$3)</f>
        <v>13</v>
      </c>
      <c r="AH26" s="3">
        <f>SUM($AG$5:AG26)</f>
        <v>56</v>
      </c>
    </row>
    <row r="27" spans="1:34" x14ac:dyDescent="0.25">
      <c r="A27" s="3" t="s">
        <v>13</v>
      </c>
      <c r="B27" s="3" t="s">
        <v>20</v>
      </c>
      <c r="D27" s="16">
        <v>3</v>
      </c>
      <c r="E27" s="32">
        <v>5</v>
      </c>
      <c r="F27" s="30">
        <v>182.20444444444445</v>
      </c>
      <c r="G27" s="16">
        <v>1</v>
      </c>
      <c r="H27" s="32">
        <v>-17</v>
      </c>
      <c r="I27" s="30">
        <v>135.99782608695651</v>
      </c>
      <c r="J27" s="17">
        <v>280.9909090909091</v>
      </c>
      <c r="K27" s="17">
        <v>205.04090909090911</v>
      </c>
      <c r="L27" s="33">
        <v>1.3704138863641402</v>
      </c>
      <c r="M27" s="33">
        <v>0.72970655796046469</v>
      </c>
      <c r="N27" s="2">
        <f t="shared" si="0"/>
        <v>4</v>
      </c>
      <c r="O27" s="2">
        <f t="shared" si="1"/>
        <v>0</v>
      </c>
      <c r="P27" s="2">
        <f t="shared" si="2"/>
        <v>3</v>
      </c>
      <c r="Q27" s="2">
        <f t="shared" si="3"/>
        <v>0</v>
      </c>
      <c r="R27" s="3" t="s">
        <v>74</v>
      </c>
      <c r="S27" s="3">
        <f t="shared" si="11"/>
        <v>84.360355758113542</v>
      </c>
      <c r="T27" s="3">
        <f>((J27)/(K27))*86-((K27)/(J27))*86</f>
        <v>55.1008302427161</v>
      </c>
      <c r="U27" s="3">
        <f>-2*(172/(L27+1))+172</f>
        <v>26.877664200809903</v>
      </c>
      <c r="V27" s="3">
        <f t="shared" si="4"/>
        <v>84.360355758113542</v>
      </c>
      <c r="X27" s="3">
        <f>IF(V27&gt;0,V27-AC27,AC27-V27)</f>
        <v>30.360355758113542</v>
      </c>
      <c r="Y27" s="3">
        <f t="shared" si="5"/>
        <v>3</v>
      </c>
      <c r="Z27" s="3">
        <f t="shared" si="6"/>
        <v>3</v>
      </c>
      <c r="AA27" s="3">
        <f t="shared" si="7"/>
        <v>0</v>
      </c>
      <c r="AC27" s="3">
        <v>54</v>
      </c>
      <c r="AD27" s="3">
        <f t="shared" si="8"/>
        <v>3</v>
      </c>
      <c r="AE27" s="3" t="b">
        <f t="shared" si="9"/>
        <v>1</v>
      </c>
      <c r="AF27" s="3" t="b">
        <f t="shared" si="10"/>
        <v>1</v>
      </c>
      <c r="AG27" s="3">
        <f>IF(AE27,($B$3*$C$3-$B$3),-$B$3)</f>
        <v>13</v>
      </c>
      <c r="AH27" s="3">
        <f>SUM($AG$5:AG27)</f>
        <v>69</v>
      </c>
    </row>
    <row r="28" spans="1:34" x14ac:dyDescent="0.25">
      <c r="A28" s="3" t="s">
        <v>27</v>
      </c>
      <c r="B28" s="3" t="s">
        <v>22</v>
      </c>
      <c r="D28" s="16">
        <v>4</v>
      </c>
      <c r="E28" s="32">
        <v>1</v>
      </c>
      <c r="F28" s="30">
        <v>200.43777777777782</v>
      </c>
      <c r="G28" s="16">
        <v>2</v>
      </c>
      <c r="H28" s="32">
        <v>-13</v>
      </c>
      <c r="I28" s="30">
        <v>182.22444444444449</v>
      </c>
      <c r="J28" s="17">
        <v>332.2409090909091</v>
      </c>
      <c r="K28" s="17">
        <v>290.91363636363639</v>
      </c>
      <c r="L28" s="33">
        <v>1.1420602803081201</v>
      </c>
      <c r="M28" s="33">
        <v>0.87561052357954938</v>
      </c>
      <c r="N28" s="2">
        <f t="shared" si="0"/>
        <v>4</v>
      </c>
      <c r="O28" s="2">
        <f t="shared" si="1"/>
        <v>0</v>
      </c>
      <c r="P28" s="2">
        <f t="shared" si="2"/>
        <v>1</v>
      </c>
      <c r="Q28" s="2">
        <f t="shared" si="3"/>
        <v>0</v>
      </c>
      <c r="R28" s="3" t="s">
        <v>72</v>
      </c>
      <c r="S28" s="3">
        <f t="shared" si="11"/>
        <v>34.498361269726473</v>
      </c>
      <c r="T28" s="3">
        <f>((J28)/(K28))*86-((K28)/(J28))*86</f>
        <v>22.914679078657088</v>
      </c>
      <c r="U28" s="3">
        <f>-2*(172/(L28+1))+172</f>
        <v>11.406947058222812</v>
      </c>
      <c r="V28" s="3">
        <f t="shared" si="4"/>
        <v>11.406947058222812</v>
      </c>
      <c r="X28" s="3">
        <f>IF(V28&gt;0,V28-AC28,AC28-V28)</f>
        <v>-21.593052941777188</v>
      </c>
      <c r="Y28" s="3">
        <f t="shared" si="5"/>
        <v>2</v>
      </c>
      <c r="Z28" s="3">
        <f t="shared" si="6"/>
        <v>2</v>
      </c>
      <c r="AA28" s="3">
        <f t="shared" si="7"/>
        <v>0</v>
      </c>
      <c r="AC28" s="3">
        <v>33</v>
      </c>
      <c r="AD28" s="3">
        <f t="shared" si="8"/>
        <v>2</v>
      </c>
      <c r="AE28" s="3" t="b">
        <f t="shared" si="9"/>
        <v>1</v>
      </c>
      <c r="AF28" s="3" t="b">
        <f t="shared" si="10"/>
        <v>1</v>
      </c>
      <c r="AG28" s="3">
        <f>IF(AE28,($B$3*$C$3-$B$3),-$B$3)</f>
        <v>13</v>
      </c>
      <c r="AH28" s="3">
        <f>SUM($AG$5:AG28)</f>
        <v>82</v>
      </c>
    </row>
    <row r="29" spans="1:34" x14ac:dyDescent="0.25">
      <c r="A29" s="3" t="s">
        <v>5</v>
      </c>
      <c r="B29" s="3" t="s">
        <v>23</v>
      </c>
      <c r="D29" s="16">
        <v>4</v>
      </c>
      <c r="E29" s="32">
        <v>11</v>
      </c>
      <c r="F29" s="30">
        <v>193.85000000000002</v>
      </c>
      <c r="G29" s="16">
        <v>2</v>
      </c>
      <c r="H29" s="32">
        <v>-3</v>
      </c>
      <c r="I29" s="30">
        <v>156.45777777777775</v>
      </c>
      <c r="J29" s="17">
        <v>325.32272727272726</v>
      </c>
      <c r="K29" s="17">
        <v>213.20909090909089</v>
      </c>
      <c r="L29" s="33">
        <v>1.5258389118662858</v>
      </c>
      <c r="M29" s="33">
        <v>0.65537717790725292</v>
      </c>
      <c r="N29" s="2">
        <f t="shared" si="0"/>
        <v>4</v>
      </c>
      <c r="O29" s="2">
        <f t="shared" si="1"/>
        <v>0</v>
      </c>
      <c r="P29" s="2">
        <f t="shared" si="2"/>
        <v>2</v>
      </c>
      <c r="Q29" s="2">
        <f t="shared" si="3"/>
        <v>0</v>
      </c>
      <c r="R29" s="3" t="s">
        <v>74</v>
      </c>
      <c r="S29" s="3">
        <f t="shared" si="11"/>
        <v>116.46354333465689</v>
      </c>
      <c r="T29" s="3">
        <f>((J29)/(K29))*86-((K29)/(J29))*86</f>
        <v>74.85970912047685</v>
      </c>
      <c r="U29" s="3">
        <f>-2*(172/(L29+1))+172</f>
        <v>35.807625108670891</v>
      </c>
      <c r="V29" s="3">
        <f t="shared" si="4"/>
        <v>116.46354333465689</v>
      </c>
      <c r="X29" s="3">
        <f>IF(V29&gt;0,V29-AC29,AC29-V29)</f>
        <v>111.46354333465689</v>
      </c>
      <c r="Y29" s="3">
        <f t="shared" si="5"/>
        <v>3</v>
      </c>
      <c r="Z29" s="3">
        <f t="shared" si="6"/>
        <v>3</v>
      </c>
      <c r="AA29" s="3">
        <f t="shared" si="7"/>
        <v>1</v>
      </c>
      <c r="AC29" s="3">
        <v>5</v>
      </c>
      <c r="AD29" s="3">
        <f t="shared" si="8"/>
        <v>2</v>
      </c>
      <c r="AE29" s="3" t="b">
        <f t="shared" si="9"/>
        <v>0</v>
      </c>
      <c r="AF29" s="3" t="b">
        <f t="shared" si="10"/>
        <v>0</v>
      </c>
      <c r="AG29" s="3">
        <f>IF(AE29,($B$3*$C$3-$B$3),-$B$3)</f>
        <v>-10</v>
      </c>
      <c r="AH29" s="3">
        <f>SUM($AG$5:AG29)</f>
        <v>72</v>
      </c>
    </row>
    <row r="30" spans="1:34" x14ac:dyDescent="0.25">
      <c r="A30" s="3" t="s">
        <v>21</v>
      </c>
      <c r="B30" s="3" t="s">
        <v>30</v>
      </c>
      <c r="D30" s="16">
        <v>3</v>
      </c>
      <c r="E30" s="32">
        <v>5</v>
      </c>
      <c r="F30" s="30">
        <v>194.21136363636361</v>
      </c>
      <c r="G30" s="16">
        <v>4</v>
      </c>
      <c r="H30" s="32">
        <v>9</v>
      </c>
      <c r="I30" s="30">
        <v>198.77333333333337</v>
      </c>
      <c r="J30" s="17">
        <v>277.93181818181819</v>
      </c>
      <c r="K30" s="17">
        <v>333.96818181818185</v>
      </c>
      <c r="L30" s="33">
        <v>0.83221047187402164</v>
      </c>
      <c r="M30" s="33">
        <v>1.201619102134271</v>
      </c>
      <c r="N30" s="2">
        <f t="shared" si="0"/>
        <v>0</v>
      </c>
      <c r="O30" s="2">
        <f t="shared" si="1"/>
        <v>3</v>
      </c>
      <c r="P30" s="2">
        <f t="shared" si="2"/>
        <v>0</v>
      </c>
      <c r="Q30" s="2">
        <f t="shared" si="3"/>
        <v>1</v>
      </c>
      <c r="R30" s="3" t="s">
        <v>73</v>
      </c>
      <c r="S30" s="3">
        <f t="shared" si="11"/>
        <v>-47.98857968430984</v>
      </c>
      <c r="T30" s="3">
        <f>((J30)/(K30))*86-((K30)/(J30))*86</f>
        <v>-31.769142202381445</v>
      </c>
      <c r="U30" s="3">
        <f>-2*(172/(L30+1))+172</f>
        <v>-15.751355687946671</v>
      </c>
      <c r="V30" s="3">
        <f t="shared" si="4"/>
        <v>-31.769142202381445</v>
      </c>
      <c r="X30" s="3">
        <f>IF(V30&gt;0,V30-AC30,AC30-V30)</f>
        <v>28.769142202381445</v>
      </c>
      <c r="Y30" s="3">
        <f t="shared" si="5"/>
        <v>1</v>
      </c>
      <c r="Z30" s="3">
        <f t="shared" si="6"/>
        <v>1</v>
      </c>
      <c r="AA30" s="3">
        <f t="shared" si="7"/>
        <v>0</v>
      </c>
      <c r="AC30" s="3">
        <v>-3</v>
      </c>
      <c r="AD30" s="3">
        <f t="shared" si="8"/>
        <v>1</v>
      </c>
      <c r="AE30" s="3" t="b">
        <f t="shared" si="9"/>
        <v>1</v>
      </c>
      <c r="AF30" s="3" t="b">
        <f t="shared" si="10"/>
        <v>1</v>
      </c>
      <c r="AG30" s="3">
        <f>IF(AE30,($B$3*$C$3-$B$3),-$B$3)</f>
        <v>13</v>
      </c>
      <c r="AH30" s="3">
        <f>SUM($AG$5:AG30)</f>
        <v>85</v>
      </c>
    </row>
    <row r="31" spans="1:34" x14ac:dyDescent="0.25">
      <c r="A31" s="3" t="s">
        <v>29</v>
      </c>
      <c r="B31" s="3" t="s">
        <v>28</v>
      </c>
      <c r="D31" s="16">
        <v>2</v>
      </c>
      <c r="E31" s="32">
        <v>-1</v>
      </c>
      <c r="F31" s="30">
        <v>180.03777777777776</v>
      </c>
      <c r="G31" s="16">
        <v>2</v>
      </c>
      <c r="H31" s="32">
        <v>-11</v>
      </c>
      <c r="I31" s="30">
        <v>158.48936170212767</v>
      </c>
      <c r="J31" s="17">
        <v>294.57272727272726</v>
      </c>
      <c r="K31" s="17">
        <v>243.65454545454543</v>
      </c>
      <c r="L31" s="33">
        <v>1.2089769420192524</v>
      </c>
      <c r="M31" s="33">
        <v>0.82714563466345703</v>
      </c>
      <c r="N31" s="2">
        <f t="shared" si="0"/>
        <v>3</v>
      </c>
      <c r="O31" s="2">
        <f t="shared" si="1"/>
        <v>0</v>
      </c>
      <c r="P31" s="2">
        <f t="shared" si="2"/>
        <v>1</v>
      </c>
      <c r="Q31" s="2">
        <f t="shared" si="3"/>
        <v>0</v>
      </c>
      <c r="R31" s="3" t="s">
        <v>72</v>
      </c>
      <c r="S31" s="3">
        <f t="shared" si="11"/>
        <v>49.625753424497518</v>
      </c>
      <c r="T31" s="3">
        <f>((J31)/(K31))*86-((K31)/(J31))*86</f>
        <v>32.83749243259841</v>
      </c>
      <c r="U31" s="3">
        <f>-2*(172/(L31+1))+172</f>
        <v>16.271801368127711</v>
      </c>
      <c r="V31" s="3">
        <f t="shared" si="4"/>
        <v>32.83749243259841</v>
      </c>
      <c r="X31" s="3">
        <f>IF(V31&gt;0,V31-AC31,AC31-V31)</f>
        <v>-36.16250756740159</v>
      </c>
      <c r="Y31" s="3">
        <f t="shared" si="5"/>
        <v>2</v>
      </c>
      <c r="Z31" s="3">
        <f t="shared" si="6"/>
        <v>2</v>
      </c>
      <c r="AA31" s="3">
        <f t="shared" si="7"/>
        <v>-1</v>
      </c>
      <c r="AC31" s="3">
        <v>69</v>
      </c>
      <c r="AD31" s="3">
        <f t="shared" si="8"/>
        <v>3</v>
      </c>
      <c r="AE31" s="3" t="b">
        <f t="shared" si="9"/>
        <v>0</v>
      </c>
      <c r="AF31" s="3" t="b">
        <f t="shared" si="10"/>
        <v>0</v>
      </c>
      <c r="AG31" s="3">
        <f>IF(AE31,($B$3*$C$3-$B$3),-$B$3)</f>
        <v>-10</v>
      </c>
      <c r="AH31" s="3">
        <f>SUM($AG$5:AG31)</f>
        <v>75</v>
      </c>
    </row>
    <row r="32" spans="1:34" x14ac:dyDescent="0.25">
      <c r="A32" s="3" t="s">
        <v>27</v>
      </c>
      <c r="B32" s="3" t="s">
        <v>19</v>
      </c>
      <c r="D32" s="16">
        <v>4</v>
      </c>
      <c r="E32" s="32">
        <v>5</v>
      </c>
      <c r="F32" s="30">
        <v>204.04444444444448</v>
      </c>
      <c r="G32" s="16">
        <v>3</v>
      </c>
      <c r="H32" s="32">
        <v>-7</v>
      </c>
      <c r="I32" s="30">
        <v>179.95909090909092</v>
      </c>
      <c r="J32" s="17">
        <v>328.35454545454542</v>
      </c>
      <c r="K32" s="17">
        <v>239.31363636363633</v>
      </c>
      <c r="L32" s="33">
        <v>1.3720678455431252</v>
      </c>
      <c r="M32" s="33">
        <v>0.72882693319305625</v>
      </c>
      <c r="N32" s="2">
        <f t="shared" si="0"/>
        <v>4</v>
      </c>
      <c r="O32" s="2">
        <f t="shared" si="1"/>
        <v>0</v>
      </c>
      <c r="P32" s="2">
        <f t="shared" si="2"/>
        <v>1</v>
      </c>
      <c r="Q32" s="2">
        <f t="shared" si="3"/>
        <v>0</v>
      </c>
      <c r="R32" s="3" t="s">
        <v>74</v>
      </c>
      <c r="S32" s="3">
        <f t="shared" si="11"/>
        <v>84.707102630100934</v>
      </c>
      <c r="T32" s="3">
        <f>((J32)/(K32))*86-((K32)/(J32))*86</f>
        <v>55.318718462105927</v>
      </c>
      <c r="U32" s="3">
        <f>-2*(172/(L32+1))+172</f>
        <v>26.978852883006226</v>
      </c>
      <c r="V32" s="3">
        <f t="shared" si="4"/>
        <v>84.707102630100934</v>
      </c>
      <c r="X32" s="3">
        <f>IF(V32&gt;0,V32-AC32,AC32-V32)</f>
        <v>16.707102630100934</v>
      </c>
      <c r="Y32" s="3">
        <f t="shared" si="5"/>
        <v>3</v>
      </c>
      <c r="Z32" s="3">
        <f t="shared" si="6"/>
        <v>3</v>
      </c>
      <c r="AA32" s="3">
        <f t="shared" si="7"/>
        <v>0</v>
      </c>
      <c r="AC32" s="3">
        <v>68</v>
      </c>
      <c r="AD32" s="3">
        <f t="shared" si="8"/>
        <v>3</v>
      </c>
      <c r="AE32" s="3" t="b">
        <f t="shared" si="9"/>
        <v>1</v>
      </c>
      <c r="AF32" s="3" t="b">
        <f t="shared" si="10"/>
        <v>1</v>
      </c>
      <c r="AG32" s="3">
        <f>IF(AE32,($B$3*$C$3-$B$3),-$B$3)</f>
        <v>13</v>
      </c>
      <c r="AH32" s="3">
        <f>SUM($AG$5:AG32)</f>
        <v>88</v>
      </c>
    </row>
    <row r="33" spans="1:34" x14ac:dyDescent="0.25">
      <c r="A33" s="3" t="s">
        <v>12</v>
      </c>
      <c r="B33" s="3" t="s">
        <v>29</v>
      </c>
      <c r="D33" s="16">
        <v>2</v>
      </c>
      <c r="E33" s="32">
        <v>-5</v>
      </c>
      <c r="F33" s="30">
        <v>159.07272727272726</v>
      </c>
      <c r="G33" s="16">
        <v>3</v>
      </c>
      <c r="H33" s="32">
        <v>6</v>
      </c>
      <c r="I33" s="30">
        <v>180.2755555555556</v>
      </c>
      <c r="J33" s="17">
        <v>187.02727272727273</v>
      </c>
      <c r="K33" s="17">
        <v>304.22727272727275</v>
      </c>
      <c r="L33" s="33">
        <v>0.61476169131928882</v>
      </c>
      <c r="M33" s="33">
        <v>1.6266465756088078</v>
      </c>
      <c r="N33" s="2">
        <f t="shared" si="0"/>
        <v>0</v>
      </c>
      <c r="O33" s="2">
        <f t="shared" si="1"/>
        <v>4</v>
      </c>
      <c r="P33" s="2">
        <f t="shared" si="2"/>
        <v>0</v>
      </c>
      <c r="Q33" s="2">
        <f t="shared" si="3"/>
        <v>1</v>
      </c>
      <c r="R33" s="3" t="s">
        <v>83</v>
      </c>
      <c r="S33" s="3">
        <f t="shared" si="11"/>
        <v>-136.964575492097</v>
      </c>
      <c r="T33" s="3">
        <f>((J33)/(K33))*86-((K33)/(J33))*86</f>
        <v>-87.022100048898636</v>
      </c>
      <c r="U33" s="3">
        <f>-2*(172/(L33+1))+172</f>
        <v>-41.03453125578298</v>
      </c>
      <c r="V33" s="3">
        <f t="shared" si="4"/>
        <v>-136.964575492097</v>
      </c>
      <c r="X33" s="3">
        <f>IF(V33&gt;0,V33-AC33,AC33-V33)</f>
        <v>106.964575492097</v>
      </c>
      <c r="Y33" s="3">
        <f t="shared" si="5"/>
        <v>1</v>
      </c>
      <c r="Z33" s="3">
        <f t="shared" si="6"/>
        <v>0</v>
      </c>
      <c r="AA33" s="3">
        <f t="shared" si="7"/>
        <v>0</v>
      </c>
      <c r="AC33" s="3">
        <v>-30</v>
      </c>
      <c r="AD33" s="3">
        <f t="shared" si="8"/>
        <v>1</v>
      </c>
      <c r="AE33" s="3" t="b">
        <f t="shared" si="9"/>
        <v>1</v>
      </c>
      <c r="AF33" s="3" t="b">
        <f t="shared" si="10"/>
        <v>0</v>
      </c>
      <c r="AG33" s="3">
        <f>IF(AE33,($B$3*$C$3-$B$3),-$B$3)</f>
        <v>13</v>
      </c>
      <c r="AH33" s="3">
        <f>SUM($AG$5:AG33)</f>
        <v>101</v>
      </c>
    </row>
    <row r="34" spans="1:34" x14ac:dyDescent="0.25">
      <c r="A34" s="3" t="s">
        <v>30</v>
      </c>
      <c r="B34" s="3" t="s">
        <v>11</v>
      </c>
      <c r="D34" s="16">
        <v>5</v>
      </c>
      <c r="E34" s="32">
        <v>13</v>
      </c>
      <c r="F34" s="30">
        <v>198.7044444444445</v>
      </c>
      <c r="G34" s="16">
        <v>1</v>
      </c>
      <c r="H34" s="32">
        <v>-8</v>
      </c>
      <c r="I34" s="30">
        <v>165.10227272727272</v>
      </c>
      <c r="J34" s="17">
        <v>322.60454545454547</v>
      </c>
      <c r="K34" s="17">
        <v>231.05454545454543</v>
      </c>
      <c r="L34" s="33">
        <v>1.3962267862763615</v>
      </c>
      <c r="M34" s="33">
        <v>0.71621602581263288</v>
      </c>
      <c r="N34" s="2">
        <f t="shared" si="0"/>
        <v>4</v>
      </c>
      <c r="O34" s="2">
        <f t="shared" si="1"/>
        <v>0</v>
      </c>
      <c r="P34" s="2">
        <f t="shared" si="2"/>
        <v>4</v>
      </c>
      <c r="Q34" s="2">
        <f t="shared" si="3"/>
        <v>0</v>
      </c>
      <c r="R34" s="3" t="s">
        <v>74</v>
      </c>
      <c r="S34" s="3">
        <f t="shared" si="11"/>
        <v>89.756452816773105</v>
      </c>
      <c r="T34" s="3">
        <f>((J34)/(K34))*86-((K34)/(J34))*86</f>
        <v>58.480925399880661</v>
      </c>
      <c r="U34" s="3">
        <f>-2*(172/(L34+1))+172</f>
        <v>28.440967119576385</v>
      </c>
      <c r="V34" s="3">
        <f t="shared" si="4"/>
        <v>89.756452816773105</v>
      </c>
      <c r="X34" s="3">
        <f>IF(V34&gt;0,V34-AC34,AC34-V34)</f>
        <v>86.756452816773105</v>
      </c>
      <c r="Y34" s="3">
        <f t="shared" si="5"/>
        <v>3</v>
      </c>
      <c r="Z34" s="3">
        <f t="shared" si="6"/>
        <v>3</v>
      </c>
      <c r="AA34" s="3">
        <f t="shared" si="7"/>
        <v>1</v>
      </c>
      <c r="AC34" s="3">
        <v>3</v>
      </c>
      <c r="AD34" s="3">
        <f t="shared" si="8"/>
        <v>2</v>
      </c>
      <c r="AE34" s="3" t="b">
        <f t="shared" si="9"/>
        <v>0</v>
      </c>
      <c r="AF34" s="3" t="b">
        <f t="shared" si="10"/>
        <v>0</v>
      </c>
      <c r="AG34" s="3">
        <f>IF(AE34,($B$3*$C$3-$B$3),-$B$3)</f>
        <v>-10</v>
      </c>
      <c r="AH34" s="3">
        <f>SUM($AG$5:AG34)</f>
        <v>91</v>
      </c>
    </row>
    <row r="35" spans="1:34" x14ac:dyDescent="0.25">
      <c r="A35" s="3" t="s">
        <v>28</v>
      </c>
      <c r="B35" s="3" t="s">
        <v>13</v>
      </c>
      <c r="D35" s="16">
        <v>1</v>
      </c>
      <c r="E35" s="32">
        <v>-15</v>
      </c>
      <c r="F35" s="30">
        <v>157.72127659574465</v>
      </c>
      <c r="G35" s="16">
        <v>4</v>
      </c>
      <c r="H35" s="32">
        <v>11</v>
      </c>
      <c r="I35" s="30">
        <v>182.1</v>
      </c>
      <c r="J35" s="17">
        <v>248.50454545454539</v>
      </c>
      <c r="K35" s="17">
        <v>255.71818181818182</v>
      </c>
      <c r="L35" s="33">
        <v>0.9717906786590349</v>
      </c>
      <c r="M35" s="33">
        <v>1.0290281867900717</v>
      </c>
      <c r="N35" s="2">
        <f t="shared" si="0"/>
        <v>0</v>
      </c>
      <c r="O35" s="2">
        <f t="shared" si="1"/>
        <v>3</v>
      </c>
      <c r="P35" s="2">
        <f t="shared" si="2"/>
        <v>0</v>
      </c>
      <c r="Q35" s="2">
        <f t="shared" si="3"/>
        <v>2</v>
      </c>
      <c r="R35" s="3" t="s">
        <v>72</v>
      </c>
      <c r="S35" s="3">
        <f t="shared" si="11"/>
        <v>-7.3848980850157062</v>
      </c>
      <c r="T35" s="3">
        <f>((J35)/(K35))*86-((K35)/(J35))*86</f>
        <v>-4.9224256992691693</v>
      </c>
      <c r="U35" s="3">
        <f>-2*(172/(L35+1))+172</f>
        <v>-2.4607091022185728</v>
      </c>
      <c r="V35" s="3">
        <f t="shared" si="4"/>
        <v>-2.4607091022185728</v>
      </c>
      <c r="X35" s="3">
        <f>IF(V35&gt;0,V35-AC35,AC35-V35)</f>
        <v>15.460709102218573</v>
      </c>
      <c r="Y35" s="3">
        <f t="shared" si="5"/>
        <v>2</v>
      </c>
      <c r="Z35" s="3">
        <f t="shared" si="6"/>
        <v>1</v>
      </c>
      <c r="AA35" s="3">
        <f t="shared" si="7"/>
        <v>0</v>
      </c>
      <c r="AC35" s="3">
        <v>13</v>
      </c>
      <c r="AD35" s="3">
        <f t="shared" si="8"/>
        <v>2</v>
      </c>
      <c r="AE35" s="3" t="b">
        <f t="shared" si="9"/>
        <v>1</v>
      </c>
      <c r="AF35" s="3" t="b">
        <f t="shared" si="10"/>
        <v>0</v>
      </c>
      <c r="AG35" s="3">
        <f>IF(AE35,($B$3*$C$3-$B$3),-$B$3)</f>
        <v>13</v>
      </c>
      <c r="AH35" s="3">
        <f>SUM($AG$5:AG35)</f>
        <v>104</v>
      </c>
    </row>
    <row r="36" spans="1:34" x14ac:dyDescent="0.25">
      <c r="A36" s="3" t="s">
        <v>6</v>
      </c>
      <c r="B36" s="3" t="s">
        <v>25</v>
      </c>
      <c r="D36" s="16">
        <v>3</v>
      </c>
      <c r="E36" s="32">
        <v>5</v>
      </c>
      <c r="F36" s="30">
        <v>176.50869565217388</v>
      </c>
      <c r="G36" s="16">
        <v>4</v>
      </c>
      <c r="H36" s="32">
        <v>11</v>
      </c>
      <c r="I36" s="30">
        <v>173.34130434782611</v>
      </c>
      <c r="J36" s="17">
        <v>291.7954545454545</v>
      </c>
      <c r="K36" s="17">
        <v>294.58636363636373</v>
      </c>
      <c r="L36" s="33">
        <v>0.99052600719035888</v>
      </c>
      <c r="M36" s="33">
        <v>1.0095646078355016</v>
      </c>
      <c r="N36" s="2">
        <f t="shared" si="0"/>
        <v>0</v>
      </c>
      <c r="O36" s="2">
        <f t="shared" si="1"/>
        <v>2</v>
      </c>
      <c r="P36" s="2">
        <f t="shared" si="2"/>
        <v>0</v>
      </c>
      <c r="Q36" s="2">
        <f t="shared" si="3"/>
        <v>0</v>
      </c>
      <c r="R36" s="3" t="s">
        <v>72</v>
      </c>
      <c r="S36" s="3">
        <f t="shared" si="11"/>
        <v>-2.4560258471564111</v>
      </c>
      <c r="T36" s="3">
        <f>((J36)/(K36))*86-((K36)/(J36))*86</f>
        <v>-1.6373196554822727</v>
      </c>
      <c r="U36" s="3">
        <f>-2*(172/(L36+1))+172</f>
        <v>-0.81864128244089329</v>
      </c>
      <c r="V36" s="3">
        <f t="shared" si="4"/>
        <v>-0.81864128244089329</v>
      </c>
      <c r="X36" s="3">
        <f>IF(V36&gt;0,V36-AC36,AC36-V36)</f>
        <v>10.818641282440893</v>
      </c>
      <c r="Y36" s="3">
        <f t="shared" si="5"/>
        <v>2</v>
      </c>
      <c r="Z36" s="3">
        <f t="shared" si="6"/>
        <v>1</v>
      </c>
      <c r="AA36" s="3">
        <f t="shared" si="7"/>
        <v>0</v>
      </c>
      <c r="AC36" s="3">
        <v>10</v>
      </c>
      <c r="AD36" s="3">
        <f t="shared" si="8"/>
        <v>2</v>
      </c>
      <c r="AE36" s="3" t="b">
        <f t="shared" si="9"/>
        <v>1</v>
      </c>
      <c r="AF36" s="3" t="b">
        <f t="shared" si="10"/>
        <v>0</v>
      </c>
      <c r="AG36" s="3">
        <f>IF(AE36,($B$3*$C$3-$B$3),-$B$3)</f>
        <v>13</v>
      </c>
      <c r="AH36" s="3">
        <f>SUM($AG$5:AG36)</f>
        <v>117</v>
      </c>
    </row>
    <row r="37" spans="1:34" x14ac:dyDescent="0.25">
      <c r="A37" s="3" t="s">
        <v>20</v>
      </c>
      <c r="B37" s="3" t="s">
        <v>21</v>
      </c>
      <c r="D37" s="16">
        <v>1</v>
      </c>
      <c r="E37" s="32">
        <v>-19</v>
      </c>
      <c r="F37" s="30">
        <v>136.69565217391303</v>
      </c>
      <c r="G37" s="16">
        <v>3</v>
      </c>
      <c r="H37" s="32">
        <v>-1</v>
      </c>
      <c r="I37" s="30">
        <v>195.58409090909089</v>
      </c>
      <c r="J37" s="17">
        <v>198.89545454545453</v>
      </c>
      <c r="K37" s="17">
        <v>275.21363636363634</v>
      </c>
      <c r="L37" s="33">
        <v>0.72269476604951521</v>
      </c>
      <c r="M37" s="33">
        <v>1.383710034965834</v>
      </c>
      <c r="N37" s="2">
        <f t="shared" si="0"/>
        <v>0</v>
      </c>
      <c r="O37" s="2">
        <f t="shared" si="1"/>
        <v>4</v>
      </c>
      <c r="P37" s="2">
        <f t="shared" si="2"/>
        <v>0</v>
      </c>
      <c r="Q37" s="2">
        <f t="shared" si="3"/>
        <v>3</v>
      </c>
      <c r="R37" s="3" t="s">
        <v>83</v>
      </c>
      <c r="S37" s="3">
        <f t="shared" si="11"/>
        <v>-87.143924014598383</v>
      </c>
      <c r="T37" s="3">
        <f>((J37)/(K37))*86-((K37)/(J37))*86</f>
        <v>-56.847313126803414</v>
      </c>
      <c r="U37" s="3">
        <f>-2*(172/(L37+1))+172</f>
        <v>-27.687145267679114</v>
      </c>
      <c r="V37" s="3">
        <f t="shared" si="4"/>
        <v>-87.143924014598383</v>
      </c>
      <c r="X37" s="3">
        <f>IF(V37&gt;0,V37-AC37,AC37-V37)</f>
        <v>51.143924014598383</v>
      </c>
      <c r="Y37" s="3">
        <f t="shared" si="5"/>
        <v>0</v>
      </c>
      <c r="Z37" s="3">
        <f t="shared" si="6"/>
        <v>0</v>
      </c>
      <c r="AA37" s="3">
        <f t="shared" si="7"/>
        <v>1</v>
      </c>
      <c r="AC37" s="3">
        <v>-36</v>
      </c>
      <c r="AD37" s="3">
        <f t="shared" si="8"/>
        <v>1</v>
      </c>
      <c r="AE37" s="3" t="b">
        <f t="shared" si="9"/>
        <v>0</v>
      </c>
      <c r="AF37" s="3" t="b">
        <f t="shared" si="10"/>
        <v>0</v>
      </c>
      <c r="AG37" s="3">
        <f>IF(AE37,($B$3*$C$3-$B$3),-$B$3)</f>
        <v>-10</v>
      </c>
      <c r="AH37" s="3">
        <f>SUM($AG$5:AG37)</f>
        <v>107</v>
      </c>
    </row>
    <row r="38" spans="1:34" x14ac:dyDescent="0.25">
      <c r="A38" s="3" t="s">
        <v>24</v>
      </c>
      <c r="B38" s="3" t="s">
        <v>10</v>
      </c>
      <c r="D38" s="16">
        <v>2</v>
      </c>
      <c r="E38" s="32">
        <v>-7</v>
      </c>
      <c r="F38" s="30">
        <v>183.07500000000002</v>
      </c>
      <c r="G38" s="16">
        <v>5</v>
      </c>
      <c r="H38" s="32">
        <v>11</v>
      </c>
      <c r="I38" s="30">
        <v>207.5795454545455</v>
      </c>
      <c r="J38" s="17">
        <v>281.76363636363635</v>
      </c>
      <c r="K38" s="17">
        <v>307.74545454545455</v>
      </c>
      <c r="L38" s="33">
        <v>0.91557367363818976</v>
      </c>
      <c r="M38" s="33">
        <v>1.0922113957540169</v>
      </c>
      <c r="N38" s="2">
        <f t="shared" si="0"/>
        <v>0</v>
      </c>
      <c r="O38" s="2">
        <f t="shared" si="1"/>
        <v>4</v>
      </c>
      <c r="P38" s="2">
        <f t="shared" si="2"/>
        <v>0</v>
      </c>
      <c r="Q38" s="2">
        <f t="shared" si="3"/>
        <v>2</v>
      </c>
      <c r="R38" s="3" t="s">
        <v>72</v>
      </c>
      <c r="S38" s="3">
        <f t="shared" si="11"/>
        <v>-22.823197814486292</v>
      </c>
      <c r="T38" s="3">
        <f>((J38)/(K38))*86-((K38)/(J38))*86</f>
        <v>-15.190844101961133</v>
      </c>
      <c r="U38" s="3">
        <f>-2*(172/(L38+1))+172</f>
        <v>-7.5806680442895242</v>
      </c>
      <c r="V38" s="3">
        <f t="shared" si="4"/>
        <v>-7.5806680442895242</v>
      </c>
      <c r="X38" s="3">
        <f>IF(V38&gt;0,V38-AC38,AC38-V38)</f>
        <v>93.580668044289524</v>
      </c>
      <c r="Y38" s="3">
        <f t="shared" si="5"/>
        <v>2</v>
      </c>
      <c r="Z38" s="3">
        <f t="shared" si="6"/>
        <v>1</v>
      </c>
      <c r="AA38" s="3">
        <f t="shared" si="7"/>
        <v>-1</v>
      </c>
      <c r="AC38" s="3">
        <v>86</v>
      </c>
      <c r="AD38" s="3">
        <f t="shared" si="8"/>
        <v>3</v>
      </c>
      <c r="AE38" s="3" t="b">
        <f t="shared" si="9"/>
        <v>0</v>
      </c>
      <c r="AF38" s="3" t="b">
        <f t="shared" si="10"/>
        <v>0</v>
      </c>
      <c r="AG38" s="3">
        <f>IF(AE38,($B$3*$C$3-$B$3),-$B$3)</f>
        <v>-10</v>
      </c>
      <c r="AH38" s="3">
        <f>SUM($AG$5:AG38)</f>
        <v>97</v>
      </c>
    </row>
    <row r="39" spans="1:34" x14ac:dyDescent="0.25">
      <c r="A39" s="3" t="s">
        <v>26</v>
      </c>
      <c r="B39" s="3" t="s">
        <v>23</v>
      </c>
      <c r="D39" s="16">
        <v>2</v>
      </c>
      <c r="E39" s="32">
        <v>-7</v>
      </c>
      <c r="F39" s="30">
        <v>198.14999999999995</v>
      </c>
      <c r="G39" s="16">
        <v>2</v>
      </c>
      <c r="H39" s="32">
        <v>-7</v>
      </c>
      <c r="I39" s="30">
        <v>157.8977777777778</v>
      </c>
      <c r="J39" s="17">
        <v>291.80454545454546</v>
      </c>
      <c r="K39" s="17">
        <v>211.67727272727271</v>
      </c>
      <c r="L39" s="33">
        <v>1.3785350769825422</v>
      </c>
      <c r="M39" s="33">
        <v>0.72540772933314634</v>
      </c>
      <c r="N39" s="2">
        <f t="shared" si="0"/>
        <v>2</v>
      </c>
      <c r="O39" s="2">
        <f t="shared" si="1"/>
        <v>0</v>
      </c>
      <c r="P39" s="2">
        <f t="shared" si="2"/>
        <v>2</v>
      </c>
      <c r="Q39" s="2">
        <f t="shared" si="3"/>
        <v>0</v>
      </c>
      <c r="R39" s="3" t="s">
        <v>72</v>
      </c>
      <c r="S39" s="3">
        <f t="shared" si="11"/>
        <v>86.061592985462028</v>
      </c>
      <c r="T39" s="3">
        <f>((J39)/(K39))*86-((K39)/(J39))*86</f>
        <v>56.168951897848046</v>
      </c>
      <c r="U39" s="3">
        <f>-2*(172/(L39+1))+172</f>
        <v>27.373165050647344</v>
      </c>
      <c r="V39" s="3">
        <f t="shared" si="4"/>
        <v>86.061592985462028</v>
      </c>
      <c r="X39" s="3">
        <f>IF(V39&gt;0,V39-AC39,AC39-V39)</f>
        <v>121.06159298546203</v>
      </c>
      <c r="Y39" s="3">
        <f t="shared" si="5"/>
        <v>3</v>
      </c>
      <c r="Z39" s="3">
        <f t="shared" si="6"/>
        <v>3</v>
      </c>
      <c r="AA39" s="3">
        <f t="shared" si="7"/>
        <v>2</v>
      </c>
      <c r="AC39" s="3">
        <v>-35</v>
      </c>
      <c r="AD39" s="3">
        <f t="shared" si="8"/>
        <v>1</v>
      </c>
      <c r="AE39" s="3" t="b">
        <f t="shared" si="9"/>
        <v>0</v>
      </c>
      <c r="AF39" s="3" t="b">
        <f t="shared" si="10"/>
        <v>0</v>
      </c>
      <c r="AG39" s="3">
        <f>IF(AE39,($B$3*$C$3-$B$3),-$B$3)</f>
        <v>-10</v>
      </c>
      <c r="AH39" s="3">
        <f>SUM($AG$5:AG39)</f>
        <v>87</v>
      </c>
    </row>
    <row r="40" spans="1:34" x14ac:dyDescent="0.25">
      <c r="A40" s="3" t="s">
        <v>5</v>
      </c>
      <c r="B40" s="3" t="s">
        <v>22</v>
      </c>
      <c r="D40" s="16">
        <v>5</v>
      </c>
      <c r="E40" s="32">
        <v>15</v>
      </c>
      <c r="F40" s="30">
        <v>193.42727272727271</v>
      </c>
      <c r="G40" s="16">
        <v>1</v>
      </c>
      <c r="H40" s="32">
        <v>-17</v>
      </c>
      <c r="I40" s="30">
        <v>181.36666666666667</v>
      </c>
      <c r="J40" s="17">
        <v>308.13200000000006</v>
      </c>
      <c r="K40" s="17">
        <v>229.67600000000002</v>
      </c>
      <c r="L40" s="33">
        <v>1.3415942458071373</v>
      </c>
      <c r="M40" s="33">
        <v>0.7453818493372969</v>
      </c>
      <c r="N40" s="2">
        <f t="shared" si="0"/>
        <v>4</v>
      </c>
      <c r="O40" s="2">
        <f t="shared" si="1"/>
        <v>0</v>
      </c>
      <c r="P40" s="2">
        <f t="shared" si="2"/>
        <v>3</v>
      </c>
      <c r="Q40" s="2">
        <f t="shared" si="3"/>
        <v>0</v>
      </c>
      <c r="R40" s="3" t="s">
        <v>74</v>
      </c>
      <c r="S40" s="3">
        <f t="shared" si="11"/>
        <v>78.294574918785429</v>
      </c>
      <c r="T40" s="3">
        <f>((J40)/(K40))*86-((K40)/(J40))*86</f>
        <v>51.274266096406265</v>
      </c>
      <c r="U40" s="3">
        <f>-2*(172/(L40+1))+172</f>
        <v>25.091541962931018</v>
      </c>
      <c r="V40" s="3">
        <f t="shared" si="4"/>
        <v>78.294574918785429</v>
      </c>
      <c r="X40" s="3">
        <f>IF(V40&gt;0,V40-AC40,AC40-V40)</f>
        <v>47.294574918785429</v>
      </c>
      <c r="Y40" s="3">
        <f t="shared" si="5"/>
        <v>3</v>
      </c>
      <c r="Z40" s="3">
        <f t="shared" si="6"/>
        <v>3</v>
      </c>
      <c r="AA40" s="3">
        <f t="shared" si="7"/>
        <v>1</v>
      </c>
      <c r="AC40" s="3">
        <v>31</v>
      </c>
      <c r="AD40" s="3">
        <f t="shared" si="8"/>
        <v>2</v>
      </c>
      <c r="AE40" s="3" t="b">
        <f t="shared" si="9"/>
        <v>0</v>
      </c>
      <c r="AF40" s="3" t="b">
        <f t="shared" si="10"/>
        <v>0</v>
      </c>
      <c r="AG40" s="3">
        <f>IF(AE40,($B$3*$C$3-$B$3),-$B$3)</f>
        <v>-10</v>
      </c>
      <c r="AH40" s="3">
        <f>SUM($AG$5:AG40)</f>
        <v>77</v>
      </c>
    </row>
    <row r="41" spans="1:34" x14ac:dyDescent="0.25">
      <c r="A41" s="3" t="s">
        <v>30</v>
      </c>
      <c r="B41" s="3" t="s">
        <v>6</v>
      </c>
      <c r="D41" s="16">
        <v>5</v>
      </c>
      <c r="E41" s="32">
        <v>15</v>
      </c>
      <c r="F41" s="30">
        <v>199.21555555555562</v>
      </c>
      <c r="G41" s="16">
        <v>4</v>
      </c>
      <c r="H41" s="32">
        <v>11</v>
      </c>
      <c r="I41" s="30">
        <v>176.86956521739131</v>
      </c>
      <c r="J41" s="17">
        <v>308.81599999999997</v>
      </c>
      <c r="K41" s="17">
        <v>280.16399999999999</v>
      </c>
      <c r="L41" s="33">
        <v>1.1022686712068646</v>
      </c>
      <c r="M41" s="33">
        <v>0.90721983316926591</v>
      </c>
      <c r="N41" s="2">
        <f t="shared" si="0"/>
        <v>4</v>
      </c>
      <c r="O41" s="2">
        <f t="shared" si="1"/>
        <v>0</v>
      </c>
      <c r="P41" s="2">
        <f t="shared" si="2"/>
        <v>0</v>
      </c>
      <c r="Q41" s="2">
        <f t="shared" si="3"/>
        <v>0</v>
      </c>
      <c r="R41" s="3" t="s">
        <v>72</v>
      </c>
      <c r="S41" s="3">
        <f t="shared" si="11"/>
        <v>25.210997022022951</v>
      </c>
      <c r="T41" s="3">
        <f>((J41)/(K41))*86-((K41)/(J41))*86</f>
        <v>16.774200071233494</v>
      </c>
      <c r="U41" s="3">
        <f>-2*(172/(L41+1))+172</f>
        <v>8.3672518591463358</v>
      </c>
      <c r="V41" s="3">
        <f t="shared" si="4"/>
        <v>8.3672518591463358</v>
      </c>
      <c r="X41" s="3">
        <f>IF(V41&gt;0,V41-AC41,AC41-V41)</f>
        <v>5.3672518591463358</v>
      </c>
      <c r="Y41" s="3">
        <f t="shared" si="5"/>
        <v>2</v>
      </c>
      <c r="Z41" s="3">
        <f t="shared" si="6"/>
        <v>2</v>
      </c>
      <c r="AA41" s="3">
        <f t="shared" si="7"/>
        <v>0</v>
      </c>
      <c r="AB41" s="3">
        <v>2.25</v>
      </c>
      <c r="AC41" s="3">
        <v>3</v>
      </c>
      <c r="AD41" s="3">
        <f t="shared" si="8"/>
        <v>2</v>
      </c>
      <c r="AE41" s="3" t="b">
        <f t="shared" si="9"/>
        <v>1</v>
      </c>
      <c r="AF41" s="3" t="b">
        <f t="shared" si="10"/>
        <v>1</v>
      </c>
      <c r="AG41" s="3">
        <f>IF(AE41,($B$3*$C$3-$B$3),-$B$3)</f>
        <v>13</v>
      </c>
      <c r="AH41" s="3">
        <f>SUM($AG$5:AG41)</f>
        <v>90</v>
      </c>
    </row>
    <row r="42" spans="1:34" x14ac:dyDescent="0.25">
      <c r="A42" s="3" t="s">
        <v>25</v>
      </c>
      <c r="B42" s="3" t="s">
        <v>27</v>
      </c>
      <c r="D42" s="16">
        <v>3</v>
      </c>
      <c r="E42" s="32">
        <v>3</v>
      </c>
      <c r="F42" s="30">
        <v>174.6978260869565</v>
      </c>
      <c r="G42" s="16">
        <v>4</v>
      </c>
      <c r="H42" s="32">
        <v>9</v>
      </c>
      <c r="I42" s="30">
        <v>202.86888888888893</v>
      </c>
      <c r="J42" s="17">
        <v>268.95599999999996</v>
      </c>
      <c r="K42" s="17">
        <v>318.32</v>
      </c>
      <c r="L42" s="33">
        <v>0.84492334757476739</v>
      </c>
      <c r="M42" s="33">
        <v>1.1835393149808893</v>
      </c>
      <c r="N42" s="2">
        <f t="shared" si="0"/>
        <v>0</v>
      </c>
      <c r="O42" s="2">
        <f t="shared" si="1"/>
        <v>4</v>
      </c>
      <c r="P42" s="2">
        <f t="shared" si="2"/>
        <v>0</v>
      </c>
      <c r="Q42" s="2">
        <f t="shared" si="3"/>
        <v>1</v>
      </c>
      <c r="R42" s="3" t="s">
        <v>83</v>
      </c>
      <c r="S42" s="3">
        <f t="shared" si="11"/>
        <v>-43.939836533591958</v>
      </c>
      <c r="T42" s="3">
        <f>((J42)/(K42))*86-((K42)/(J42))*86</f>
        <v>-29.120973196926485</v>
      </c>
      <c r="U42" s="3">
        <f>-2*(172/(L42+1))+172</f>
        <v>-14.457611072136473</v>
      </c>
      <c r="V42" s="3">
        <f t="shared" si="4"/>
        <v>-29.120973196926485</v>
      </c>
      <c r="X42" s="3">
        <f>IF(V42&gt;0,V42-AC42,AC42-V42)</f>
        <v>68.120973196926485</v>
      </c>
      <c r="Y42" s="3">
        <f t="shared" si="5"/>
        <v>1</v>
      </c>
      <c r="Z42" s="3">
        <f t="shared" si="6"/>
        <v>1</v>
      </c>
      <c r="AA42" s="3">
        <f t="shared" si="7"/>
        <v>-1</v>
      </c>
      <c r="AB42" s="3">
        <v>2.65</v>
      </c>
      <c r="AC42" s="3">
        <v>39</v>
      </c>
      <c r="AD42" s="3">
        <f t="shared" si="8"/>
        <v>2</v>
      </c>
      <c r="AE42" s="3" t="b">
        <f t="shared" si="9"/>
        <v>0</v>
      </c>
      <c r="AF42" s="3" t="b">
        <f t="shared" si="10"/>
        <v>0</v>
      </c>
      <c r="AG42" s="3">
        <f>IF(AE42,($B$3*$C$3-$B$3),-$B$3)</f>
        <v>-10</v>
      </c>
      <c r="AH42" s="3">
        <f>SUM($AG$5:AG42)</f>
        <v>80</v>
      </c>
    </row>
    <row r="43" spans="1:34" x14ac:dyDescent="0.25">
      <c r="A43" s="3" t="s">
        <v>13</v>
      </c>
      <c r="B43" s="3" t="s">
        <v>5</v>
      </c>
      <c r="D43" s="16">
        <v>3</v>
      </c>
      <c r="E43" s="32">
        <v>3</v>
      </c>
      <c r="F43" s="30">
        <v>182.26666666666668</v>
      </c>
      <c r="G43" s="16">
        <v>5</v>
      </c>
      <c r="H43" s="32">
        <v>17</v>
      </c>
      <c r="I43" s="30">
        <v>193.05227272727271</v>
      </c>
      <c r="J43" s="17">
        <v>226.33599999999998</v>
      </c>
      <c r="K43" s="17">
        <v>306.00799999999998</v>
      </c>
      <c r="L43" s="33">
        <v>0.73964079370473979</v>
      </c>
      <c r="M43" s="33">
        <v>1.3520076346670438</v>
      </c>
      <c r="N43" s="2">
        <f t="shared" si="0"/>
        <v>0</v>
      </c>
      <c r="O43" s="2">
        <f t="shared" si="1"/>
        <v>4</v>
      </c>
      <c r="P43" s="2">
        <f t="shared" si="2"/>
        <v>0</v>
      </c>
      <c r="Q43" s="2">
        <f t="shared" si="3"/>
        <v>1</v>
      </c>
      <c r="R43" s="3" t="s">
        <v>83</v>
      </c>
      <c r="S43" s="3">
        <f t="shared" si="11"/>
        <v>-80.491693308375872</v>
      </c>
      <c r="T43" s="3">
        <f>((J43)/(K43))*86-((K43)/(J43))*86</f>
        <v>-52.663548322758146</v>
      </c>
      <c r="U43" s="3">
        <f>-2*(172/(L43+1))+172</f>
        <v>-25.741971356866998</v>
      </c>
      <c r="V43" s="3">
        <f t="shared" si="4"/>
        <v>-80.491693308375872</v>
      </c>
      <c r="X43" s="3">
        <f>IF(V43&gt;0,V43-AC43,AC43-V43)</f>
        <v>42.491693308375872</v>
      </c>
      <c r="Y43" s="3">
        <f t="shared" si="5"/>
        <v>1</v>
      </c>
      <c r="Z43" s="3">
        <f t="shared" si="6"/>
        <v>0</v>
      </c>
      <c r="AA43" s="3">
        <f t="shared" si="7"/>
        <v>0</v>
      </c>
      <c r="AB43" s="3">
        <v>2.2000000000000002</v>
      </c>
      <c r="AC43" s="3">
        <v>-38</v>
      </c>
      <c r="AD43" s="3">
        <f t="shared" si="8"/>
        <v>1</v>
      </c>
      <c r="AE43" s="3" t="b">
        <f t="shared" si="9"/>
        <v>1</v>
      </c>
      <c r="AF43" s="3" t="b">
        <f t="shared" si="10"/>
        <v>0</v>
      </c>
      <c r="AG43" s="3">
        <f>IF(AE43,($B$3*$C$3-$B$3),-$B$3)</f>
        <v>13</v>
      </c>
      <c r="AH43" s="3">
        <f>SUM($AG$5:AG43)</f>
        <v>93</v>
      </c>
    </row>
    <row r="44" spans="1:34" x14ac:dyDescent="0.25">
      <c r="A44" s="3" t="s">
        <v>10</v>
      </c>
      <c r="B44" s="3" t="s">
        <v>29</v>
      </c>
      <c r="D44" s="16">
        <v>4</v>
      </c>
      <c r="E44" s="32">
        <v>1</v>
      </c>
      <c r="F44" s="30">
        <v>207.05</v>
      </c>
      <c r="G44" s="16">
        <v>4</v>
      </c>
      <c r="H44" s="32">
        <v>11</v>
      </c>
      <c r="I44" s="30">
        <v>179.8088888888889</v>
      </c>
      <c r="J44" s="17">
        <v>267.61599999999999</v>
      </c>
      <c r="K44" s="17">
        <v>282.41200000000003</v>
      </c>
      <c r="L44" s="33">
        <v>0.94760845856408349</v>
      </c>
      <c r="M44" s="33">
        <v>1.0552881741002034</v>
      </c>
      <c r="N44" s="2">
        <f t="shared" si="0"/>
        <v>1</v>
      </c>
      <c r="O44" s="2">
        <f t="shared" si="1"/>
        <v>1</v>
      </c>
      <c r="P44" s="2">
        <f t="shared" si="2"/>
        <v>0</v>
      </c>
      <c r="Q44" s="2">
        <f t="shared" si="3"/>
        <v>0</v>
      </c>
      <c r="R44" s="3" t="s">
        <v>72</v>
      </c>
      <c r="S44" s="3">
        <f t="shared" si="11"/>
        <v>-13.899063723670253</v>
      </c>
      <c r="T44" s="3">
        <f>((J44)/(K44))*86-((K44)/(J44))*86</f>
        <v>-9.2604555361063063</v>
      </c>
      <c r="U44" s="3">
        <f>-2*(172/(L44+1))+172</f>
        <v>-4.6268771771619299</v>
      </c>
      <c r="V44" s="3">
        <f t="shared" si="4"/>
        <v>-4.6268771771619299</v>
      </c>
      <c r="X44" s="3">
        <f>IF(V44&gt;0,V44-AC44,AC44-V44)</f>
        <v>-43.37312282283807</v>
      </c>
      <c r="Y44" s="3">
        <f t="shared" si="5"/>
        <v>2</v>
      </c>
      <c r="Z44" s="3">
        <f t="shared" si="6"/>
        <v>1</v>
      </c>
      <c r="AA44" s="3">
        <f t="shared" si="7"/>
        <v>2</v>
      </c>
      <c r="AB44" s="3">
        <v>2.5499999999999998</v>
      </c>
      <c r="AC44" s="3">
        <v>-48</v>
      </c>
      <c r="AD44" s="3">
        <f t="shared" si="8"/>
        <v>0</v>
      </c>
      <c r="AE44" s="3" t="b">
        <f t="shared" si="9"/>
        <v>0</v>
      </c>
      <c r="AF44" s="3" t="b">
        <f t="shared" si="10"/>
        <v>0</v>
      </c>
      <c r="AG44" s="3">
        <f>IF(AE44,($B$3*$C$3-$B$3),-$B$3)</f>
        <v>-10</v>
      </c>
      <c r="AH44" s="3">
        <f>SUM($AG$5:AG44)</f>
        <v>83</v>
      </c>
    </row>
    <row r="45" spans="1:34" x14ac:dyDescent="0.25">
      <c r="A45" s="3" t="s">
        <v>21</v>
      </c>
      <c r="B45" s="3" t="s">
        <v>28</v>
      </c>
      <c r="D45" s="16">
        <v>3</v>
      </c>
      <c r="E45" s="32">
        <v>5</v>
      </c>
      <c r="F45" s="30">
        <v>197.63636363636354</v>
      </c>
      <c r="G45" s="16">
        <v>2</v>
      </c>
      <c r="H45" s="32">
        <v>-5</v>
      </c>
      <c r="I45" s="30">
        <v>159.41063829787231</v>
      </c>
      <c r="J45" s="17">
        <v>258.74799999999993</v>
      </c>
      <c r="K45" s="17">
        <v>249.43200000000002</v>
      </c>
      <c r="L45" s="33">
        <v>1.0373488566021998</v>
      </c>
      <c r="M45" s="33">
        <v>0.96399585697280787</v>
      </c>
      <c r="N45" s="2">
        <f t="shared" si="0"/>
        <v>3</v>
      </c>
      <c r="O45" s="2">
        <f t="shared" si="1"/>
        <v>0</v>
      </c>
      <c r="P45" s="2">
        <f t="shared" si="2"/>
        <v>1</v>
      </c>
      <c r="Q45" s="2">
        <f t="shared" si="3"/>
        <v>0</v>
      </c>
      <c r="R45" s="3" t="s">
        <v>72</v>
      </c>
      <c r="S45" s="3">
        <f t="shared" si="11"/>
        <v>9.4651875574070488</v>
      </c>
      <c r="T45" s="3">
        <f>((J45)/(K45))*86-((K45)/(J45))*86</f>
        <v>6.3083579681277087</v>
      </c>
      <c r="U45" s="3">
        <f>-2*(172/(L45+1))+172</f>
        <v>3.1531189735919725</v>
      </c>
      <c r="V45" s="3">
        <f t="shared" si="4"/>
        <v>3.1531189735919725</v>
      </c>
      <c r="X45" s="3">
        <f>IF(V45&gt;0,V45-AC45,AC45-V45)</f>
        <v>-49.846881026408028</v>
      </c>
      <c r="Y45" s="3">
        <f t="shared" si="5"/>
        <v>2</v>
      </c>
      <c r="Z45" s="3">
        <f t="shared" si="6"/>
        <v>2</v>
      </c>
      <c r="AA45" s="3">
        <f t="shared" si="7"/>
        <v>-1</v>
      </c>
      <c r="AB45" s="3">
        <v>2.6</v>
      </c>
      <c r="AC45" s="3">
        <v>53</v>
      </c>
      <c r="AD45" s="3">
        <f t="shared" si="8"/>
        <v>3</v>
      </c>
      <c r="AE45" s="3" t="b">
        <f t="shared" si="9"/>
        <v>0</v>
      </c>
      <c r="AF45" s="3" t="b">
        <f t="shared" si="10"/>
        <v>0</v>
      </c>
      <c r="AG45" s="3">
        <f>IF(AE45,($B$3*$C$3-$B$3),-$B$3)</f>
        <v>-10</v>
      </c>
      <c r="AH45" s="3">
        <f>SUM($AG$5:AG45)</f>
        <v>73</v>
      </c>
    </row>
    <row r="46" spans="1:34" x14ac:dyDescent="0.25">
      <c r="A46" s="3" t="s">
        <v>11</v>
      </c>
      <c r="B46" s="3" t="s">
        <v>24</v>
      </c>
      <c r="D46" s="16">
        <v>1</v>
      </c>
      <c r="E46" s="32">
        <v>-11</v>
      </c>
      <c r="F46" s="30">
        <v>166.76590909090908</v>
      </c>
      <c r="G46" s="16">
        <v>3</v>
      </c>
      <c r="H46" s="32">
        <v>1</v>
      </c>
      <c r="I46" s="30">
        <v>185.68636363636364</v>
      </c>
      <c r="J46" s="17">
        <v>242.88</v>
      </c>
      <c r="K46" s="17">
        <v>284.16000000000003</v>
      </c>
      <c r="L46" s="33">
        <v>0.8547297297297296</v>
      </c>
      <c r="M46" s="33">
        <v>1.1699604743083005</v>
      </c>
      <c r="N46" s="2">
        <f t="shared" si="0"/>
        <v>0</v>
      </c>
      <c r="O46" s="2">
        <f t="shared" si="1"/>
        <v>4</v>
      </c>
      <c r="P46" s="2">
        <f t="shared" si="2"/>
        <v>0</v>
      </c>
      <c r="Q46" s="2">
        <f t="shared" si="3"/>
        <v>1</v>
      </c>
      <c r="R46" s="3" t="s">
        <v>83</v>
      </c>
      <c r="S46" s="3">
        <f t="shared" si="11"/>
        <v>-40.873487062518493</v>
      </c>
      <c r="T46" s="3">
        <f>((J46)/(K46))*86-((K46)/(J46))*86</f>
        <v>-27.109844033757099</v>
      </c>
      <c r="U46" s="3">
        <f>-2*(172/(L46+1))+172</f>
        <v>-13.471766848816031</v>
      </c>
      <c r="V46" s="3">
        <f t="shared" si="4"/>
        <v>-27.109844033757099</v>
      </c>
      <c r="X46" s="3">
        <f>IF(V46&gt;0,V46-AC46,AC46-V46)</f>
        <v>-19.890155966242901</v>
      </c>
      <c r="Y46" s="3">
        <f t="shared" si="5"/>
        <v>1</v>
      </c>
      <c r="Z46" s="3">
        <f t="shared" si="6"/>
        <v>1</v>
      </c>
      <c r="AA46" s="3">
        <f t="shared" si="7"/>
        <v>1</v>
      </c>
      <c r="AB46" s="3">
        <v>2.2999999999999998</v>
      </c>
      <c r="AC46" s="3">
        <v>-47</v>
      </c>
      <c r="AD46" s="3">
        <f t="shared" si="8"/>
        <v>0</v>
      </c>
      <c r="AE46" s="3" t="b">
        <f t="shared" si="9"/>
        <v>0</v>
      </c>
      <c r="AF46" s="3" t="b">
        <f t="shared" si="10"/>
        <v>0</v>
      </c>
      <c r="AG46" s="3">
        <f>IF(AE46,($B$3*$C$3-$B$3),-$B$3)</f>
        <v>-10</v>
      </c>
      <c r="AH46" s="3">
        <f>SUM($AG$5:AG46)</f>
        <v>63</v>
      </c>
    </row>
    <row r="47" spans="1:34" x14ac:dyDescent="0.25">
      <c r="A47" s="3" t="s">
        <v>22</v>
      </c>
      <c r="B47" s="3" t="s">
        <v>20</v>
      </c>
      <c r="D47" s="16">
        <v>1</v>
      </c>
      <c r="E47" s="32">
        <v>-19</v>
      </c>
      <c r="F47" s="30">
        <v>181.86666666666665</v>
      </c>
      <c r="G47" s="16">
        <v>0</v>
      </c>
      <c r="H47" s="32">
        <v>-21</v>
      </c>
      <c r="I47" s="30">
        <v>136.45869565217393</v>
      </c>
      <c r="J47" s="17">
        <v>241.04000000000005</v>
      </c>
      <c r="K47" s="17">
        <v>197.328</v>
      </c>
      <c r="L47" s="33">
        <v>1.2215195005270414</v>
      </c>
      <c r="M47" s="33">
        <v>0.81865250580816451</v>
      </c>
      <c r="N47" s="2">
        <f t="shared" si="0"/>
        <v>4</v>
      </c>
      <c r="O47" s="2">
        <f t="shared" si="1"/>
        <v>0</v>
      </c>
      <c r="P47" s="2">
        <f t="shared" si="2"/>
        <v>2</v>
      </c>
      <c r="Q47" s="2">
        <f t="shared" si="3"/>
        <v>0</v>
      </c>
      <c r="R47" s="3" t="s">
        <v>72</v>
      </c>
      <c r="S47" s="3">
        <f t="shared" si="11"/>
        <v>52.403267603479563</v>
      </c>
      <c r="T47" s="3">
        <f>((J47)/(K47))*86-((K47)/(J47))*86</f>
        <v>34.646561545823403</v>
      </c>
      <c r="U47" s="3">
        <f>-2*(172/(L47+1))+172</f>
        <v>17.151032922111114</v>
      </c>
      <c r="V47" s="3">
        <f t="shared" si="4"/>
        <v>34.646561545823403</v>
      </c>
      <c r="X47" s="3">
        <f>IF(V47&gt;0,V47-AC47,AC47-V47)</f>
        <v>38.646561545823403</v>
      </c>
      <c r="Y47" s="3">
        <f t="shared" si="5"/>
        <v>2</v>
      </c>
      <c r="Z47" s="3">
        <f t="shared" si="6"/>
        <v>2</v>
      </c>
      <c r="AA47" s="3">
        <f t="shared" si="7"/>
        <v>1</v>
      </c>
      <c r="AB47" s="3">
        <v>2.25</v>
      </c>
      <c r="AC47" s="3">
        <v>-4</v>
      </c>
      <c r="AD47" s="3">
        <f t="shared" si="8"/>
        <v>1</v>
      </c>
      <c r="AE47" s="3" t="b">
        <f t="shared" si="9"/>
        <v>0</v>
      </c>
      <c r="AF47" s="3" t="b">
        <f t="shared" si="10"/>
        <v>0</v>
      </c>
      <c r="AG47" s="3">
        <f>IF(AE47,($B$3*$C$3-$B$3),-$B$3)</f>
        <v>-10</v>
      </c>
      <c r="AH47" s="3">
        <f>SUM($AG$5:AG47)</f>
        <v>53</v>
      </c>
    </row>
    <row r="48" spans="1:34" x14ac:dyDescent="0.25">
      <c r="A48" s="3" t="s">
        <v>23</v>
      </c>
      <c r="B48" s="3" t="s">
        <v>19</v>
      </c>
      <c r="D48" s="16">
        <v>3</v>
      </c>
      <c r="E48" s="32">
        <v>1</v>
      </c>
      <c r="F48" s="30">
        <v>160.2755555555556</v>
      </c>
      <c r="G48" s="16">
        <v>2</v>
      </c>
      <c r="H48" s="32">
        <v>-13</v>
      </c>
      <c r="I48" s="30">
        <v>178.64090909090913</v>
      </c>
      <c r="J48" s="17">
        <v>219.57600000000005</v>
      </c>
      <c r="K48" s="17">
        <v>259.95999999999998</v>
      </c>
      <c r="L48" s="33">
        <v>0.8446530235420836</v>
      </c>
      <c r="M48" s="33">
        <v>1.183918096695449</v>
      </c>
      <c r="N48" s="2">
        <f t="shared" si="0"/>
        <v>2</v>
      </c>
      <c r="O48" s="2">
        <f t="shared" si="1"/>
        <v>2</v>
      </c>
      <c r="P48" s="2">
        <f t="shared" si="2"/>
        <v>0</v>
      </c>
      <c r="Q48" s="2">
        <f t="shared" si="3"/>
        <v>1</v>
      </c>
      <c r="R48" s="3" t="s">
        <v>72</v>
      </c>
      <c r="S48" s="3">
        <f t="shared" si="11"/>
        <v>-44.025050455695904</v>
      </c>
      <c r="T48" s="3">
        <f>((J48)/(K48))*86-((K48)/(J48))*86</f>
        <v>-29.176796291189419</v>
      </c>
      <c r="U48" s="3">
        <f>-2*(172/(L48+1))+172</f>
        <v>-14.484935437589655</v>
      </c>
      <c r="V48" s="3">
        <f t="shared" si="4"/>
        <v>-29.176796291189419</v>
      </c>
      <c r="X48" s="3">
        <f>IF(V48&gt;0,V48-AC48,AC48-V48)</f>
        <v>62.176796291189419</v>
      </c>
      <c r="Y48" s="3">
        <f t="shared" si="5"/>
        <v>1</v>
      </c>
      <c r="Z48" s="3">
        <f t="shared" si="6"/>
        <v>1</v>
      </c>
      <c r="AA48" s="3">
        <f t="shared" si="7"/>
        <v>-1</v>
      </c>
      <c r="AB48" s="3">
        <v>2.8</v>
      </c>
      <c r="AC48" s="3">
        <v>33</v>
      </c>
      <c r="AD48" s="3">
        <f t="shared" si="8"/>
        <v>2</v>
      </c>
      <c r="AE48" s="3" t="b">
        <f t="shared" si="9"/>
        <v>0</v>
      </c>
      <c r="AF48" s="3" t="b">
        <f t="shared" si="10"/>
        <v>0</v>
      </c>
      <c r="AG48" s="3">
        <f>IF(AE48,($B$3*$C$3-$B$3),-$B$3)</f>
        <v>-10</v>
      </c>
      <c r="AH48" s="3">
        <f>SUM($AG$5:AG48)</f>
        <v>43</v>
      </c>
    </row>
    <row r="49" spans="1:34" x14ac:dyDescent="0.25">
      <c r="A49" s="3" t="s">
        <v>26</v>
      </c>
      <c r="B49" s="3" t="s">
        <v>12</v>
      </c>
      <c r="D49" s="16">
        <v>2</v>
      </c>
      <c r="E49" s="32">
        <v>-11</v>
      </c>
      <c r="F49" s="30">
        <v>198.6217391304348</v>
      </c>
      <c r="G49" s="16">
        <v>2</v>
      </c>
      <c r="H49" s="32">
        <v>-9</v>
      </c>
      <c r="I49" s="30">
        <v>158.20545454545456</v>
      </c>
      <c r="J49" s="17">
        <v>260.61999999999995</v>
      </c>
      <c r="K49" s="17">
        <v>181.74000000000004</v>
      </c>
      <c r="L49" s="33">
        <v>1.4340266314515235</v>
      </c>
      <c r="M49" s="33">
        <v>0.69733711917734664</v>
      </c>
      <c r="N49" s="2">
        <f t="shared" si="0"/>
        <v>2</v>
      </c>
      <c r="O49" s="2">
        <f t="shared" si="1"/>
        <v>1</v>
      </c>
      <c r="P49" s="2">
        <f t="shared" si="2"/>
        <v>2</v>
      </c>
      <c r="Q49" s="2">
        <f t="shared" si="3"/>
        <v>0</v>
      </c>
      <c r="R49" s="3" t="s">
        <v>74</v>
      </c>
      <c r="S49" s="3">
        <f t="shared" si="11"/>
        <v>97.604477490424557</v>
      </c>
      <c r="T49" s="3">
        <f>((J49)/(K49))*86-((K49)/(J49))*86</f>
        <v>63.355298055579205</v>
      </c>
      <c r="U49" s="3">
        <f>-2*(172/(L49+1))+172</f>
        <v>30.67040419567769</v>
      </c>
      <c r="V49" s="3">
        <f t="shared" si="4"/>
        <v>97.604477490424557</v>
      </c>
      <c r="X49" s="3">
        <f>IF(V49&gt;0,V49-AC49,AC49-V49)</f>
        <v>28.604477490424557</v>
      </c>
      <c r="Y49" s="3">
        <f t="shared" si="5"/>
        <v>3</v>
      </c>
      <c r="Z49" s="3">
        <f t="shared" si="6"/>
        <v>3</v>
      </c>
      <c r="AA49" s="3">
        <f t="shared" si="7"/>
        <v>0</v>
      </c>
      <c r="AB49" s="3">
        <v>2.15</v>
      </c>
      <c r="AC49" s="3">
        <v>69</v>
      </c>
      <c r="AD49" s="3">
        <f t="shared" si="8"/>
        <v>3</v>
      </c>
      <c r="AE49" s="3" t="b">
        <f t="shared" si="9"/>
        <v>1</v>
      </c>
      <c r="AF49" s="3" t="b">
        <f t="shared" si="10"/>
        <v>1</v>
      </c>
      <c r="AG49" s="3">
        <f>IF(AE49,($B$3*$C$3-$B$3),-$B$3)</f>
        <v>13</v>
      </c>
      <c r="AH49" s="3">
        <f>SUM($AG$5:AG49)</f>
        <v>56</v>
      </c>
    </row>
    <row r="50" spans="1:34" x14ac:dyDescent="0.25">
      <c r="A50" s="3" t="s">
        <v>5</v>
      </c>
      <c r="B50" s="3" t="s">
        <v>21</v>
      </c>
      <c r="D50" s="16">
        <v>5</v>
      </c>
      <c r="E50" s="32">
        <v>19</v>
      </c>
      <c r="F50" s="30">
        <v>193.05227272727271</v>
      </c>
      <c r="G50" s="16">
        <v>4</v>
      </c>
      <c r="H50" s="32">
        <v>11</v>
      </c>
      <c r="I50" s="30">
        <v>197.63636363636354</v>
      </c>
      <c r="J50" s="17">
        <v>330.72272727272724</v>
      </c>
      <c r="K50" s="17">
        <v>281.10454545454542</v>
      </c>
      <c r="L50" s="33">
        <v>1.1765114887699497</v>
      </c>
      <c r="M50" s="33">
        <v>0.84997045039101693</v>
      </c>
      <c r="N50" s="2">
        <f t="shared" si="0"/>
        <v>3</v>
      </c>
      <c r="O50" s="2">
        <f t="shared" si="1"/>
        <v>0</v>
      </c>
      <c r="P50" s="2">
        <f t="shared" si="2"/>
        <v>1</v>
      </c>
      <c r="Q50" s="2">
        <f t="shared" si="3"/>
        <v>0</v>
      </c>
      <c r="R50" s="3" t="s">
        <v>72</v>
      </c>
      <c r="S50" s="3">
        <f t="shared" si="11"/>
        <v>42.355657668788552</v>
      </c>
      <c r="T50" s="3">
        <f>((J50)/(K50))*86-((K50)/(J50))*86</f>
        <v>28.082529300588206</v>
      </c>
      <c r="U50" s="3">
        <f>-2*(172/(L50+1))+172</f>
        <v>13.948916063654309</v>
      </c>
      <c r="V50" s="3">
        <f t="shared" si="4"/>
        <v>28.082529300588206</v>
      </c>
      <c r="X50" s="3">
        <f>IF(V50&gt;0,V50-AC50,AC50-V50)</f>
        <v>12.082529300588206</v>
      </c>
      <c r="Y50" s="3">
        <f t="shared" si="5"/>
        <v>2</v>
      </c>
      <c r="Z50" s="3">
        <f t="shared" si="6"/>
        <v>2</v>
      </c>
      <c r="AA50" s="3">
        <f t="shared" si="7"/>
        <v>0</v>
      </c>
      <c r="AC50" s="3">
        <v>16</v>
      </c>
      <c r="AD50" s="3">
        <f t="shared" si="8"/>
        <v>2</v>
      </c>
      <c r="AE50" s="3" t="b">
        <f t="shared" si="9"/>
        <v>1</v>
      </c>
      <c r="AF50" s="3" t="b">
        <f t="shared" si="10"/>
        <v>1</v>
      </c>
      <c r="AG50" s="3">
        <f>IF(AE50,($B$3*$C$3-$B$3),-$B$3)</f>
        <v>13</v>
      </c>
      <c r="AH50" s="3">
        <f>SUM($AG$5:AG50)</f>
        <v>69</v>
      </c>
    </row>
    <row r="51" spans="1:34" x14ac:dyDescent="0.25">
      <c r="A51" s="3" t="s">
        <v>6</v>
      </c>
      <c r="B51" s="3" t="s">
        <v>22</v>
      </c>
      <c r="D51" s="16">
        <v>3</v>
      </c>
      <c r="E51" s="32">
        <v>3</v>
      </c>
      <c r="F51" s="30">
        <v>176.86956521739131</v>
      </c>
      <c r="G51" s="16">
        <v>0</v>
      </c>
      <c r="H51" s="32">
        <v>-21</v>
      </c>
      <c r="I51" s="30">
        <v>181.86666666666665</v>
      </c>
      <c r="J51" s="17">
        <v>302.17727272727274</v>
      </c>
      <c r="K51" s="17">
        <v>223.15</v>
      </c>
      <c r="L51" s="33">
        <v>1.35414417534068</v>
      </c>
      <c r="M51" s="33">
        <v>0.73847380375757754</v>
      </c>
      <c r="N51" s="2">
        <f t="shared" si="0"/>
        <v>3</v>
      </c>
      <c r="O51" s="2">
        <f t="shared" si="1"/>
        <v>0</v>
      </c>
      <c r="P51" s="2">
        <f t="shared" si="2"/>
        <v>3</v>
      </c>
      <c r="Q51" s="2">
        <f t="shared" si="3"/>
        <v>0</v>
      </c>
      <c r="R51" s="3" t="s">
        <v>74</v>
      </c>
      <c r="S51" s="3">
        <f t="shared" si="11"/>
        <v>80.941710499689748</v>
      </c>
      <c r="T51" s="3">
        <f>((J51)/(K51))*86-((K51)/(J51))*86</f>
        <v>52.947651956146807</v>
      </c>
      <c r="U51" s="3">
        <f>-2*(172/(L51+1))+172</f>
        <v>25.874710137403525</v>
      </c>
      <c r="V51" s="3">
        <f t="shared" si="4"/>
        <v>80.941710499689748</v>
      </c>
      <c r="X51" s="3">
        <f>IF(V51&gt;0,V51-AC51,AC51-V51)</f>
        <v>47.941710499689748</v>
      </c>
      <c r="Y51" s="3">
        <f t="shared" si="5"/>
        <v>3</v>
      </c>
      <c r="Z51" s="3">
        <f t="shared" si="6"/>
        <v>3</v>
      </c>
      <c r="AA51" s="3">
        <f t="shared" si="7"/>
        <v>1</v>
      </c>
      <c r="AC51" s="3">
        <v>33</v>
      </c>
      <c r="AD51" s="3">
        <f t="shared" si="8"/>
        <v>2</v>
      </c>
      <c r="AE51" s="3" t="b">
        <f t="shared" si="9"/>
        <v>0</v>
      </c>
      <c r="AF51" s="3" t="b">
        <f t="shared" si="10"/>
        <v>0</v>
      </c>
      <c r="AG51" s="3">
        <f>IF(AE51,($B$3*$C$3-$B$3),-$B$3)</f>
        <v>-10</v>
      </c>
      <c r="AH51" s="3">
        <f>SUM($AG$5:AG51)</f>
        <v>59</v>
      </c>
    </row>
    <row r="52" spans="1:34" x14ac:dyDescent="0.25">
      <c r="A52" s="3" t="s">
        <v>23</v>
      </c>
      <c r="B52" s="3" t="s">
        <v>11</v>
      </c>
      <c r="D52" s="16">
        <v>4</v>
      </c>
      <c r="E52" s="32">
        <v>7</v>
      </c>
      <c r="F52" s="30">
        <v>160.2755555555556</v>
      </c>
      <c r="G52" s="16">
        <v>1</v>
      </c>
      <c r="H52" s="32">
        <v>-13</v>
      </c>
      <c r="I52" s="30">
        <v>166.76590909090908</v>
      </c>
      <c r="J52" s="17">
        <v>229.10000000000002</v>
      </c>
      <c r="K52" s="17">
        <v>255.67272727272729</v>
      </c>
      <c r="L52" s="33">
        <v>0.8960674157303371</v>
      </c>
      <c r="M52" s="33">
        <v>1.1159874608150471</v>
      </c>
      <c r="N52" s="2">
        <f t="shared" si="0"/>
        <v>2</v>
      </c>
      <c r="O52" s="2">
        <f t="shared" si="1"/>
        <v>1</v>
      </c>
      <c r="P52" s="2">
        <f t="shared" si="2"/>
        <v>2</v>
      </c>
      <c r="Q52" s="2">
        <f t="shared" si="3"/>
        <v>0</v>
      </c>
      <c r="R52" s="3" t="s">
        <v>72</v>
      </c>
      <c r="S52" s="3">
        <f t="shared" si="11"/>
        <v>-28.440859362294361</v>
      </c>
      <c r="T52" s="3">
        <f>((J52)/(K52))*86-((K52)/(J52))*86</f>
        <v>-18.913123877285059</v>
      </c>
      <c r="U52" s="3">
        <f>-2*(172/(L52+1))+172</f>
        <v>-9.4281481481481251</v>
      </c>
      <c r="V52" s="3">
        <f t="shared" si="4"/>
        <v>-9.4281481481481251</v>
      </c>
      <c r="X52" s="3">
        <f>IF(V52&gt;0,V52-AC52,AC52-V52)</f>
        <v>-29.571851851851875</v>
      </c>
      <c r="Y52" s="3">
        <f t="shared" si="5"/>
        <v>2</v>
      </c>
      <c r="Z52" s="3">
        <f t="shared" si="6"/>
        <v>1</v>
      </c>
      <c r="AA52" s="3">
        <f t="shared" si="7"/>
        <v>2</v>
      </c>
      <c r="AC52" s="3">
        <v>-39</v>
      </c>
      <c r="AD52" s="3">
        <f t="shared" si="8"/>
        <v>0</v>
      </c>
      <c r="AE52" s="3" t="b">
        <f t="shared" si="9"/>
        <v>0</v>
      </c>
      <c r="AF52" s="3" t="b">
        <f t="shared" si="10"/>
        <v>0</v>
      </c>
      <c r="AG52" s="3">
        <f>IF(AE52,($B$3*$C$3-$B$3),-$B$3)</f>
        <v>-10</v>
      </c>
      <c r="AH52" s="3">
        <f>SUM($AG$5:AG52)</f>
        <v>49</v>
      </c>
    </row>
    <row r="53" spans="1:34" x14ac:dyDescent="0.25">
      <c r="A53" s="3" t="s">
        <v>24</v>
      </c>
      <c r="B53" s="3" t="s">
        <v>30</v>
      </c>
      <c r="D53" s="16">
        <v>3</v>
      </c>
      <c r="E53" s="32">
        <v>7</v>
      </c>
      <c r="F53" s="30">
        <v>185.68636363636364</v>
      </c>
      <c r="G53" s="16">
        <v>5</v>
      </c>
      <c r="H53" s="32">
        <v>17</v>
      </c>
      <c r="I53" s="30">
        <v>199.21555555555562</v>
      </c>
      <c r="J53" s="17">
        <v>281.07272727272726</v>
      </c>
      <c r="K53" s="17">
        <v>323.29090909090911</v>
      </c>
      <c r="L53" s="33">
        <v>0.86941116922557782</v>
      </c>
      <c r="M53" s="33">
        <v>1.1502037647972057</v>
      </c>
      <c r="N53" s="2">
        <f t="shared" si="0"/>
        <v>0</v>
      </c>
      <c r="O53" s="2">
        <f t="shared" si="1"/>
        <v>4</v>
      </c>
      <c r="P53" s="2">
        <f t="shared" si="2"/>
        <v>0</v>
      </c>
      <c r="Q53" s="2">
        <f t="shared" si="3"/>
        <v>1</v>
      </c>
      <c r="R53" s="3" t="s">
        <v>83</v>
      </c>
      <c r="S53" s="3">
        <f t="shared" si="11"/>
        <v>-36.370011774903048</v>
      </c>
      <c r="T53" s="3">
        <f>((J53)/(K53))*86-((K53)/(J53))*86</f>
        <v>-24.148163219159997</v>
      </c>
      <c r="U53" s="3">
        <f>-2*(172/(L53+1))+172</f>
        <v>-12.015162454873632</v>
      </c>
      <c r="V53" s="3">
        <f t="shared" si="4"/>
        <v>-24.148163219159997</v>
      </c>
      <c r="X53" s="3">
        <f>IF(V53&gt;0,V53-AC53,AC53-V53)</f>
        <v>99.148163219159997</v>
      </c>
      <c r="Y53" s="3">
        <f t="shared" si="5"/>
        <v>1</v>
      </c>
      <c r="Z53" s="3">
        <f t="shared" si="6"/>
        <v>1</v>
      </c>
      <c r="AA53" s="3">
        <f t="shared" si="7"/>
        <v>-2</v>
      </c>
      <c r="AC53" s="3">
        <v>75</v>
      </c>
      <c r="AD53" s="3">
        <f t="shared" si="8"/>
        <v>3</v>
      </c>
      <c r="AE53" s="3" t="b">
        <f t="shared" si="9"/>
        <v>0</v>
      </c>
      <c r="AF53" s="3" t="b">
        <f t="shared" si="10"/>
        <v>0</v>
      </c>
      <c r="AG53" s="3">
        <f>IF(AE53,($B$3*$C$3-$B$3),-$B$3)</f>
        <v>-10</v>
      </c>
      <c r="AH53" s="3">
        <f>SUM($AG$5:AG53)</f>
        <v>39</v>
      </c>
    </row>
    <row r="54" spans="1:34" x14ac:dyDescent="0.25">
      <c r="A54" s="3" t="s">
        <v>19</v>
      </c>
      <c r="B54" s="3" t="s">
        <v>10</v>
      </c>
      <c r="D54" s="16">
        <v>2</v>
      </c>
      <c r="E54" s="32">
        <v>-17</v>
      </c>
      <c r="F54" s="30">
        <v>178.64090909090913</v>
      </c>
      <c r="G54" s="16">
        <v>3</v>
      </c>
      <c r="H54" s="32">
        <v>-7</v>
      </c>
      <c r="I54" s="30">
        <v>207.05</v>
      </c>
      <c r="J54" s="17">
        <v>256.17727272727274</v>
      </c>
      <c r="K54" s="17">
        <v>252.45454545454547</v>
      </c>
      <c r="L54" s="33">
        <v>1.0147461289160964</v>
      </c>
      <c r="M54" s="33">
        <v>0.98546815947763444</v>
      </c>
      <c r="N54" s="2">
        <f t="shared" si="0"/>
        <v>0</v>
      </c>
      <c r="O54" s="2">
        <f t="shared" si="1"/>
        <v>3</v>
      </c>
      <c r="P54" s="2">
        <f t="shared" si="2"/>
        <v>0</v>
      </c>
      <c r="Q54" s="2">
        <f t="shared" si="3"/>
        <v>0</v>
      </c>
      <c r="R54" s="3" t="s">
        <v>83</v>
      </c>
      <c r="S54" s="3">
        <f t="shared" si="11"/>
        <v>3.7770266662432022</v>
      </c>
      <c r="T54" s="3">
        <f>((J54)/(K54))*86-((K54)/(J54))*86</f>
        <v>2.5179053717077267</v>
      </c>
      <c r="U54" s="3">
        <f>-2*(172/(L54+1))+172</f>
        <v>1.2588852447295835</v>
      </c>
      <c r="V54" s="3">
        <f t="shared" si="4"/>
        <v>1.2588852447295835</v>
      </c>
      <c r="X54" s="3">
        <f>IF(V54&gt;0,V54-AC54,AC54-V54)</f>
        <v>36.258885244729584</v>
      </c>
      <c r="Y54" s="3">
        <f t="shared" si="5"/>
        <v>2</v>
      </c>
      <c r="Z54" s="3">
        <f t="shared" si="6"/>
        <v>2</v>
      </c>
      <c r="AA54" s="3">
        <f t="shared" si="7"/>
        <v>1</v>
      </c>
      <c r="AC54" s="3">
        <v>-35</v>
      </c>
      <c r="AD54" s="3">
        <f t="shared" si="8"/>
        <v>1</v>
      </c>
      <c r="AE54" s="3" t="b">
        <f t="shared" si="9"/>
        <v>0</v>
      </c>
      <c r="AF54" s="3" t="b">
        <f t="shared" si="10"/>
        <v>0</v>
      </c>
      <c r="AG54" s="3">
        <f>IF(AE54,($B$3*$C$3-$B$3),-$B$3)</f>
        <v>-10</v>
      </c>
      <c r="AH54" s="3">
        <f>SUM($AG$5:AG54)</f>
        <v>29</v>
      </c>
    </row>
    <row r="55" spans="1:34" x14ac:dyDescent="0.25">
      <c r="A55" s="3" t="s">
        <v>29</v>
      </c>
      <c r="B55" s="3" t="s">
        <v>13</v>
      </c>
      <c r="D55" s="16">
        <v>5</v>
      </c>
      <c r="E55" s="32">
        <v>15</v>
      </c>
      <c r="F55" s="30">
        <v>179.8088888888889</v>
      </c>
      <c r="G55" s="16">
        <v>3</v>
      </c>
      <c r="H55" s="32">
        <v>-3</v>
      </c>
      <c r="I55" s="30">
        <v>182.26666666666668</v>
      </c>
      <c r="J55" s="17">
        <v>291.19090909090903</v>
      </c>
      <c r="K55" s="17">
        <v>228.4045454545454</v>
      </c>
      <c r="L55" s="33">
        <v>1.2748910426078131</v>
      </c>
      <c r="M55" s="33">
        <v>0.78438075614248692</v>
      </c>
      <c r="N55" s="2">
        <f t="shared" si="0"/>
        <v>3</v>
      </c>
      <c r="O55" s="2">
        <f t="shared" si="1"/>
        <v>0</v>
      </c>
      <c r="P55" s="2">
        <f t="shared" si="2"/>
        <v>2</v>
      </c>
      <c r="Q55" s="2">
        <f t="shared" si="3"/>
        <v>0</v>
      </c>
      <c r="R55" s="3" t="s">
        <v>74</v>
      </c>
      <c r="S55" s="3">
        <f t="shared" si="11"/>
        <v>64.053161180824844</v>
      </c>
      <c r="T55" s="3">
        <f>((J55)/(K55))*86-((K55)/(J55))*86</f>
        <v>42.18388463601805</v>
      </c>
      <c r="U55" s="3">
        <f>-2*(172/(L55+1))+172</f>
        <v>20.783966547401377</v>
      </c>
      <c r="V55" s="3">
        <f t="shared" si="4"/>
        <v>64.053161180824844</v>
      </c>
      <c r="X55" s="3">
        <f>IF(V55&gt;0,V55-AC55,AC55-V55)</f>
        <v>-55.946838819175156</v>
      </c>
      <c r="Y55" s="3">
        <f t="shared" si="5"/>
        <v>3</v>
      </c>
      <c r="Z55" s="3">
        <f t="shared" si="6"/>
        <v>3</v>
      </c>
      <c r="AA55" s="3">
        <f t="shared" si="7"/>
        <v>0</v>
      </c>
      <c r="AC55" s="3">
        <v>120</v>
      </c>
      <c r="AD55" s="3">
        <f t="shared" si="8"/>
        <v>3</v>
      </c>
      <c r="AE55" s="3" t="b">
        <f t="shared" si="9"/>
        <v>1</v>
      </c>
      <c r="AF55" s="3" t="b">
        <f t="shared" si="10"/>
        <v>1</v>
      </c>
      <c r="AG55" s="3">
        <f>IF(AE55,($B$3*$C$3-$B$3),-$B$3)</f>
        <v>13</v>
      </c>
      <c r="AH55" s="3">
        <f>SUM($AG$5:AG55)</f>
        <v>42</v>
      </c>
    </row>
    <row r="56" spans="1:34" x14ac:dyDescent="0.25">
      <c r="A56" s="3" t="s">
        <v>28</v>
      </c>
      <c r="B56" s="3" t="s">
        <v>25</v>
      </c>
      <c r="D56" s="16">
        <v>3</v>
      </c>
      <c r="E56" s="32">
        <v>3</v>
      </c>
      <c r="F56" s="30">
        <v>159.41063829787231</v>
      </c>
      <c r="G56" s="16">
        <v>4</v>
      </c>
      <c r="H56" s="32">
        <v>9</v>
      </c>
      <c r="I56" s="30">
        <v>174.6978260869565</v>
      </c>
      <c r="J56" s="17">
        <v>258.54090909090911</v>
      </c>
      <c r="K56" s="17">
        <v>277.18636363636364</v>
      </c>
      <c r="L56" s="33">
        <v>0.93273314638985916</v>
      </c>
      <c r="M56" s="33">
        <v>1.0721180048875683</v>
      </c>
      <c r="N56" s="2">
        <f t="shared" si="0"/>
        <v>0</v>
      </c>
      <c r="O56" s="2">
        <f t="shared" si="1"/>
        <v>4</v>
      </c>
      <c r="P56" s="2">
        <f t="shared" si="2"/>
        <v>0</v>
      </c>
      <c r="Q56" s="2">
        <f t="shared" si="3"/>
        <v>0</v>
      </c>
      <c r="R56" s="3" t="s">
        <v>83</v>
      </c>
      <c r="S56" s="3">
        <f t="shared" si="11"/>
        <v>-17.998811296328654</v>
      </c>
      <c r="T56" s="3">
        <f>((J56)/(K56))*86-((K56)/(J56))*86</f>
        <v>-11.987097830802981</v>
      </c>
      <c r="U56" s="3">
        <f>-2*(172/(L56+1))+172</f>
        <v>-5.9862888172407906</v>
      </c>
      <c r="V56" s="3">
        <f t="shared" si="4"/>
        <v>-5.9862888172407906</v>
      </c>
      <c r="X56" s="3">
        <f>IF(V56&gt;0,V56-AC56,AC56-V56)</f>
        <v>2.9862888172407906</v>
      </c>
      <c r="Y56" s="3">
        <f t="shared" si="5"/>
        <v>2</v>
      </c>
      <c r="Z56" s="3">
        <f t="shared" si="6"/>
        <v>1</v>
      </c>
      <c r="AA56" s="3">
        <f t="shared" si="7"/>
        <v>1</v>
      </c>
      <c r="AC56" s="3">
        <v>-3</v>
      </c>
      <c r="AD56" s="3">
        <f t="shared" si="8"/>
        <v>1</v>
      </c>
      <c r="AE56" s="3" t="b">
        <f t="shared" si="9"/>
        <v>0</v>
      </c>
      <c r="AF56" s="3" t="b">
        <f t="shared" si="10"/>
        <v>1</v>
      </c>
      <c r="AG56" s="3">
        <f>IF(AE56,($B$3*$C$3-$B$3),-$B$3)</f>
        <v>-10</v>
      </c>
      <c r="AH56" s="3">
        <f>SUM($AG$5:AG56)</f>
        <v>32</v>
      </c>
    </row>
    <row r="57" spans="1:34" x14ac:dyDescent="0.25">
      <c r="A57" s="3" t="s">
        <v>27</v>
      </c>
      <c r="B57" s="3" t="s">
        <v>26</v>
      </c>
      <c r="D57" s="16">
        <v>3</v>
      </c>
      <c r="E57" s="32">
        <v>1</v>
      </c>
      <c r="F57" s="30">
        <v>202.86888888888893</v>
      </c>
      <c r="G57" s="16">
        <v>2</v>
      </c>
      <c r="H57" s="32">
        <v>-3</v>
      </c>
      <c r="I57" s="30">
        <v>198.6217391304348</v>
      </c>
      <c r="J57" s="17">
        <v>349.94545454545454</v>
      </c>
      <c r="K57" s="17">
        <v>248.67727272727268</v>
      </c>
      <c r="L57" s="33">
        <v>1.4072273300553841</v>
      </c>
      <c r="M57" s="33">
        <v>0.71061723905024143</v>
      </c>
      <c r="N57" s="2">
        <f t="shared" si="0"/>
        <v>3</v>
      </c>
      <c r="O57" s="2">
        <f t="shared" si="1"/>
        <v>0</v>
      </c>
      <c r="P57" s="2">
        <f t="shared" si="2"/>
        <v>1</v>
      </c>
      <c r="Q57" s="2">
        <f t="shared" si="3"/>
        <v>0</v>
      </c>
      <c r="R57" s="3" t="s">
        <v>74</v>
      </c>
      <c r="S57" s="3">
        <f t="shared" si="11"/>
        <v>92.046588831314651</v>
      </c>
      <c r="T57" s="3">
        <f>((J57)/(K57))*86-((K57)/(J57))*86</f>
        <v>59.908467826442269</v>
      </c>
      <c r="U57" s="3">
        <f>-2*(172/(L57+1))+172</f>
        <v>29.097002968936295</v>
      </c>
      <c r="V57" s="3">
        <f t="shared" si="4"/>
        <v>92.046588831314651</v>
      </c>
      <c r="X57" s="3">
        <f>IF(V57&gt;0,V57-AC57,AC57-V57)</f>
        <v>30.046588831314651</v>
      </c>
      <c r="Y57" s="3">
        <f t="shared" si="5"/>
        <v>3</v>
      </c>
      <c r="Z57" s="3">
        <f t="shared" si="6"/>
        <v>3</v>
      </c>
      <c r="AA57" s="3">
        <f t="shared" si="7"/>
        <v>0</v>
      </c>
      <c r="AC57" s="3">
        <v>62</v>
      </c>
      <c r="AD57" s="3">
        <f t="shared" si="8"/>
        <v>3</v>
      </c>
      <c r="AE57" s="3" t="b">
        <f t="shared" si="9"/>
        <v>1</v>
      </c>
      <c r="AF57" s="3" t="b">
        <f t="shared" si="10"/>
        <v>1</v>
      </c>
      <c r="AG57" s="3">
        <f>IF(AE57,($B$3*$C$3-$B$3),-$B$3)</f>
        <v>13</v>
      </c>
      <c r="AH57" s="3">
        <f>SUM($AG$5:AG57)</f>
        <v>45</v>
      </c>
    </row>
    <row r="58" spans="1:34" x14ac:dyDescent="0.25">
      <c r="A58" s="3" t="s">
        <v>20</v>
      </c>
      <c r="B58" s="3" t="s">
        <v>12</v>
      </c>
      <c r="D58" s="16">
        <v>1</v>
      </c>
      <c r="E58" s="32">
        <v>-9</v>
      </c>
      <c r="F58" s="30">
        <v>136.45869565217393</v>
      </c>
      <c r="G58" s="16">
        <v>2</v>
      </c>
      <c r="H58" s="32">
        <v>-13</v>
      </c>
      <c r="I58" s="30">
        <v>158.20545454545456</v>
      </c>
      <c r="J58" s="17">
        <v>201.02272727272728</v>
      </c>
      <c r="K58" s="17">
        <v>169.89545454545458</v>
      </c>
      <c r="L58" s="33">
        <v>1.1832142761591351</v>
      </c>
      <c r="M58" s="33">
        <v>0.84515545505935574</v>
      </c>
      <c r="N58" s="2">
        <f t="shared" si="0"/>
        <v>2</v>
      </c>
      <c r="O58" s="2">
        <f t="shared" si="1"/>
        <v>2</v>
      </c>
      <c r="P58" s="2">
        <f t="shared" si="2"/>
        <v>0</v>
      </c>
      <c r="Q58" s="2">
        <f t="shared" si="3"/>
        <v>0</v>
      </c>
      <c r="R58" s="3" t="s">
        <v>72</v>
      </c>
      <c r="S58" s="3">
        <f t="shared" si="11"/>
        <v>43.866699394581858</v>
      </c>
      <c r="T58" s="3">
        <f>((J58)/(K58))*86-((K58)/(J58))*86</f>
        <v>29.073058614581015</v>
      </c>
      <c r="U58" s="3">
        <f>-2*(172/(L58+1))+172</f>
        <v>14.434156025587583</v>
      </c>
      <c r="V58" s="3">
        <f t="shared" si="4"/>
        <v>29.073058614581015</v>
      </c>
      <c r="X58" s="3">
        <f>IF(V58&gt;0,V58-AC58,AC58-V58)</f>
        <v>14.073058614581015</v>
      </c>
      <c r="Y58" s="3">
        <f t="shared" si="5"/>
        <v>2</v>
      </c>
      <c r="Z58" s="3">
        <f t="shared" si="6"/>
        <v>2</v>
      </c>
      <c r="AA58" s="3">
        <f t="shared" si="7"/>
        <v>0</v>
      </c>
      <c r="AC58" s="3">
        <v>15</v>
      </c>
      <c r="AD58" s="3">
        <f t="shared" si="8"/>
        <v>2</v>
      </c>
      <c r="AE58" s="3" t="b">
        <f t="shared" si="9"/>
        <v>1</v>
      </c>
      <c r="AF58" s="3" t="b">
        <f t="shared" si="10"/>
        <v>1</v>
      </c>
      <c r="AG58" s="3">
        <f>IF(AE58,($B$3*$C$3-$B$3),-$B$3)</f>
        <v>13</v>
      </c>
      <c r="AH58" s="3">
        <f>SUM($AG$5:AG58)</f>
        <v>58</v>
      </c>
    </row>
    <row r="59" spans="1:34" x14ac:dyDescent="0.25">
      <c r="A59" s="3" t="s">
        <v>19</v>
      </c>
      <c r="B59" s="3" t="s">
        <v>30</v>
      </c>
      <c r="D59" s="16">
        <v>1</v>
      </c>
      <c r="E59" s="32">
        <v>-19</v>
      </c>
      <c r="F59" s="30">
        <v>178.64090909090913</v>
      </c>
      <c r="G59" s="16">
        <v>4</v>
      </c>
      <c r="H59" s="32">
        <v>7</v>
      </c>
      <c r="I59" s="30">
        <v>199.21555555555562</v>
      </c>
      <c r="J59" s="17">
        <v>236.66818181818181</v>
      </c>
      <c r="K59" s="17">
        <v>295.01818181818186</v>
      </c>
      <c r="L59" s="33">
        <v>0.80221557993344006</v>
      </c>
      <c r="M59" s="33">
        <v>1.2465477173641657</v>
      </c>
      <c r="N59" s="2">
        <f t="shared" si="0"/>
        <v>0</v>
      </c>
      <c r="O59" s="2">
        <f t="shared" si="1"/>
        <v>4</v>
      </c>
      <c r="P59" s="2">
        <f t="shared" si="2"/>
        <v>0</v>
      </c>
      <c r="Q59" s="2">
        <f t="shared" si="3"/>
        <v>3</v>
      </c>
      <c r="R59" s="3" t="s">
        <v>91</v>
      </c>
      <c r="S59" s="3">
        <f t="shared" si="11"/>
        <v>-57.898683771010262</v>
      </c>
      <c r="T59" s="3">
        <f>((J59)/(K59))*86-((K59)/(J59))*86</f>
        <v>-38.212563819042416</v>
      </c>
      <c r="U59" s="3">
        <f>-2*(172/(L59+1))+172</f>
        <v>-18.876165887271213</v>
      </c>
      <c r="V59" s="3">
        <f t="shared" si="4"/>
        <v>-38.212563819042416</v>
      </c>
      <c r="X59" s="3">
        <f>IF(V59&gt;0,V59-AC59,AC59-V59)</f>
        <v>-7.7874361809575845</v>
      </c>
      <c r="Y59" s="3">
        <f t="shared" si="5"/>
        <v>1</v>
      </c>
      <c r="Z59" s="3">
        <f t="shared" si="6"/>
        <v>1</v>
      </c>
      <c r="AA59" s="3">
        <f t="shared" si="7"/>
        <v>1</v>
      </c>
      <c r="AC59" s="3">
        <v>-46</v>
      </c>
      <c r="AD59" s="3">
        <f t="shared" si="8"/>
        <v>0</v>
      </c>
      <c r="AE59" s="3" t="b">
        <f t="shared" si="9"/>
        <v>0</v>
      </c>
      <c r="AF59" s="3" t="b">
        <f t="shared" si="10"/>
        <v>0</v>
      </c>
      <c r="AG59" s="3">
        <f>IF(AE59,($B$3*$C$3-$B$3),-$B$3)</f>
        <v>-10</v>
      </c>
      <c r="AH59" s="3">
        <f>SUM($AG$5:AG59)</f>
        <v>48</v>
      </c>
    </row>
    <row r="60" spans="1:34" x14ac:dyDescent="0.25">
      <c r="A60" s="3" t="s">
        <v>26</v>
      </c>
      <c r="B60" s="3" t="s">
        <v>20</v>
      </c>
      <c r="D60" s="16">
        <v>2</v>
      </c>
      <c r="E60" s="32">
        <v>-7</v>
      </c>
      <c r="F60" s="30">
        <v>198.6217391304348</v>
      </c>
      <c r="G60" s="16">
        <v>2</v>
      </c>
      <c r="H60" s="32">
        <v>1</v>
      </c>
      <c r="I60" s="30">
        <v>136.45869565217393</v>
      </c>
      <c r="J60" s="17">
        <v>244.06363636363633</v>
      </c>
      <c r="K60" s="17">
        <v>225.45909090909092</v>
      </c>
      <c r="L60" s="33">
        <v>1.082518497610935</v>
      </c>
      <c r="M60" s="33">
        <v>0.92377174358401326</v>
      </c>
      <c r="N60" s="2">
        <f t="shared" si="0"/>
        <v>2</v>
      </c>
      <c r="O60" s="2">
        <f t="shared" si="1"/>
        <v>1</v>
      </c>
      <c r="P60" s="2">
        <f t="shared" si="2"/>
        <v>1</v>
      </c>
      <c r="Q60" s="2">
        <f t="shared" si="3"/>
        <v>0</v>
      </c>
      <c r="R60" s="3" t="s">
        <v>72</v>
      </c>
      <c r="S60" s="3">
        <f t="shared" si="11"/>
        <v>20.50515268947602</v>
      </c>
      <c r="T60" s="3">
        <f>((J60)/(K60))*86-((K60)/(J60))*86</f>
        <v>13.652220846315259</v>
      </c>
      <c r="U60" s="3">
        <f>-2*(172/(L60+1))+172</f>
        <v>6.815392807009033</v>
      </c>
      <c r="V60" s="3">
        <f t="shared" si="4"/>
        <v>6.815392807009033</v>
      </c>
      <c r="X60" s="3">
        <f>IF(V60&gt;0,V60-AC60,AC60-V60)</f>
        <v>21.815392807009033</v>
      </c>
      <c r="Y60" s="3">
        <f t="shared" si="5"/>
        <v>2</v>
      </c>
      <c r="Z60" s="3">
        <f t="shared" si="6"/>
        <v>2</v>
      </c>
      <c r="AA60" s="3">
        <f t="shared" si="7"/>
        <v>1</v>
      </c>
      <c r="AC60" s="3">
        <v>-15</v>
      </c>
      <c r="AD60" s="3">
        <f t="shared" si="8"/>
        <v>1</v>
      </c>
      <c r="AE60" s="3" t="b">
        <f t="shared" si="9"/>
        <v>0</v>
      </c>
      <c r="AF60" s="3" t="b">
        <f t="shared" si="10"/>
        <v>0</v>
      </c>
      <c r="AG60" s="3">
        <f>IF(AE60,($B$3*$C$3-$B$3),-$B$3)</f>
        <v>-10</v>
      </c>
      <c r="AH60" s="3">
        <f>SUM($AG$5:AG60)</f>
        <v>38</v>
      </c>
    </row>
    <row r="61" spans="1:34" x14ac:dyDescent="0.25">
      <c r="A61" s="3" t="s">
        <v>29</v>
      </c>
      <c r="B61" s="3" t="s">
        <v>27</v>
      </c>
      <c r="D61" s="16">
        <v>5</v>
      </c>
      <c r="E61" s="32">
        <v>17</v>
      </c>
      <c r="F61" s="30">
        <v>179.8088888888889</v>
      </c>
      <c r="G61" s="16">
        <v>4</v>
      </c>
      <c r="H61" s="32">
        <v>7</v>
      </c>
      <c r="I61" s="30">
        <v>202.86888888888893</v>
      </c>
      <c r="J61" s="17">
        <v>304.84090909090907</v>
      </c>
      <c r="K61" s="17">
        <v>354.5272727272727</v>
      </c>
      <c r="L61" s="33">
        <v>0.85985178727114209</v>
      </c>
      <c r="M61" s="33">
        <v>1.1629911280101395</v>
      </c>
      <c r="N61" s="2">
        <f t="shared" si="0"/>
        <v>2</v>
      </c>
      <c r="O61" s="2">
        <f t="shared" si="1"/>
        <v>2</v>
      </c>
      <c r="P61" s="2">
        <f t="shared" si="2"/>
        <v>0</v>
      </c>
      <c r="Q61" s="2">
        <f t="shared" si="3"/>
        <v>1</v>
      </c>
      <c r="R61" s="3" t="s">
        <v>72</v>
      </c>
      <c r="S61" s="3">
        <f t="shared" si="11"/>
        <v>-39.290702606362174</v>
      </c>
      <c r="T61" s="3">
        <f>((J61)/(K61))*86-((K61)/(J61))*86</f>
        <v>-26.069983303553784</v>
      </c>
      <c r="U61" s="3">
        <f>-2*(172/(L61+1))+172</f>
        <v>-12.96097503808744</v>
      </c>
      <c r="V61" s="3">
        <f t="shared" si="4"/>
        <v>-26.069983303553784</v>
      </c>
      <c r="X61" s="3">
        <f>IF(V61&gt;0,V61-AC61,AC61-V61)</f>
        <v>70.069983303553784</v>
      </c>
      <c r="Y61" s="3">
        <f t="shared" si="5"/>
        <v>1</v>
      </c>
      <c r="Z61" s="3">
        <f t="shared" si="6"/>
        <v>1</v>
      </c>
      <c r="AA61" s="3">
        <f t="shared" si="7"/>
        <v>-2</v>
      </c>
      <c r="AC61" s="3">
        <v>44</v>
      </c>
      <c r="AD61" s="3">
        <f t="shared" si="8"/>
        <v>3</v>
      </c>
      <c r="AE61" s="3" t="b">
        <f t="shared" si="9"/>
        <v>0</v>
      </c>
      <c r="AF61" s="3" t="b">
        <f t="shared" si="10"/>
        <v>0</v>
      </c>
      <c r="AG61" s="3">
        <f>IF(AE61,($B$3*$C$3-$B$3),-$B$3)</f>
        <v>-10</v>
      </c>
      <c r="AH61" s="3">
        <f>SUM($AG$5:AG61)</f>
        <v>28</v>
      </c>
    </row>
    <row r="62" spans="1:34" x14ac:dyDescent="0.25">
      <c r="A62" s="3" t="s">
        <v>25</v>
      </c>
      <c r="B62" s="3" t="s">
        <v>12</v>
      </c>
      <c r="D62" s="16">
        <v>5</v>
      </c>
      <c r="E62" s="32">
        <v>13</v>
      </c>
      <c r="F62" s="30">
        <v>174.6978260869565</v>
      </c>
      <c r="G62" s="16">
        <v>1</v>
      </c>
      <c r="H62" s="32">
        <v>-17</v>
      </c>
      <c r="I62" s="30">
        <v>158.20545454545456</v>
      </c>
      <c r="J62" s="17">
        <v>290.62272727272733</v>
      </c>
      <c r="K62" s="17">
        <v>175.82272727272732</v>
      </c>
      <c r="L62" s="33">
        <v>1.6529303792559653</v>
      </c>
      <c r="M62" s="33">
        <v>0.60498615824952695</v>
      </c>
      <c r="N62" s="2">
        <f t="shared" si="0"/>
        <v>4</v>
      </c>
      <c r="O62" s="2">
        <f t="shared" si="1"/>
        <v>0</v>
      </c>
      <c r="P62" s="2">
        <f t="shared" si="2"/>
        <v>3</v>
      </c>
      <c r="Q62" s="2">
        <f t="shared" si="3"/>
        <v>0</v>
      </c>
      <c r="R62" s="3" t="s">
        <v>74</v>
      </c>
      <c r="S62" s="3">
        <f t="shared" si="11"/>
        <v>142.29118636490142</v>
      </c>
      <c r="T62" s="3">
        <f>((J62)/(K62))*86-((K62)/(J62))*86</f>
        <v>90.123203006553709</v>
      </c>
      <c r="U62" s="3">
        <f>-2*(172/(L62+1))+172</f>
        <v>42.332066499054747</v>
      </c>
      <c r="V62" s="3">
        <f t="shared" si="4"/>
        <v>142.29118636490142</v>
      </c>
      <c r="X62" s="3">
        <f>IF(V62&gt;0,V62-AC62,AC62-V62)</f>
        <v>61.291186364901421</v>
      </c>
      <c r="Y62" s="3">
        <f t="shared" si="5"/>
        <v>3</v>
      </c>
      <c r="Z62" s="3">
        <f t="shared" si="6"/>
        <v>3</v>
      </c>
      <c r="AA62" s="3">
        <f t="shared" si="7"/>
        <v>0</v>
      </c>
      <c r="AC62" s="3">
        <v>81</v>
      </c>
      <c r="AD62" s="3">
        <f t="shared" si="8"/>
        <v>3</v>
      </c>
      <c r="AE62" s="3" t="b">
        <f t="shared" si="9"/>
        <v>1</v>
      </c>
      <c r="AF62" s="3" t="b">
        <f t="shared" si="10"/>
        <v>1</v>
      </c>
      <c r="AG62" s="3">
        <f>IF(AE62,($B$3*$C$3-$B$3),-$B$3)</f>
        <v>13</v>
      </c>
      <c r="AH62" s="3">
        <f>SUM($AG$5:AG62)</f>
        <v>41</v>
      </c>
    </row>
    <row r="63" spans="1:34" x14ac:dyDescent="0.25">
      <c r="A63" s="3" t="s">
        <v>13</v>
      </c>
      <c r="B63" s="3" t="s">
        <v>23</v>
      </c>
      <c r="D63" s="16">
        <v>3</v>
      </c>
      <c r="E63" s="32">
        <v>-9</v>
      </c>
      <c r="F63" s="30">
        <v>182.26666666666668</v>
      </c>
      <c r="G63" s="16">
        <v>3</v>
      </c>
      <c r="H63" s="32">
        <v>-1</v>
      </c>
      <c r="I63" s="30">
        <v>160.2755555555556</v>
      </c>
      <c r="J63" s="17">
        <v>226.26363636363632</v>
      </c>
      <c r="K63" s="17">
        <v>210.95909090909092</v>
      </c>
      <c r="L63" s="33">
        <v>1.0725474564219686</v>
      </c>
      <c r="M63" s="33">
        <v>0.93235967696572808</v>
      </c>
      <c r="N63" s="2">
        <f t="shared" si="0"/>
        <v>2</v>
      </c>
      <c r="O63" s="2">
        <f t="shared" si="1"/>
        <v>1</v>
      </c>
      <c r="P63" s="2">
        <f t="shared" si="2"/>
        <v>0</v>
      </c>
      <c r="Q63" s="2">
        <f t="shared" si="3"/>
        <v>0</v>
      </c>
      <c r="R63" s="3" t="s">
        <v>72</v>
      </c>
      <c r="S63" s="3">
        <f t="shared" si="11"/>
        <v>18.10270347148051</v>
      </c>
      <c r="T63" s="3">
        <f>((J63)/(K63))*86-((K63)/(J63))*86</f>
        <v>12.056149033236679</v>
      </c>
      <c r="U63" s="3">
        <f>-2*(172/(L63+1))+172</f>
        <v>6.0206884363076654</v>
      </c>
      <c r="V63" s="3">
        <f t="shared" si="4"/>
        <v>6.0206884363076654</v>
      </c>
      <c r="X63" s="3">
        <f>IF(V63&gt;0,V63-AC63,AC63-V63)</f>
        <v>79.020688436307665</v>
      </c>
      <c r="Y63" s="3">
        <f t="shared" si="5"/>
        <v>2</v>
      </c>
      <c r="Z63" s="3">
        <f t="shared" si="6"/>
        <v>2</v>
      </c>
      <c r="AA63" s="3">
        <f t="shared" si="7"/>
        <v>2</v>
      </c>
      <c r="AC63" s="3">
        <v>-73</v>
      </c>
      <c r="AD63" s="3">
        <f t="shared" si="8"/>
        <v>0</v>
      </c>
      <c r="AE63" s="3" t="b">
        <f t="shared" si="9"/>
        <v>0</v>
      </c>
      <c r="AF63" s="3" t="b">
        <f t="shared" si="10"/>
        <v>0</v>
      </c>
      <c r="AG63" s="3">
        <f>IF(AE63,($B$3*$C$3-$B$3),-$B$3)</f>
        <v>-10</v>
      </c>
      <c r="AH63" s="3">
        <f>SUM($AG$5:AG63)</f>
        <v>31</v>
      </c>
    </row>
    <row r="64" spans="1:34" x14ac:dyDescent="0.25">
      <c r="A64" s="3" t="s">
        <v>22</v>
      </c>
      <c r="B64" s="3" t="s">
        <v>24</v>
      </c>
      <c r="D64" s="16">
        <v>0</v>
      </c>
      <c r="E64" s="32">
        <v>-21</v>
      </c>
      <c r="F64" s="30">
        <v>181.86666666666665</v>
      </c>
      <c r="G64" s="16">
        <v>4</v>
      </c>
      <c r="H64" s="32">
        <v>13</v>
      </c>
      <c r="I64" s="30">
        <v>185.68636363636364</v>
      </c>
      <c r="J64" s="17">
        <v>237.68636363636361</v>
      </c>
      <c r="K64" s="17">
        <v>281.07272727272726</v>
      </c>
      <c r="L64" s="33">
        <v>0.84564008021217407</v>
      </c>
      <c r="M64" s="33">
        <v>1.1825361916964678</v>
      </c>
      <c r="N64" s="2">
        <f t="shared" si="0"/>
        <v>0</v>
      </c>
      <c r="O64" s="2">
        <f t="shared" si="1"/>
        <v>3</v>
      </c>
      <c r="P64" s="2">
        <f t="shared" si="2"/>
        <v>0</v>
      </c>
      <c r="Q64" s="2">
        <f t="shared" si="3"/>
        <v>3</v>
      </c>
      <c r="R64" s="3" t="s">
        <v>83</v>
      </c>
      <c r="S64" s="3">
        <f t="shared" si="11"/>
        <v>-43.714082563721178</v>
      </c>
      <c r="T64" s="3">
        <f>((J64)/(K64))*86-((K64)/(J64))*86</f>
        <v>-28.973065587649259</v>
      </c>
      <c r="U64" s="3">
        <f>-2*(172/(L64+1))+172</f>
        <v>-14.385202449902295</v>
      </c>
      <c r="V64" s="3">
        <f t="shared" si="4"/>
        <v>-28.973065587649259</v>
      </c>
      <c r="X64" s="3">
        <f>IF(V64&gt;0,V64-AC64,AC64-V64)</f>
        <v>10.973065587649259</v>
      </c>
      <c r="Y64" s="3">
        <f t="shared" si="5"/>
        <v>1</v>
      </c>
      <c r="Z64" s="3">
        <f t="shared" si="6"/>
        <v>1</v>
      </c>
      <c r="AA64" s="3">
        <f t="shared" si="7"/>
        <v>0</v>
      </c>
      <c r="AC64" s="3">
        <v>-18</v>
      </c>
      <c r="AD64" s="3">
        <f t="shared" si="8"/>
        <v>1</v>
      </c>
      <c r="AE64" s="3" t="b">
        <f t="shared" si="9"/>
        <v>1</v>
      </c>
      <c r="AF64" s="3" t="b">
        <f t="shared" si="10"/>
        <v>1</v>
      </c>
      <c r="AG64" s="3">
        <f>IF(AE64,($B$3*$C$3-$B$3),-$B$3)</f>
        <v>13</v>
      </c>
      <c r="AH64" s="3">
        <f>SUM($AG$5:AG64)</f>
        <v>44</v>
      </c>
    </row>
    <row r="65" spans="1:34" x14ac:dyDescent="0.25">
      <c r="A65" s="3" t="s">
        <v>21</v>
      </c>
      <c r="B65" s="3" t="s">
        <v>6</v>
      </c>
      <c r="D65" s="16">
        <v>4</v>
      </c>
      <c r="E65" s="32">
        <v>3</v>
      </c>
      <c r="F65" s="30">
        <v>197.63636363636354</v>
      </c>
      <c r="G65" s="16">
        <v>4</v>
      </c>
      <c r="H65" s="32">
        <v>9</v>
      </c>
      <c r="I65" s="30">
        <v>176.86956521739131</v>
      </c>
      <c r="J65" s="17">
        <v>269.63636363636363</v>
      </c>
      <c r="K65" s="17">
        <v>294.72727272727275</v>
      </c>
      <c r="L65" s="33">
        <v>0.91486736582356565</v>
      </c>
      <c r="M65" s="33">
        <v>1.0930546190155093</v>
      </c>
      <c r="N65" s="2">
        <f t="shared" si="0"/>
        <v>1</v>
      </c>
      <c r="O65" s="2">
        <f t="shared" si="1"/>
        <v>2</v>
      </c>
      <c r="P65" s="2">
        <f t="shared" si="2"/>
        <v>0</v>
      </c>
      <c r="Q65" s="2">
        <f t="shared" si="3"/>
        <v>0</v>
      </c>
      <c r="R65" s="3" t="s">
        <v>72</v>
      </c>
      <c r="S65" s="3">
        <f t="shared" si="11"/>
        <v>-23.024066060299788</v>
      </c>
      <c r="T65" s="3">
        <f>((J65)/(K65))*86-((K65)/(J65))*86</f>
        <v>-15.324103774507151</v>
      </c>
      <c r="U65" s="3">
        <f>-2*(172/(L65+1))+172</f>
        <v>-7.6469072164948386</v>
      </c>
      <c r="V65" s="3">
        <f t="shared" si="4"/>
        <v>-7.6469072164948386</v>
      </c>
      <c r="X65" s="3">
        <f>IF(V65&gt;0,V65-AC65,AC65-V65)</f>
        <v>22.646907216494839</v>
      </c>
      <c r="Y65" s="3">
        <f t="shared" si="5"/>
        <v>2</v>
      </c>
      <c r="Z65" s="3">
        <f t="shared" si="6"/>
        <v>1</v>
      </c>
      <c r="AA65" s="3">
        <f t="shared" si="7"/>
        <v>0</v>
      </c>
      <c r="AC65" s="3">
        <v>15</v>
      </c>
      <c r="AD65" s="3">
        <f t="shared" si="8"/>
        <v>2</v>
      </c>
      <c r="AE65" s="3" t="b">
        <f t="shared" si="9"/>
        <v>1</v>
      </c>
      <c r="AF65" s="3" t="b">
        <f t="shared" si="10"/>
        <v>0</v>
      </c>
      <c r="AG65" s="3">
        <f>IF(AE65,($B$3*$C$3-$B$3),-$B$3)</f>
        <v>13</v>
      </c>
      <c r="AH65" s="3">
        <f>SUM($AG$5:AG65)</f>
        <v>57</v>
      </c>
    </row>
    <row r="66" spans="1:34" x14ac:dyDescent="0.25">
      <c r="A66" s="3" t="s">
        <v>11</v>
      </c>
      <c r="B66" s="3" t="s">
        <v>5</v>
      </c>
      <c r="D66" s="16">
        <v>2</v>
      </c>
      <c r="E66" s="32">
        <v>-3</v>
      </c>
      <c r="F66" s="30">
        <v>166.76590909090908</v>
      </c>
      <c r="G66" s="16">
        <v>6</v>
      </c>
      <c r="H66" s="32">
        <v>21</v>
      </c>
      <c r="I66" s="30">
        <v>193.05227272727271</v>
      </c>
      <c r="J66" s="17">
        <v>235.37200000000001</v>
      </c>
      <c r="K66" s="17">
        <v>292.45599999999996</v>
      </c>
      <c r="L66" s="33">
        <v>0.80481166397680348</v>
      </c>
      <c r="M66" s="33">
        <v>1.2425267236544701</v>
      </c>
      <c r="N66" s="2">
        <f t="shared" si="0"/>
        <v>0</v>
      </c>
      <c r="O66" s="2">
        <f t="shared" si="1"/>
        <v>4</v>
      </c>
      <c r="P66" s="2">
        <f t="shared" si="2"/>
        <v>0</v>
      </c>
      <c r="Q66" s="2">
        <f t="shared" si="3"/>
        <v>3</v>
      </c>
      <c r="R66" s="3" t="s">
        <v>91</v>
      </c>
      <c r="S66" s="3">
        <f t="shared" si="11"/>
        <v>-57.019822964716965</v>
      </c>
      <c r="T66" s="3">
        <f>((J66)/(K66))*86-((K66)/(J66))*86</f>
        <v>-37.643495132279327</v>
      </c>
      <c r="U66" s="3">
        <f>-2*(172/(L66+1))+172</f>
        <v>-18.601605068317696</v>
      </c>
      <c r="V66" s="3">
        <f t="shared" si="4"/>
        <v>-37.643495132279327</v>
      </c>
      <c r="X66" s="3">
        <f>IF(V66&gt;0,V66-AC66,AC66-V66)</f>
        <v>30.643495132279327</v>
      </c>
      <c r="Y66" s="3">
        <f t="shared" si="5"/>
        <v>1</v>
      </c>
      <c r="Z66" s="3">
        <f t="shared" si="6"/>
        <v>1</v>
      </c>
      <c r="AA66" s="3">
        <f t="shared" si="7"/>
        <v>0</v>
      </c>
      <c r="AB66" s="3">
        <v>2.75</v>
      </c>
      <c r="AC66" s="3">
        <v>-7</v>
      </c>
      <c r="AD66" s="3">
        <f t="shared" si="8"/>
        <v>1</v>
      </c>
      <c r="AE66" s="3" t="b">
        <f t="shared" si="9"/>
        <v>1</v>
      </c>
      <c r="AF66" s="3" t="b">
        <f t="shared" si="10"/>
        <v>1</v>
      </c>
      <c r="AG66" s="3">
        <f>IF(AE66,($B$3*$C$3-$B$3),-$B$3)</f>
        <v>13</v>
      </c>
      <c r="AH66" s="3">
        <f>SUM($AG$5:AG66)</f>
        <v>70</v>
      </c>
    </row>
    <row r="67" spans="1:34" x14ac:dyDescent="0.25">
      <c r="A67" s="3" t="s">
        <v>10</v>
      </c>
      <c r="B67" s="3" t="s">
        <v>28</v>
      </c>
      <c r="D67" s="16">
        <v>3</v>
      </c>
      <c r="E67" s="32">
        <v>-1</v>
      </c>
      <c r="F67" s="30">
        <v>207.05</v>
      </c>
      <c r="G67" s="16">
        <v>2</v>
      </c>
      <c r="H67" s="32">
        <v>-3</v>
      </c>
      <c r="I67" s="30">
        <v>159.41063829787231</v>
      </c>
      <c r="J67" s="17">
        <v>257.19599999999997</v>
      </c>
      <c r="K67" s="17">
        <v>253.7</v>
      </c>
      <c r="L67" s="33">
        <v>1.0137800551832872</v>
      </c>
      <c r="M67" s="33">
        <v>0.98640725361203141</v>
      </c>
      <c r="N67" s="2">
        <f t="shared" si="0"/>
        <v>3</v>
      </c>
      <c r="O67" s="2">
        <f t="shared" si="1"/>
        <v>0</v>
      </c>
      <c r="P67" s="2">
        <f t="shared" si="2"/>
        <v>1</v>
      </c>
      <c r="Q67" s="2">
        <f t="shared" si="3"/>
        <v>0</v>
      </c>
      <c r="R67" s="3" t="s">
        <v>72</v>
      </c>
      <c r="S67" s="3">
        <f t="shared" si="11"/>
        <v>3.531229193033198</v>
      </c>
      <c r="T67" s="3">
        <f>((J67)/(K67))*86-((K67)/(J67))*86</f>
        <v>2.3540609351279898</v>
      </c>
      <c r="U67" s="3">
        <f>-2*(172/(L67+1))+172</f>
        <v>1.1769753531050924</v>
      </c>
      <c r="V67" s="3">
        <f t="shared" si="4"/>
        <v>1.1769753531050924</v>
      </c>
      <c r="X67" s="3">
        <f>IF(V67&gt;0,V67-AC67,AC67-V67)</f>
        <v>-75.823024646894908</v>
      </c>
      <c r="Y67" s="3">
        <f t="shared" si="5"/>
        <v>2</v>
      </c>
      <c r="Z67" s="3">
        <f t="shared" si="6"/>
        <v>2</v>
      </c>
      <c r="AA67" s="3">
        <f t="shared" si="7"/>
        <v>-1</v>
      </c>
      <c r="AB67" s="3">
        <v>2.2000000000000002</v>
      </c>
      <c r="AC67" s="3">
        <v>77</v>
      </c>
      <c r="AD67" s="3">
        <f t="shared" si="8"/>
        <v>3</v>
      </c>
      <c r="AE67" s="3" t="b">
        <f t="shared" si="9"/>
        <v>0</v>
      </c>
      <c r="AF67" s="3" t="b">
        <f t="shared" si="10"/>
        <v>0</v>
      </c>
      <c r="AG67" s="3">
        <f>IF(AE67,($B$3*$C$3-$B$3),-$B$3)</f>
        <v>-10</v>
      </c>
      <c r="AH67" s="3">
        <f>SUM($AG$5:AG67)</f>
        <v>60</v>
      </c>
    </row>
  </sheetData>
  <mergeCells count="2">
    <mergeCell ref="F1:I1"/>
    <mergeCell ref="J1:M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workbookViewId="0"/>
  </sheetViews>
  <sheetFormatPr defaultRowHeight="15" outlineLevelRow="1" x14ac:dyDescent="0.25"/>
  <cols>
    <col min="1" max="1" width="2.28515625" customWidth="1"/>
    <col min="2" max="2" width="4.42578125" customWidth="1"/>
    <col min="3" max="3" width="11.140625" bestFit="1" customWidth="1"/>
    <col min="4" max="4" width="13.7109375" bestFit="1" customWidth="1"/>
    <col min="5" max="5" width="12" bestFit="1" customWidth="1"/>
    <col min="6" max="6" width="7.42578125" customWidth="1"/>
  </cols>
  <sheetData>
    <row r="1" spans="1:5" x14ac:dyDescent="0.25">
      <c r="A1" s="38" t="s">
        <v>141</v>
      </c>
    </row>
    <row r="2" spans="1:5" x14ac:dyDescent="0.25">
      <c r="A2" s="38" t="s">
        <v>142</v>
      </c>
    </row>
    <row r="3" spans="1:5" x14ac:dyDescent="0.25">
      <c r="A3" s="38" t="s">
        <v>143</v>
      </c>
    </row>
    <row r="4" spans="1:5" x14ac:dyDescent="0.25">
      <c r="A4" s="38" t="s">
        <v>144</v>
      </c>
    </row>
    <row r="5" spans="1:5" x14ac:dyDescent="0.25">
      <c r="A5" s="38" t="s">
        <v>145</v>
      </c>
    </row>
    <row r="6" spans="1:5" hidden="1" outlineLevel="1" x14ac:dyDescent="0.25">
      <c r="A6" s="38"/>
      <c r="B6" t="s">
        <v>146</v>
      </c>
    </row>
    <row r="7" spans="1:5" hidden="1" outlineLevel="1" x14ac:dyDescent="0.25">
      <c r="A7" s="38"/>
      <c r="B7" t="s">
        <v>147</v>
      </c>
    </row>
    <row r="8" spans="1:5" hidden="1" outlineLevel="1" x14ac:dyDescent="0.25">
      <c r="A8" s="38"/>
      <c r="B8" t="s">
        <v>148</v>
      </c>
    </row>
    <row r="9" spans="1:5" collapsed="1" x14ac:dyDescent="0.25">
      <c r="A9" s="38" t="s">
        <v>149</v>
      </c>
    </row>
    <row r="10" spans="1:5" hidden="1" outlineLevel="1" x14ac:dyDescent="0.25">
      <c r="B10" t="s">
        <v>150</v>
      </c>
    </row>
    <row r="11" spans="1:5" hidden="1" outlineLevel="1" x14ac:dyDescent="0.25">
      <c r="B11" t="s">
        <v>151</v>
      </c>
    </row>
    <row r="12" spans="1:5" hidden="1" outlineLevel="1" x14ac:dyDescent="0.25">
      <c r="B12" t="s">
        <v>152</v>
      </c>
    </row>
    <row r="13" spans="1:5" collapsed="1" x14ac:dyDescent="0.25"/>
    <row r="14" spans="1:5" ht="15.75" thickBot="1" x14ac:dyDescent="0.3">
      <c r="A14" t="s">
        <v>153</v>
      </c>
    </row>
    <row r="15" spans="1:5" ht="15.75" thickBot="1" x14ac:dyDescent="0.3">
      <c r="B15" s="40" t="s">
        <v>154</v>
      </c>
      <c r="C15" s="40" t="s">
        <v>155</v>
      </c>
      <c r="D15" s="40" t="s">
        <v>156</v>
      </c>
      <c r="E15" s="40" t="s">
        <v>157</v>
      </c>
    </row>
    <row r="16" spans="1:5" ht="15.75" thickBot="1" x14ac:dyDescent="0.3">
      <c r="B16" s="39" t="s">
        <v>162</v>
      </c>
      <c r="C16" s="39" t="s">
        <v>50</v>
      </c>
      <c r="D16" s="43">
        <v>28.084062162599523</v>
      </c>
      <c r="E16" s="43">
        <v>28.084062162599523</v>
      </c>
    </row>
    <row r="19" spans="1:6" ht="15.75" thickBot="1" x14ac:dyDescent="0.3">
      <c r="A19" t="s">
        <v>158</v>
      </c>
    </row>
    <row r="20" spans="1:6" ht="15.75" thickBot="1" x14ac:dyDescent="0.3">
      <c r="B20" s="40" t="s">
        <v>154</v>
      </c>
      <c r="C20" s="40" t="s">
        <v>155</v>
      </c>
      <c r="D20" s="40" t="s">
        <v>156</v>
      </c>
      <c r="E20" s="40" t="s">
        <v>157</v>
      </c>
      <c r="F20" s="40" t="s">
        <v>159</v>
      </c>
    </row>
    <row r="21" spans="1:6" s="3" customFormat="1" x14ac:dyDescent="0.25">
      <c r="B21" s="48" t="s">
        <v>172</v>
      </c>
      <c r="C21" s="46"/>
      <c r="D21" s="46"/>
      <c r="E21" s="46"/>
      <c r="F21" s="46"/>
    </row>
    <row r="22" spans="1:6" hidden="1" outlineLevel="1" x14ac:dyDescent="0.25">
      <c r="B22" s="42" t="s">
        <v>163</v>
      </c>
      <c r="C22" s="42" t="s">
        <v>4</v>
      </c>
      <c r="D22" s="44">
        <v>0</v>
      </c>
      <c r="E22" s="44">
        <v>0</v>
      </c>
      <c r="F22" s="42" t="s">
        <v>164</v>
      </c>
    </row>
    <row r="23" spans="1:6" hidden="1" outlineLevel="1" x14ac:dyDescent="0.25">
      <c r="B23" s="42" t="s">
        <v>165</v>
      </c>
      <c r="C23" s="42" t="s">
        <v>128</v>
      </c>
      <c r="D23" s="44">
        <v>0</v>
      </c>
      <c r="E23" s="44">
        <v>0</v>
      </c>
      <c r="F23" s="42" t="s">
        <v>164</v>
      </c>
    </row>
    <row r="24" spans="1:6" hidden="1" outlineLevel="1" x14ac:dyDescent="0.25">
      <c r="B24" s="42" t="s">
        <v>166</v>
      </c>
      <c r="C24" s="42" t="s">
        <v>31</v>
      </c>
      <c r="D24" s="44">
        <v>0</v>
      </c>
      <c r="E24" s="44">
        <v>0</v>
      </c>
      <c r="F24" s="42" t="s">
        <v>164</v>
      </c>
    </row>
    <row r="25" spans="1:6" hidden="1" outlineLevel="1" x14ac:dyDescent="0.25">
      <c r="B25" s="42" t="s">
        <v>167</v>
      </c>
      <c r="C25" s="42" t="s">
        <v>129</v>
      </c>
      <c r="D25" s="44">
        <v>0</v>
      </c>
      <c r="E25" s="44">
        <v>0</v>
      </c>
      <c r="F25" s="42" t="s">
        <v>164</v>
      </c>
    </row>
    <row r="26" spans="1:6" hidden="1" outlineLevel="1" x14ac:dyDescent="0.25">
      <c r="B26" s="42" t="s">
        <v>168</v>
      </c>
      <c r="C26" s="42" t="s">
        <v>4</v>
      </c>
      <c r="D26" s="44">
        <v>0</v>
      </c>
      <c r="E26" s="44">
        <v>0</v>
      </c>
      <c r="F26" s="42" t="s">
        <v>164</v>
      </c>
    </row>
    <row r="27" spans="1:6" hidden="1" outlineLevel="1" x14ac:dyDescent="0.25">
      <c r="B27" s="42" t="s">
        <v>169</v>
      </c>
      <c r="C27" s="42" t="s">
        <v>128</v>
      </c>
      <c r="D27" s="44">
        <v>0</v>
      </c>
      <c r="E27" s="44">
        <v>0</v>
      </c>
      <c r="F27" s="42" t="s">
        <v>164</v>
      </c>
    </row>
    <row r="28" spans="1:6" hidden="1" outlineLevel="1" x14ac:dyDescent="0.25">
      <c r="B28" s="42" t="s">
        <v>170</v>
      </c>
      <c r="C28" s="42" t="s">
        <v>131</v>
      </c>
      <c r="D28" s="44">
        <v>0</v>
      </c>
      <c r="E28" s="44">
        <v>0</v>
      </c>
      <c r="F28" s="42" t="s">
        <v>164</v>
      </c>
    </row>
    <row r="29" spans="1:6" ht="15.75" hidden="1" outlineLevel="1" thickBot="1" x14ac:dyDescent="0.3">
      <c r="B29" s="39" t="s">
        <v>171</v>
      </c>
      <c r="C29" s="39" t="s">
        <v>129</v>
      </c>
      <c r="D29" s="43">
        <v>0</v>
      </c>
      <c r="E29" s="43">
        <v>0</v>
      </c>
      <c r="F29" s="39" t="s">
        <v>164</v>
      </c>
    </row>
    <row r="30" spans="1:6" s="3" customFormat="1" collapsed="1" x14ac:dyDescent="0.25">
      <c r="B30" s="41"/>
      <c r="C30" s="41"/>
      <c r="D30" s="47"/>
      <c r="E30" s="47"/>
      <c r="F30" s="41"/>
    </row>
    <row r="33" spans="1:7" ht="15.75" thickBot="1" x14ac:dyDescent="0.3">
      <c r="A33" t="s">
        <v>160</v>
      </c>
    </row>
    <row r="34" spans="1:7" ht="15.75" thickBot="1" x14ac:dyDescent="0.3">
      <c r="B34" s="45" t="s">
        <v>161</v>
      </c>
      <c r="C34" s="45"/>
      <c r="D34" s="45"/>
      <c r="E34" s="45"/>
      <c r="F34" s="45"/>
      <c r="G34" s="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7"/>
  <sheetViews>
    <sheetView tabSelected="1" topLeftCell="AD19" workbookViewId="0">
      <selection activeCell="AP67" sqref="AP67"/>
    </sheetView>
  </sheetViews>
  <sheetFormatPr defaultRowHeight="15" x14ac:dyDescent="0.25"/>
  <cols>
    <col min="1" max="1" width="18.42578125" style="3" customWidth="1"/>
    <col min="2" max="3" width="9.140625" style="3" customWidth="1"/>
    <col min="4" max="4" width="9.140625" style="3"/>
    <col min="5" max="5" width="11" style="3" customWidth="1"/>
    <col min="6" max="7" width="9.140625" style="3"/>
    <col min="8" max="8" width="13.5703125" style="3" customWidth="1"/>
    <col min="9" max="9" width="10.28515625" style="3" customWidth="1"/>
    <col min="10" max="12" width="9.140625" style="3"/>
    <col min="13" max="17" width="11" style="3" customWidth="1"/>
    <col min="18" max="18" width="9.85546875" style="3" customWidth="1"/>
    <col min="19" max="20" width="12.7109375" style="3" customWidth="1"/>
    <col min="21" max="30" width="13.28515625" style="3" customWidth="1"/>
    <col min="31" max="38" width="9.140625" style="3"/>
    <col min="39" max="40" width="17" style="3" customWidth="1"/>
    <col min="41" max="41" width="15.7109375" style="3" customWidth="1"/>
    <col min="42" max="42" width="9.140625" style="3"/>
    <col min="43" max="44" width="10.85546875" style="3" customWidth="1"/>
    <col min="45" max="16384" width="9.140625" style="3"/>
  </cols>
  <sheetData>
    <row r="1" spans="1:45" ht="30" customHeight="1" x14ac:dyDescent="0.25">
      <c r="F1" s="36" t="s">
        <v>127</v>
      </c>
      <c r="G1" s="36"/>
      <c r="H1" s="36"/>
      <c r="I1" s="36"/>
      <c r="J1" s="36" t="s">
        <v>130</v>
      </c>
      <c r="K1" s="36"/>
      <c r="L1" s="36"/>
      <c r="M1" s="36"/>
      <c r="N1" s="35"/>
      <c r="O1" s="35"/>
      <c r="P1" s="35"/>
      <c r="Q1" s="35"/>
    </row>
    <row r="2" spans="1:45" ht="56.25" customHeight="1" x14ac:dyDescent="0.25">
      <c r="A2" s="35" t="s">
        <v>112</v>
      </c>
      <c r="B2" s="35" t="s">
        <v>113</v>
      </c>
      <c r="C2" s="35" t="s">
        <v>114</v>
      </c>
      <c r="D2" s="35" t="s">
        <v>138</v>
      </c>
      <c r="F2" s="35" t="s">
        <v>4</v>
      </c>
      <c r="G2" s="35" t="s">
        <v>128</v>
      </c>
      <c r="H2" s="35" t="s">
        <v>31</v>
      </c>
      <c r="I2" s="35" t="s">
        <v>129</v>
      </c>
      <c r="J2" s="35" t="s">
        <v>4</v>
      </c>
      <c r="K2" s="35" t="s">
        <v>128</v>
      </c>
      <c r="L2" s="35" t="s">
        <v>131</v>
      </c>
      <c r="M2" s="35" t="s">
        <v>129</v>
      </c>
      <c r="N2" s="35" t="s">
        <v>173</v>
      </c>
      <c r="O2" s="35"/>
      <c r="P2" s="35"/>
      <c r="Q2" s="35"/>
      <c r="X2" s="35" t="s">
        <v>50</v>
      </c>
      <c r="Y2" s="35"/>
      <c r="AG2" s="35" t="s">
        <v>125</v>
      </c>
      <c r="AH2" s="35"/>
      <c r="AO2" s="35" t="s">
        <v>175</v>
      </c>
      <c r="AP2" s="35" t="s">
        <v>177</v>
      </c>
    </row>
    <row r="3" spans="1:45" x14ac:dyDescent="0.25">
      <c r="B3" s="3">
        <v>10</v>
      </c>
      <c r="C3" s="3">
        <v>2.2999999999999998</v>
      </c>
      <c r="D3" s="3">
        <v>1.4</v>
      </c>
      <c r="F3" s="3">
        <v>25</v>
      </c>
      <c r="G3" s="3">
        <v>30</v>
      </c>
      <c r="H3" s="3">
        <v>2.6</v>
      </c>
      <c r="I3" s="3">
        <v>4</v>
      </c>
      <c r="J3" s="3">
        <v>70</v>
      </c>
      <c r="K3" s="3">
        <v>30</v>
      </c>
      <c r="L3" s="3">
        <v>4</v>
      </c>
      <c r="M3" s="3">
        <v>20</v>
      </c>
      <c r="N3" s="3">
        <f>SUM($AK$5:AK67)</f>
        <v>139</v>
      </c>
      <c r="X3" s="3">
        <f>AVERAGE(X5:X67)</f>
        <v>28.084062162599523</v>
      </c>
      <c r="AG3" s="3">
        <f>AVERAGE(AD5:AD67)</f>
        <v>0.1111111111111111</v>
      </c>
      <c r="AO3" s="3">
        <f>10</f>
        <v>10</v>
      </c>
      <c r="AP3" s="3">
        <v>9</v>
      </c>
    </row>
    <row r="4" spans="1:45" ht="30.75" customHeight="1" x14ac:dyDescent="0.25">
      <c r="A4" s="34" t="s">
        <v>93</v>
      </c>
      <c r="B4" s="35" t="s">
        <v>97</v>
      </c>
      <c r="C4" s="35"/>
      <c r="D4" s="35" t="s">
        <v>94</v>
      </c>
      <c r="E4" s="35" t="s">
        <v>95</v>
      </c>
      <c r="F4" s="35" t="s">
        <v>96</v>
      </c>
      <c r="G4" s="35" t="s">
        <v>94</v>
      </c>
      <c r="H4" s="35" t="s">
        <v>95</v>
      </c>
      <c r="I4" s="35" t="s">
        <v>96</v>
      </c>
      <c r="J4" s="35" t="s">
        <v>98</v>
      </c>
      <c r="K4" s="35" t="s">
        <v>99</v>
      </c>
      <c r="L4" s="35" t="s">
        <v>100</v>
      </c>
      <c r="M4" s="35" t="s">
        <v>101</v>
      </c>
      <c r="N4" s="35" t="s">
        <v>132</v>
      </c>
      <c r="O4" s="35" t="s">
        <v>133</v>
      </c>
      <c r="P4" s="35" t="s">
        <v>134</v>
      </c>
      <c r="Q4" s="35" t="s">
        <v>135</v>
      </c>
      <c r="R4" s="35" t="s">
        <v>102</v>
      </c>
      <c r="S4" s="35" t="s">
        <v>103</v>
      </c>
      <c r="T4" s="35" t="s">
        <v>106</v>
      </c>
      <c r="U4" s="35" t="s">
        <v>107</v>
      </c>
      <c r="V4" s="35" t="s">
        <v>108</v>
      </c>
      <c r="W4" s="35"/>
      <c r="X4" s="35" t="s">
        <v>118</v>
      </c>
      <c r="Y4" s="35" t="s">
        <v>110</v>
      </c>
      <c r="Z4" s="35" t="s">
        <v>110</v>
      </c>
      <c r="AA4" s="35" t="s">
        <v>136</v>
      </c>
      <c r="AB4" s="35" t="s">
        <v>110</v>
      </c>
      <c r="AC4" s="35" t="s">
        <v>137</v>
      </c>
      <c r="AD4" s="35" t="s">
        <v>126</v>
      </c>
      <c r="AE4" s="35" t="s">
        <v>104</v>
      </c>
      <c r="AF4" s="35" t="s">
        <v>105</v>
      </c>
      <c r="AG4" s="35" t="s">
        <v>111</v>
      </c>
      <c r="AH4" s="35" t="s">
        <v>139</v>
      </c>
      <c r="AI4" s="35" t="s">
        <v>109</v>
      </c>
      <c r="AJ4" s="35" t="s">
        <v>109</v>
      </c>
      <c r="AK4" s="35" t="s">
        <v>115</v>
      </c>
      <c r="AL4" s="35" t="s">
        <v>116</v>
      </c>
      <c r="AM4" s="35" t="s">
        <v>140</v>
      </c>
      <c r="AN4" s="35" t="s">
        <v>116</v>
      </c>
      <c r="AO4" s="35" t="s">
        <v>174</v>
      </c>
      <c r="AP4" s="35" t="s">
        <v>116</v>
      </c>
      <c r="AQ4" s="35" t="s">
        <v>176</v>
      </c>
      <c r="AR4" s="35" t="s">
        <v>178</v>
      </c>
    </row>
    <row r="5" spans="1:45" x14ac:dyDescent="0.25">
      <c r="A5" s="3" t="s">
        <v>5</v>
      </c>
      <c r="B5" s="3" t="s">
        <v>6</v>
      </c>
      <c r="D5" s="16">
        <v>3</v>
      </c>
      <c r="E5" s="32">
        <v>-1</v>
      </c>
      <c r="F5" s="30">
        <v>194.75</v>
      </c>
      <c r="G5" s="16">
        <v>4</v>
      </c>
      <c r="H5" s="32">
        <v>1</v>
      </c>
      <c r="I5" s="30">
        <v>174.27826086956523</v>
      </c>
      <c r="J5" s="17">
        <v>300.404</v>
      </c>
      <c r="K5" s="17">
        <v>264.58800000000002</v>
      </c>
      <c r="L5" s="33">
        <v>1.1353651715119355</v>
      </c>
      <c r="M5" s="33">
        <v>0.88077389115990479</v>
      </c>
      <c r="N5" s="2">
        <f>IF((J5-$F$3)&gt;K5,1,0)+IF((F5-$G$3)&gt;I5,1,0)+IF((D5-$H$3)&gt;=G5,1,0)+IF((E5-$I$3)&gt;=H5,1,0)</f>
        <v>1</v>
      </c>
      <c r="O5" s="2">
        <f>IF((K5-$F$3)&gt;J5,1,0)+IF((I5-$G$3)&gt;F5,1,0)+IF((G5-$H$3)&gt;=D5,1,0)+IF((H5-$I$3)&gt;=E5,1,0)</f>
        <v>0</v>
      </c>
      <c r="P5" s="2">
        <f>IF((J5-$J$3)&gt;K5,1,0)+IF((F5-$K$3)&gt;I5,1,0)+IF((D5-$L$3)&gt;=G5,1,0)+IF((E5-$M$3)&gt;=H5,1,0)</f>
        <v>0</v>
      </c>
      <c r="Q5" s="2">
        <f>IF((K5-$J$3)&gt;J5,1,0)+IF((I5-$K$3)&gt;F5,1,0)+IF((G5-$L$3)&gt;=D5,1,0)+IF((H5-$M$3)&gt;=E5,1,0)</f>
        <v>0</v>
      </c>
      <c r="R5" s="3" t="s">
        <v>72</v>
      </c>
      <c r="S5" s="3">
        <f>((J5)^1.5/(K5)^1.5)*86-((K5)^1.5/(J5)^1.5)*86</f>
        <v>32.952545365864822</v>
      </c>
      <c r="T5" s="3">
        <f>((J5)/(K5))*86-((K5)/(J5))*86</f>
        <v>21.894850110274646</v>
      </c>
      <c r="U5" s="3">
        <f>-2*(172/(L5+1))+172</f>
        <v>10.903432260987756</v>
      </c>
      <c r="V5" s="3">
        <f>IF(OR(L5&gt;1.25,M5&gt;1.25),S5,IF(OR(L5&gt;1.15,M5&gt;1.15),T5,U5))</f>
        <v>10.903432260987756</v>
      </c>
      <c r="X5" s="3">
        <f>IF(V5&gt;0,V5-AF5,AF5-V5)</f>
        <v>0.90343226098775631</v>
      </c>
      <c r="Y5" s="3">
        <f>IF(V5&gt;39,3,IF(V5&gt;-10,2,IF(Q5&gt;=3,0,IF(O5&gt;N5,1,2))))</f>
        <v>2</v>
      </c>
      <c r="Z5" s="3">
        <f>IF(V5&gt;39,3,IF(V5&gt;0,2,IF(V5&gt;-39,1,0)))</f>
        <v>2</v>
      </c>
      <c r="AA5" s="3" t="b">
        <f>IF((N5=O5),TRUE,FALSE)</f>
        <v>0</v>
      </c>
      <c r="AB5" s="3">
        <f>IF(AA5,5,IF(V5&gt;39,3,IF(V5&gt;-10,2,IF(Q5&gt;=3,0,IF(O5&gt;N5,1,2)))))</f>
        <v>2</v>
      </c>
      <c r="AC5" s="3" t="b">
        <f>IF(OR(AND(Y5=2,N5&lt;O5,N5&gt;0,O5&gt;0),AND(Y5&lt;2,O5&lt;N5,N5&gt;0,O5&gt;0)),FALSE,TRUE)</f>
        <v>1</v>
      </c>
      <c r="AD5" s="3">
        <f>IF(Y5&gt;0,Y5-AG5,AG5-Y5)</f>
        <v>0</v>
      </c>
      <c r="AF5" s="3">
        <v>10</v>
      </c>
      <c r="AG5" s="3">
        <f>IF(AF5&gt;39,3,IF(AF5&gt;0,2,IF(AF5&gt;-39,1,0)))</f>
        <v>2</v>
      </c>
      <c r="AH5" s="3" t="b">
        <f>IF(OR(AND(AB5&gt;=2,AG5&gt;=2),AND(AB5&lt;2,AG5&lt;2)),TRUE,FALSE)</f>
        <v>1</v>
      </c>
      <c r="AI5" s="3" t="b">
        <f>IF(OR(AB5=AG5,AND(AB5=5,AG5&gt;=2)),TRUE,FALSE)</f>
        <v>1</v>
      </c>
      <c r="AJ5" s="3" t="b">
        <f>IF(Z5=AG5,TRUE,FALSE)</f>
        <v>1</v>
      </c>
      <c r="AK5" s="3">
        <f>IF(AI5,IF(AA5,($B$3*$D$3-$B$3),($B$3*$C$3-$B$3)),-$B$3)</f>
        <v>13</v>
      </c>
      <c r="AL5" s="37">
        <f>SUM($AK$5:AK5)</f>
        <v>13</v>
      </c>
      <c r="AM5" s="3">
        <f>IF(AH5,($B$3*$D$3-$B$3),-$B$3)</f>
        <v>4</v>
      </c>
      <c r="AN5" s="3">
        <f>SUM($AM$5:AM5)</f>
        <v>4</v>
      </c>
      <c r="AO5" s="3">
        <f>IF(AI5,IF(AA5,($B$3*$D$3-$B$3),($B$3*$C$3-$B$3)),-$B$3)</f>
        <v>13</v>
      </c>
      <c r="AP5" s="37">
        <f>SUM($AO$5:AO5)</f>
        <v>13</v>
      </c>
      <c r="AQ5" s="37">
        <f>AP5/$AP$3</f>
        <v>1.4444444444444444</v>
      </c>
      <c r="AR5" s="37">
        <f>$AO$3+AQ5</f>
        <v>11.444444444444445</v>
      </c>
      <c r="AS5" s="33"/>
    </row>
    <row r="6" spans="1:45" x14ac:dyDescent="0.25">
      <c r="A6" s="3" t="s">
        <v>10</v>
      </c>
      <c r="B6" s="3" t="s">
        <v>11</v>
      </c>
      <c r="D6" s="16">
        <v>5</v>
      </c>
      <c r="E6" s="32">
        <v>17</v>
      </c>
      <c r="F6" s="30">
        <v>204.08863636363643</v>
      </c>
      <c r="G6" s="16">
        <v>0</v>
      </c>
      <c r="H6" s="32">
        <v>-17</v>
      </c>
      <c r="I6" s="30">
        <v>157.38</v>
      </c>
      <c r="J6" s="17">
        <v>308.02</v>
      </c>
      <c r="K6" s="17">
        <v>236.75200000000001</v>
      </c>
      <c r="L6" s="33">
        <v>1.3010238561870648</v>
      </c>
      <c r="M6" s="33">
        <v>0.76862541393416017</v>
      </c>
      <c r="N6" s="2">
        <f t="shared" ref="N6:N67" si="0">IF((J6-$F$3)&gt;K6,1,0)+IF((F6-$G$3)&gt;I6,1,0)+IF((D6-$H$3)&gt;=G6,1,0)+IF((E6-$I$3)&gt;=H6,1,0)</f>
        <v>4</v>
      </c>
      <c r="O6" s="2">
        <f t="shared" ref="O6:O67" si="1">IF((K6-$F$3)&gt;J6,1,0)+IF((I6-$G$3)&gt;F6,1,0)+IF((G6-$H$3)&gt;=D6,1,0)+IF((H6-$I$3)&gt;=E6,1,0)</f>
        <v>0</v>
      </c>
      <c r="P6" s="2">
        <f t="shared" ref="P6:P67" si="2">IF((J6-$J$3)&gt;K6,1,0)+IF((F6-$K$3)&gt;I6,1,0)+IF((D6-$L$3)&gt;=G6,1,0)+IF((E6-$M$3)&gt;=H6,1,0)</f>
        <v>4</v>
      </c>
      <c r="Q6" s="2">
        <f t="shared" ref="Q6:Q67" si="3">IF((K6-$J$3)&gt;J6,1,0)+IF((I6-$K$3)&gt;F6,1,0)+IF((G6-$L$3)&gt;=D6,1,0)+IF((H6-$M$3)&gt;=E6,1,0)</f>
        <v>0</v>
      </c>
      <c r="R6" s="3" t="s">
        <v>74</v>
      </c>
      <c r="S6" s="3">
        <f>((J6)^1.5/(K6)^1.5)*86-((K6)^1.5/(J6)^1.5)*86</f>
        <v>69.669949071283341</v>
      </c>
      <c r="T6" s="3">
        <f>((J6)/(K6))*86-((K6)/(J6))*86</f>
        <v>45.786266033749811</v>
      </c>
      <c r="U6" s="3">
        <f>-2*(172/(L6+1))+172</f>
        <v>22.501332667611422</v>
      </c>
      <c r="V6" s="3">
        <f t="shared" ref="V6:V67" si="4">IF(OR(L6&gt;1.25,M6&gt;1.25),S6,IF(OR(L6&gt;1.15,M6&gt;1.15),T6,U6))</f>
        <v>69.669949071283341</v>
      </c>
      <c r="X6" s="3">
        <f>IF(V6&gt;0,V6-AF6,AF6-V6)</f>
        <v>36.669949071283341</v>
      </c>
      <c r="Y6" s="3">
        <f t="shared" ref="Y6:Y67" si="5">IF(V6&gt;39,3,IF(V6&gt;-10,2,IF(Q6&gt;=3,0,IF(O6&gt;N6,1,2))))</f>
        <v>3</v>
      </c>
      <c r="Z6" s="3">
        <f t="shared" ref="Z6:Z67" si="6">IF(V6&gt;39,3,IF(V6&gt;0,2,IF(V6&gt;-39,1,0)))</f>
        <v>3</v>
      </c>
      <c r="AA6" s="3" t="b">
        <f t="shared" ref="AA6:AA67" si="7">IF((N6=O6),TRUE,FALSE)</f>
        <v>0</v>
      </c>
      <c r="AB6" s="3">
        <f t="shared" ref="AB6:AB67" si="8">IF(AA6,5,IF(V6&gt;39,3,IF(V6&gt;-10,2,IF(Q6&gt;=3,0,IF(O6&gt;N6,1,2)))))</f>
        <v>3</v>
      </c>
      <c r="AC6" s="3" t="b">
        <f t="shared" ref="AC6:AC67" si="9">IF(OR(AND(Y6=2,N6&lt;O6,N6&gt;0,O6&gt;0),AND(Y6&lt;2,O6&lt;N6,N6&gt;0,O6&gt;0)),FALSE,TRUE)</f>
        <v>1</v>
      </c>
      <c r="AD6" s="3">
        <f>IF(Y6&gt;0,Y6-AG6,AG6-Y6)</f>
        <v>1</v>
      </c>
      <c r="AF6" s="3">
        <v>33</v>
      </c>
      <c r="AG6" s="3">
        <f t="shared" ref="AG6:AG67" si="10">IF(AF6&gt;39,3,IF(AF6&gt;0,2,IF(AF6&gt;-39,1,0)))</f>
        <v>2</v>
      </c>
      <c r="AH6" s="3" t="b">
        <f t="shared" ref="AH6:AH67" si="11">IF(OR(AND(AB6&gt;=2,AG6&gt;=2),AND(AB6&lt;2,AG6&lt;2)),TRUE,FALSE)</f>
        <v>1</v>
      </c>
      <c r="AI6" s="3" t="b">
        <f t="shared" ref="AI6:AI67" si="12">IF(OR(AB6=AG6,AND(AB6=5,AG6&gt;=2)),TRUE,FALSE)</f>
        <v>0</v>
      </c>
      <c r="AJ6" s="3" t="b">
        <f>IF(Z6=AG6,TRUE,FALSE)</f>
        <v>0</v>
      </c>
      <c r="AK6" s="3">
        <f t="shared" ref="AK6:AK67" si="13">IF(AI6,IF(AA6,($B$3*$D$3-$B$3),($B$3*$C$3-$B$3)),-$B$3)</f>
        <v>-10</v>
      </c>
      <c r="AL6" s="3">
        <f>SUM($AK$5:AK6)</f>
        <v>3</v>
      </c>
      <c r="AM6" s="3">
        <f t="shared" ref="AM6:AM67" si="14">IF(AH6,($B$3*$D$3-$B$3),-$B$3)</f>
        <v>4</v>
      </c>
      <c r="AN6" s="3">
        <f>SUM($AM$5:AM6)</f>
        <v>8</v>
      </c>
      <c r="AO6" s="3">
        <f t="shared" ref="AO6:AO13" si="15">IF(AI6,IF(AA6,($B$3*$D$3-$B$3),($B$3*$C$3-$B$3)),-$B$3)</f>
        <v>-10</v>
      </c>
      <c r="AP6" s="37">
        <f>SUM($AO$5:AO6)</f>
        <v>3</v>
      </c>
      <c r="AQ6" s="37">
        <f t="shared" ref="AQ6:AQ67" si="16">AP6/$AP$3</f>
        <v>0.33333333333333331</v>
      </c>
      <c r="AR6" s="37">
        <f t="shared" ref="AR6:AR67" si="17">$AO$3+AQ6</f>
        <v>10.333333333333334</v>
      </c>
    </row>
    <row r="7" spans="1:45" x14ac:dyDescent="0.25">
      <c r="A7" s="3" t="s">
        <v>13</v>
      </c>
      <c r="B7" s="3" t="s">
        <v>12</v>
      </c>
      <c r="D7" s="16">
        <v>2</v>
      </c>
      <c r="E7" s="32">
        <v>-8</v>
      </c>
      <c r="F7" s="30">
        <v>180.70000000000002</v>
      </c>
      <c r="G7" s="16">
        <v>1</v>
      </c>
      <c r="H7" s="32">
        <v>-9</v>
      </c>
      <c r="I7" s="30">
        <v>161.23818181818183</v>
      </c>
      <c r="J7" s="17">
        <v>255.88636363636363</v>
      </c>
      <c r="K7" s="17">
        <v>200.54090909090908</v>
      </c>
      <c r="L7" s="33">
        <v>1.275980869919989</v>
      </c>
      <c r="M7" s="33">
        <v>0.78371080913047342</v>
      </c>
      <c r="N7" s="2">
        <f t="shared" si="0"/>
        <v>1</v>
      </c>
      <c r="O7" s="2">
        <f t="shared" si="1"/>
        <v>0</v>
      </c>
      <c r="P7" s="2">
        <f t="shared" si="2"/>
        <v>0</v>
      </c>
      <c r="Q7" s="2">
        <f t="shared" si="3"/>
        <v>0</v>
      </c>
      <c r="R7" s="3" t="s">
        <v>74</v>
      </c>
      <c r="S7" s="3">
        <f>((J7)^1.5/(K7)^1.5)*86-((K7)^1.5/(J7)^1.5)*86</f>
        <v>64.288458772700778</v>
      </c>
      <c r="T7" s="3">
        <f>((J7)/(K7))*86-((K7)/(J7))*86</f>
        <v>42.335225227898334</v>
      </c>
      <c r="U7" s="3">
        <f>-2*(172/(L7+1))+172</f>
        <v>20.856374609118234</v>
      </c>
      <c r="V7" s="3">
        <f t="shared" si="4"/>
        <v>64.288458772700778</v>
      </c>
      <c r="X7" s="3">
        <f>IF(V7&gt;0,V7-AF7,AF7-V7)</f>
        <v>3.2884587727007784</v>
      </c>
      <c r="Y7" s="3">
        <f t="shared" si="5"/>
        <v>3</v>
      </c>
      <c r="Z7" s="3">
        <f t="shared" si="6"/>
        <v>3</v>
      </c>
      <c r="AA7" s="3" t="b">
        <f t="shared" si="7"/>
        <v>0</v>
      </c>
      <c r="AB7" s="3">
        <f t="shared" si="8"/>
        <v>3</v>
      </c>
      <c r="AC7" s="3" t="b">
        <f t="shared" si="9"/>
        <v>1</v>
      </c>
      <c r="AD7" s="3">
        <f>IF(Y7&gt;0,Y7-AG7,AG7-Y7)</f>
        <v>0</v>
      </c>
      <c r="AF7" s="3">
        <v>61</v>
      </c>
      <c r="AG7" s="3">
        <f t="shared" si="10"/>
        <v>3</v>
      </c>
      <c r="AH7" s="3" t="b">
        <f t="shared" si="11"/>
        <v>1</v>
      </c>
      <c r="AI7" s="3" t="b">
        <f t="shared" si="12"/>
        <v>1</v>
      </c>
      <c r="AJ7" s="3" t="b">
        <f>IF(Z7=AG7,TRUE,FALSE)</f>
        <v>1</v>
      </c>
      <c r="AK7" s="3">
        <f t="shared" si="13"/>
        <v>13</v>
      </c>
      <c r="AL7" s="3">
        <f>SUM($AK$5:AK7)</f>
        <v>16</v>
      </c>
      <c r="AM7" s="3">
        <f t="shared" si="14"/>
        <v>4</v>
      </c>
      <c r="AN7" s="3">
        <f>SUM($AM$5:AM7)</f>
        <v>12</v>
      </c>
      <c r="AO7" s="3">
        <f t="shared" si="15"/>
        <v>13</v>
      </c>
      <c r="AP7" s="37">
        <f>SUM($AO$5:AO7)</f>
        <v>16</v>
      </c>
      <c r="AQ7" s="37">
        <f t="shared" si="16"/>
        <v>1.7777777777777777</v>
      </c>
      <c r="AR7" s="37">
        <f t="shared" si="17"/>
        <v>11.777777777777779</v>
      </c>
    </row>
    <row r="8" spans="1:45" x14ac:dyDescent="0.25">
      <c r="A8" s="3" t="s">
        <v>19</v>
      </c>
      <c r="B8" s="3" t="s">
        <v>20</v>
      </c>
      <c r="D8" s="16">
        <v>4</v>
      </c>
      <c r="E8" s="32">
        <v>7</v>
      </c>
      <c r="F8" s="30">
        <v>174.60222222222222</v>
      </c>
      <c r="G8" s="16">
        <v>1</v>
      </c>
      <c r="H8" s="32">
        <v>-13</v>
      </c>
      <c r="I8" s="30">
        <v>134.03695652173914</v>
      </c>
      <c r="J8" s="17">
        <v>234.00454545454548</v>
      </c>
      <c r="K8" s="17">
        <v>215.40454545454548</v>
      </c>
      <c r="L8" s="33">
        <v>1.0863491527569689</v>
      </c>
      <c r="M8" s="33">
        <v>0.92051436452283375</v>
      </c>
      <c r="N8" s="2">
        <f t="shared" si="0"/>
        <v>3</v>
      </c>
      <c r="O8" s="2">
        <f t="shared" si="1"/>
        <v>0</v>
      </c>
      <c r="P8" s="2">
        <f t="shared" si="2"/>
        <v>2</v>
      </c>
      <c r="Q8" s="2">
        <f t="shared" si="3"/>
        <v>0</v>
      </c>
      <c r="R8" s="3" t="s">
        <v>72</v>
      </c>
      <c r="S8" s="3">
        <f>((J8)^1.5/(K8)^1.5)*86-((K8)^1.5/(J8)^1.5)*86</f>
        <v>21.423258723737746</v>
      </c>
      <c r="T8" s="3">
        <f>((J8)/(K8))*86-((K8)/(J8))*86</f>
        <v>14.261791788135625</v>
      </c>
      <c r="U8" s="3">
        <f>-2*(172/(L8+1))+172</f>
        <v>7.1186810963892242</v>
      </c>
      <c r="V8" s="3">
        <f t="shared" si="4"/>
        <v>7.1186810963892242</v>
      </c>
      <c r="X8" s="3">
        <f>IF(V8&gt;0,V8-AF8,AF8-V8)</f>
        <v>-1.8813189036107758</v>
      </c>
      <c r="Y8" s="3">
        <f t="shared" si="5"/>
        <v>2</v>
      </c>
      <c r="Z8" s="3">
        <f t="shared" si="6"/>
        <v>2</v>
      </c>
      <c r="AA8" s="3" t="b">
        <f t="shared" si="7"/>
        <v>0</v>
      </c>
      <c r="AB8" s="3">
        <f t="shared" si="8"/>
        <v>2</v>
      </c>
      <c r="AC8" s="3" t="b">
        <f t="shared" si="9"/>
        <v>1</v>
      </c>
      <c r="AD8" s="3">
        <f>IF(Y8&gt;0,Y8-AG8,AG8-Y8)</f>
        <v>0</v>
      </c>
      <c r="AF8" s="3">
        <v>9</v>
      </c>
      <c r="AG8" s="3">
        <f t="shared" si="10"/>
        <v>2</v>
      </c>
      <c r="AH8" s="3" t="b">
        <f t="shared" si="11"/>
        <v>1</v>
      </c>
      <c r="AI8" s="3" t="b">
        <f t="shared" si="12"/>
        <v>1</v>
      </c>
      <c r="AJ8" s="3" t="b">
        <f>IF(Z8=AG8,TRUE,FALSE)</f>
        <v>1</v>
      </c>
      <c r="AK8" s="3">
        <f t="shared" si="13"/>
        <v>13</v>
      </c>
      <c r="AL8" s="3">
        <f>SUM($AK$5:AK8)</f>
        <v>29</v>
      </c>
      <c r="AM8" s="3">
        <f t="shared" si="14"/>
        <v>4</v>
      </c>
      <c r="AN8" s="3">
        <f>SUM($AM$5:AM8)</f>
        <v>16</v>
      </c>
      <c r="AO8" s="3">
        <f t="shared" si="15"/>
        <v>13</v>
      </c>
      <c r="AP8" s="37">
        <f>SUM($AO$5:AO8)</f>
        <v>29</v>
      </c>
      <c r="AQ8" s="37">
        <f t="shared" si="16"/>
        <v>3.2222222222222223</v>
      </c>
      <c r="AR8" s="37">
        <f t="shared" si="17"/>
        <v>13.222222222222221</v>
      </c>
    </row>
    <row r="9" spans="1:45" x14ac:dyDescent="0.25">
      <c r="A9" s="3" t="s">
        <v>21</v>
      </c>
      <c r="B9" s="3" t="s">
        <v>22</v>
      </c>
      <c r="D9" s="16">
        <v>3</v>
      </c>
      <c r="E9" s="32">
        <v>-7</v>
      </c>
      <c r="F9" s="30">
        <v>191.17954545454543</v>
      </c>
      <c r="G9" s="16">
        <v>2</v>
      </c>
      <c r="H9" s="32">
        <v>-5</v>
      </c>
      <c r="I9" s="30">
        <v>184.39111111111109</v>
      </c>
      <c r="J9" s="17">
        <v>277.92272727272729</v>
      </c>
      <c r="K9" s="17">
        <v>293.30454545454546</v>
      </c>
      <c r="L9" s="33">
        <v>0.9475568366730206</v>
      </c>
      <c r="M9" s="33">
        <v>1.0553456650802218</v>
      </c>
      <c r="N9" s="2">
        <f t="shared" si="0"/>
        <v>0</v>
      </c>
      <c r="O9" s="2">
        <f t="shared" si="1"/>
        <v>0</v>
      </c>
      <c r="P9" s="2">
        <f t="shared" si="2"/>
        <v>0</v>
      </c>
      <c r="Q9" s="2">
        <f t="shared" si="3"/>
        <v>0</v>
      </c>
      <c r="R9" s="3" t="s">
        <v>72</v>
      </c>
      <c r="S9" s="3">
        <f>((J9)^1.5/(K9)^1.5)*86-((K9)^1.5/(J9)^1.5)*86</f>
        <v>-13.913164769098714</v>
      </c>
      <c r="T9" s="3">
        <f>((J9)/(K9))*86-((K9)/(J9))*86</f>
        <v>-9.2698392430193053</v>
      </c>
      <c r="U9" s="3">
        <f>-2*(172/(L9+1))+172</f>
        <v>-4.6315588445929734</v>
      </c>
      <c r="V9" s="3">
        <f t="shared" si="4"/>
        <v>-4.6315588445929734</v>
      </c>
      <c r="X9" s="3">
        <f>IF(V9&gt;0,V9-AF9,AF9-V9)</f>
        <v>69.631558844592973</v>
      </c>
      <c r="Y9" s="3">
        <f t="shared" si="5"/>
        <v>2</v>
      </c>
      <c r="Z9" s="3">
        <f t="shared" si="6"/>
        <v>1</v>
      </c>
      <c r="AA9" s="3" t="b">
        <f t="shared" si="7"/>
        <v>1</v>
      </c>
      <c r="AB9" s="3">
        <f t="shared" si="8"/>
        <v>5</v>
      </c>
      <c r="AC9" s="3" t="b">
        <f t="shared" si="9"/>
        <v>1</v>
      </c>
      <c r="AD9" s="3">
        <f>IF(Y9&gt;0,Y9-AG9,AG9-Y9)</f>
        <v>-1</v>
      </c>
      <c r="AF9" s="3">
        <v>65</v>
      </c>
      <c r="AG9" s="3">
        <f t="shared" si="10"/>
        <v>3</v>
      </c>
      <c r="AH9" s="3" t="b">
        <f t="shared" si="11"/>
        <v>1</v>
      </c>
      <c r="AI9" s="3" t="b">
        <f t="shared" si="12"/>
        <v>1</v>
      </c>
      <c r="AJ9" s="3" t="b">
        <f>IF(Z9=AG9,TRUE,FALSE)</f>
        <v>0</v>
      </c>
      <c r="AK9" s="3">
        <f t="shared" si="13"/>
        <v>4</v>
      </c>
      <c r="AL9" s="3">
        <f>SUM($AK$5:AK9)</f>
        <v>33</v>
      </c>
      <c r="AM9" s="3">
        <f t="shared" si="14"/>
        <v>4</v>
      </c>
      <c r="AN9" s="3">
        <f>SUM($AM$5:AM9)</f>
        <v>20</v>
      </c>
      <c r="AO9" s="3">
        <f t="shared" si="15"/>
        <v>4</v>
      </c>
      <c r="AP9" s="37">
        <f>SUM($AO$5:AO9)</f>
        <v>33</v>
      </c>
      <c r="AQ9" s="37">
        <f t="shared" si="16"/>
        <v>3.6666666666666665</v>
      </c>
      <c r="AR9" s="37">
        <f t="shared" si="17"/>
        <v>13.666666666666666</v>
      </c>
    </row>
    <row r="10" spans="1:45" x14ac:dyDescent="0.25">
      <c r="A10" s="3" t="s">
        <v>23</v>
      </c>
      <c r="B10" s="3" t="s">
        <v>24</v>
      </c>
      <c r="D10" s="16">
        <v>2</v>
      </c>
      <c r="E10" s="32">
        <v>-7</v>
      </c>
      <c r="F10" s="30">
        <v>154.95555555555555</v>
      </c>
      <c r="G10" s="16">
        <v>2</v>
      </c>
      <c r="H10" s="32">
        <v>-7</v>
      </c>
      <c r="I10" s="30">
        <v>180.69318181818181</v>
      </c>
      <c r="J10" s="17">
        <v>212.35</v>
      </c>
      <c r="K10" s="17">
        <v>263.85909090909087</v>
      </c>
      <c r="L10" s="33">
        <v>0.80478561215524824</v>
      </c>
      <c r="M10" s="33">
        <v>1.2425669456514759</v>
      </c>
      <c r="N10" s="2">
        <f t="shared" si="0"/>
        <v>0</v>
      </c>
      <c r="O10" s="2">
        <f t="shared" si="1"/>
        <v>1</v>
      </c>
      <c r="P10" s="2">
        <f t="shared" si="2"/>
        <v>0</v>
      </c>
      <c r="Q10" s="2">
        <f t="shared" si="3"/>
        <v>0</v>
      </c>
      <c r="R10" s="3" t="s">
        <v>72</v>
      </c>
      <c r="S10" s="3">
        <f>((J10)^1.5/(K10)^1.5)*86-((K10)^1.5/(J10)^1.5)*86</f>
        <v>-57.028621607178096</v>
      </c>
      <c r="T10" s="3">
        <f>((J10)/(K10))*86-((K10)/(J10))*86</f>
        <v>-37.649194680675578</v>
      </c>
      <c r="U10" s="3">
        <f>-2*(172/(L10+1))+172</f>
        <v>-18.604356375159881</v>
      </c>
      <c r="V10" s="3">
        <f t="shared" si="4"/>
        <v>-37.649194680675578</v>
      </c>
      <c r="X10" s="3">
        <f>IF(V10&gt;0,V10-AF10,AF10-V10)</f>
        <v>39.649194680675578</v>
      </c>
      <c r="Y10" s="3">
        <f t="shared" si="5"/>
        <v>1</v>
      </c>
      <c r="Z10" s="3">
        <f t="shared" si="6"/>
        <v>1</v>
      </c>
      <c r="AA10" s="3" t="b">
        <f t="shared" si="7"/>
        <v>0</v>
      </c>
      <c r="AB10" s="3">
        <f t="shared" si="8"/>
        <v>1</v>
      </c>
      <c r="AC10" s="3" t="b">
        <f t="shared" si="9"/>
        <v>1</v>
      </c>
      <c r="AD10" s="3">
        <f>IF(Y10&gt;0,Y10-AG10,AG10-Y10)</f>
        <v>-1</v>
      </c>
      <c r="AF10" s="3">
        <v>2</v>
      </c>
      <c r="AG10" s="3">
        <f t="shared" si="10"/>
        <v>2</v>
      </c>
      <c r="AH10" s="3" t="b">
        <f t="shared" si="11"/>
        <v>0</v>
      </c>
      <c r="AI10" s="3" t="b">
        <f t="shared" si="12"/>
        <v>0</v>
      </c>
      <c r="AJ10" s="3" t="b">
        <f>IF(Z10=AG10,TRUE,FALSE)</f>
        <v>0</v>
      </c>
      <c r="AK10" s="3">
        <f t="shared" si="13"/>
        <v>-10</v>
      </c>
      <c r="AL10" s="3">
        <f>SUM($AK$5:AK10)</f>
        <v>23</v>
      </c>
      <c r="AM10" s="3">
        <f t="shared" si="14"/>
        <v>-10</v>
      </c>
      <c r="AN10" s="3">
        <f>SUM($AM$5:AM10)</f>
        <v>10</v>
      </c>
      <c r="AO10" s="3">
        <f t="shared" si="15"/>
        <v>-10</v>
      </c>
      <c r="AP10" s="37">
        <f>SUM($AO$5:AO10)</f>
        <v>23</v>
      </c>
      <c r="AQ10" s="37">
        <f t="shared" si="16"/>
        <v>2.5555555555555554</v>
      </c>
      <c r="AR10" s="37">
        <f t="shared" si="17"/>
        <v>12.555555555555555</v>
      </c>
    </row>
    <row r="11" spans="1:45" x14ac:dyDescent="0.25">
      <c r="A11" s="3" t="s">
        <v>25</v>
      </c>
      <c r="B11" s="3" t="s">
        <v>26</v>
      </c>
      <c r="D11" s="16">
        <v>4</v>
      </c>
      <c r="E11" s="32">
        <v>-1</v>
      </c>
      <c r="F11" s="30">
        <v>168.0413043478261</v>
      </c>
      <c r="G11" s="16">
        <v>2</v>
      </c>
      <c r="H11" s="32">
        <v>-7</v>
      </c>
      <c r="I11" s="30">
        <v>195.81086956521742</v>
      </c>
      <c r="J11" s="17">
        <v>222.696</v>
      </c>
      <c r="K11" s="17">
        <v>260.48399999999998</v>
      </c>
      <c r="L11" s="33">
        <v>0.85493158888837706</v>
      </c>
      <c r="M11" s="33">
        <v>1.1696842332147861</v>
      </c>
      <c r="N11" s="2">
        <f t="shared" si="0"/>
        <v>1</v>
      </c>
      <c r="O11" s="2">
        <f t="shared" si="1"/>
        <v>1</v>
      </c>
      <c r="P11" s="2">
        <f t="shared" si="2"/>
        <v>0</v>
      </c>
      <c r="Q11" s="2">
        <f t="shared" si="3"/>
        <v>0</v>
      </c>
      <c r="R11" s="3" t="s">
        <v>75</v>
      </c>
      <c r="S11" s="3">
        <f>((J11)^1.5/(K11)^1.5)*86-((K11)^1.5/(J11)^1.5)*86</f>
        <v>-40.810869072986904</v>
      </c>
      <c r="T11" s="3">
        <f>((J11)/(K11))*86-((K11)/(J11))*86</f>
        <v>-27.068727412071183</v>
      </c>
      <c r="U11" s="3">
        <f>-2*(172/(L11+1))+172</f>
        <v>-13.45158326089657</v>
      </c>
      <c r="V11" s="3">
        <f t="shared" si="4"/>
        <v>-27.068727412071183</v>
      </c>
      <c r="X11" s="3">
        <f>IF(V11&gt;0,V11-AF11,AF11-V11)</f>
        <v>107.06872741207118</v>
      </c>
      <c r="Y11" s="3">
        <f t="shared" si="5"/>
        <v>2</v>
      </c>
      <c r="Z11" s="3">
        <f t="shared" si="6"/>
        <v>1</v>
      </c>
      <c r="AA11" s="3" t="b">
        <f t="shared" si="7"/>
        <v>1</v>
      </c>
      <c r="AB11" s="3">
        <f t="shared" si="8"/>
        <v>5</v>
      </c>
      <c r="AC11" s="3" t="b">
        <f t="shared" si="9"/>
        <v>1</v>
      </c>
      <c r="AD11" s="3">
        <f>IF(Y11&gt;0,Y11-AG11,AG11-Y11)</f>
        <v>-1</v>
      </c>
      <c r="AF11" s="3">
        <v>80</v>
      </c>
      <c r="AG11" s="3">
        <f t="shared" si="10"/>
        <v>3</v>
      </c>
      <c r="AH11" s="3" t="b">
        <f t="shared" si="11"/>
        <v>1</v>
      </c>
      <c r="AI11" s="3" t="b">
        <f t="shared" si="12"/>
        <v>1</v>
      </c>
      <c r="AJ11" s="3" t="b">
        <f>IF(Z11=AG11,TRUE,FALSE)</f>
        <v>0</v>
      </c>
      <c r="AK11" s="3">
        <f t="shared" si="13"/>
        <v>4</v>
      </c>
      <c r="AL11" s="3">
        <f>SUM($AK$5:AK11)</f>
        <v>27</v>
      </c>
      <c r="AM11" s="3">
        <f t="shared" si="14"/>
        <v>4</v>
      </c>
      <c r="AN11" s="3">
        <f>SUM($AM$5:AM11)</f>
        <v>14</v>
      </c>
      <c r="AO11" s="3">
        <f t="shared" si="15"/>
        <v>4</v>
      </c>
      <c r="AP11" s="37">
        <f>SUM($AO$5:AO11)</f>
        <v>27</v>
      </c>
      <c r="AQ11" s="37">
        <f t="shared" si="16"/>
        <v>3</v>
      </c>
      <c r="AR11" s="37">
        <f t="shared" si="17"/>
        <v>13</v>
      </c>
    </row>
    <row r="12" spans="1:45" x14ac:dyDescent="0.25">
      <c r="A12" s="3" t="s">
        <v>27</v>
      </c>
      <c r="B12" s="3" t="s">
        <v>28</v>
      </c>
      <c r="D12" s="16">
        <v>4</v>
      </c>
      <c r="E12" s="32">
        <v>5</v>
      </c>
      <c r="F12" s="30">
        <v>204.50444444444443</v>
      </c>
      <c r="G12" s="16">
        <v>2</v>
      </c>
      <c r="H12" s="32">
        <v>-3</v>
      </c>
      <c r="I12" s="30">
        <v>157.13191489361697</v>
      </c>
      <c r="J12" s="17">
        <v>298.85200000000003</v>
      </c>
      <c r="K12" s="17">
        <v>232.82799999999995</v>
      </c>
      <c r="L12" s="33">
        <v>1.2835741405672862</v>
      </c>
      <c r="M12" s="33">
        <v>0.77907459210579122</v>
      </c>
      <c r="N12" s="2">
        <f t="shared" si="0"/>
        <v>3</v>
      </c>
      <c r="O12" s="2">
        <f t="shared" si="1"/>
        <v>0</v>
      </c>
      <c r="P12" s="2">
        <f t="shared" si="2"/>
        <v>1</v>
      </c>
      <c r="Q12" s="2">
        <f t="shared" si="3"/>
        <v>0</v>
      </c>
      <c r="R12" s="3" t="s">
        <v>74</v>
      </c>
      <c r="S12" s="3">
        <f>((J12)^1.5/(K12)^1.5)*86-((K12)^1.5/(J12)^1.5)*86</f>
        <v>65.925249936206114</v>
      </c>
      <c r="T12" s="3">
        <f>((J12)/(K12))*86-((K12)/(J12))*86</f>
        <v>43.386961167688582</v>
      </c>
      <c r="U12" s="3">
        <f>-2*(172/(L12+1))+172</f>
        <v>21.358952753536016</v>
      </c>
      <c r="V12" s="3">
        <f t="shared" si="4"/>
        <v>65.925249936206114</v>
      </c>
      <c r="X12" s="3">
        <f>IF(V12&gt;0,V12-AF12,AF12-V12)</f>
        <v>1.9252499362061144</v>
      </c>
      <c r="Y12" s="3">
        <f t="shared" si="5"/>
        <v>3</v>
      </c>
      <c r="Z12" s="3">
        <f t="shared" si="6"/>
        <v>3</v>
      </c>
      <c r="AA12" s="3" t="b">
        <f t="shared" si="7"/>
        <v>0</v>
      </c>
      <c r="AB12" s="3">
        <f t="shared" si="8"/>
        <v>3</v>
      </c>
      <c r="AC12" s="3" t="b">
        <f t="shared" si="9"/>
        <v>1</v>
      </c>
      <c r="AD12" s="3">
        <f>IF(Y12&gt;0,Y12-AG12,AG12-Y12)</f>
        <v>0</v>
      </c>
      <c r="AF12" s="3">
        <v>64</v>
      </c>
      <c r="AG12" s="3">
        <f t="shared" si="10"/>
        <v>3</v>
      </c>
      <c r="AH12" s="3" t="b">
        <f t="shared" si="11"/>
        <v>1</v>
      </c>
      <c r="AI12" s="3" t="b">
        <f t="shared" si="12"/>
        <v>1</v>
      </c>
      <c r="AJ12" s="3" t="b">
        <f>IF(Z12=AG12,TRUE,FALSE)</f>
        <v>1</v>
      </c>
      <c r="AK12" s="3">
        <f t="shared" si="13"/>
        <v>13</v>
      </c>
      <c r="AL12" s="3">
        <f>SUM($AK$5:AK12)</f>
        <v>40</v>
      </c>
      <c r="AM12" s="3">
        <f t="shared" si="14"/>
        <v>4</v>
      </c>
      <c r="AN12" s="3">
        <f>SUM($AM$5:AM12)</f>
        <v>18</v>
      </c>
      <c r="AO12" s="3">
        <f t="shared" si="15"/>
        <v>13</v>
      </c>
      <c r="AP12" s="37">
        <f>SUM($AO$5:AO12)</f>
        <v>40</v>
      </c>
      <c r="AQ12" s="37">
        <f t="shared" si="16"/>
        <v>4.4444444444444446</v>
      </c>
      <c r="AR12" s="37">
        <f t="shared" si="17"/>
        <v>14.444444444444445</v>
      </c>
    </row>
    <row r="13" spans="1:45" x14ac:dyDescent="0.25">
      <c r="A13" s="3" t="s">
        <v>29</v>
      </c>
      <c r="B13" s="3" t="s">
        <v>30</v>
      </c>
      <c r="D13" s="16">
        <v>3</v>
      </c>
      <c r="E13" s="32">
        <v>1</v>
      </c>
      <c r="F13" s="30">
        <v>179.09333333333333</v>
      </c>
      <c r="G13" s="16">
        <v>5</v>
      </c>
      <c r="H13" s="32">
        <v>15</v>
      </c>
      <c r="I13" s="30">
        <v>197.69777777777782</v>
      </c>
      <c r="J13" s="17">
        <v>285.584</v>
      </c>
      <c r="K13" s="17">
        <v>294.11200000000002</v>
      </c>
      <c r="L13" s="33">
        <v>0.97100424328147095</v>
      </c>
      <c r="M13" s="33">
        <v>1.0298616168973052</v>
      </c>
      <c r="N13" s="2">
        <f t="shared" si="0"/>
        <v>0</v>
      </c>
      <c r="O13" s="2">
        <f t="shared" si="1"/>
        <v>1</v>
      </c>
      <c r="P13" s="2">
        <f t="shared" si="2"/>
        <v>0</v>
      </c>
      <c r="Q13" s="2">
        <f t="shared" si="3"/>
        <v>0</v>
      </c>
      <c r="R13" s="3" t="s">
        <v>72</v>
      </c>
      <c r="S13" s="3">
        <f t="shared" ref="S13:S67" si="18">((J13)^1.5/(K13)^1.5)*86-((K13)^1.5/(J13)^1.5)*86</f>
        <v>-7.5939707033224977</v>
      </c>
      <c r="T13" s="3">
        <f>((J13)/(K13))*86-((K13)/(J13))*86</f>
        <v>-5.0617341309617387</v>
      </c>
      <c r="U13" s="3">
        <f>-2*(172/(L13+1))+172</f>
        <v>-2.5303193397919017</v>
      </c>
      <c r="V13" s="3">
        <f t="shared" si="4"/>
        <v>-2.5303193397919017</v>
      </c>
      <c r="X13" s="3">
        <f>IF(V13&gt;0,V13-AF13,AF13-V13)</f>
        <v>32.530319339791902</v>
      </c>
      <c r="Y13" s="3">
        <f t="shared" si="5"/>
        <v>2</v>
      </c>
      <c r="Z13" s="3">
        <f t="shared" si="6"/>
        <v>1</v>
      </c>
      <c r="AA13" s="3" t="b">
        <f t="shared" si="7"/>
        <v>0</v>
      </c>
      <c r="AB13" s="3">
        <f t="shared" si="8"/>
        <v>2</v>
      </c>
      <c r="AC13" s="3" t="b">
        <f t="shared" si="9"/>
        <v>1</v>
      </c>
      <c r="AD13" s="3">
        <f>IF(Y13&gt;0,Y13-AG13,AG13-Y13)</f>
        <v>0</v>
      </c>
      <c r="AF13" s="3">
        <v>30</v>
      </c>
      <c r="AG13" s="3">
        <f t="shared" si="10"/>
        <v>2</v>
      </c>
      <c r="AH13" s="3" t="b">
        <f t="shared" si="11"/>
        <v>1</v>
      </c>
      <c r="AI13" s="3" t="b">
        <f t="shared" si="12"/>
        <v>1</v>
      </c>
      <c r="AJ13" s="3" t="b">
        <f>IF(Z13=AG13,TRUE,FALSE)</f>
        <v>0</v>
      </c>
      <c r="AK13" s="3">
        <f t="shared" si="13"/>
        <v>13</v>
      </c>
      <c r="AL13" s="31">
        <f>SUM($AK$5:AK13)</f>
        <v>53</v>
      </c>
      <c r="AM13" s="3">
        <f t="shared" si="14"/>
        <v>4</v>
      </c>
      <c r="AN13" s="3">
        <f>SUM($AM$5:AM13)</f>
        <v>22</v>
      </c>
      <c r="AO13" s="3">
        <f t="shared" si="15"/>
        <v>13</v>
      </c>
      <c r="AP13" s="37">
        <f>SUM($AO$5:AO13)</f>
        <v>53</v>
      </c>
      <c r="AQ13" s="37">
        <f t="shared" si="16"/>
        <v>5.8888888888888893</v>
      </c>
      <c r="AR13" s="37">
        <f t="shared" si="17"/>
        <v>15.888888888888889</v>
      </c>
    </row>
    <row r="14" spans="1:45" x14ac:dyDescent="0.25">
      <c r="A14" s="3" t="s">
        <v>26</v>
      </c>
      <c r="B14" s="3" t="s">
        <v>19</v>
      </c>
      <c r="D14" s="16">
        <v>2</v>
      </c>
      <c r="E14" s="32">
        <v>-11</v>
      </c>
      <c r="F14" s="30">
        <v>196.50000000000003</v>
      </c>
      <c r="G14" s="16">
        <v>5</v>
      </c>
      <c r="H14" s="32">
        <v>11</v>
      </c>
      <c r="I14" s="30">
        <v>175.08666666666667</v>
      </c>
      <c r="J14" s="17">
        <v>241.30399999999997</v>
      </c>
      <c r="K14" s="17">
        <v>220.61200000000005</v>
      </c>
      <c r="L14" s="33">
        <v>1.0937936286330749</v>
      </c>
      <c r="M14" s="33">
        <v>0.91424924576467892</v>
      </c>
      <c r="N14" s="2">
        <f t="shared" si="0"/>
        <v>0</v>
      </c>
      <c r="O14" s="2">
        <f t="shared" si="1"/>
        <v>2</v>
      </c>
      <c r="P14" s="2">
        <f t="shared" si="2"/>
        <v>0</v>
      </c>
      <c r="Q14" s="2">
        <f t="shared" si="3"/>
        <v>1</v>
      </c>
      <c r="R14" s="3" t="s">
        <v>72</v>
      </c>
      <c r="S14" s="3">
        <f t="shared" si="18"/>
        <v>23.200007035665607</v>
      </c>
      <c r="T14" s="3">
        <f>((J14)/(K14))*86-((K14)/(J14))*86</f>
        <v>15.440816926682061</v>
      </c>
      <c r="U14" s="3">
        <f>-2*(172/(L14+1))+172</f>
        <v>7.7049160453415766</v>
      </c>
      <c r="V14" s="3">
        <f t="shared" si="4"/>
        <v>7.7049160453415766</v>
      </c>
      <c r="X14" s="3">
        <f>IF(V14&gt;0,V14-AF14,AF14-V14)</f>
        <v>6.7049160453415766</v>
      </c>
      <c r="Y14" s="3">
        <f t="shared" si="5"/>
        <v>2</v>
      </c>
      <c r="Z14" s="3">
        <f t="shared" si="6"/>
        <v>2</v>
      </c>
      <c r="AA14" s="3" t="b">
        <f t="shared" si="7"/>
        <v>0</v>
      </c>
      <c r="AB14" s="3">
        <f t="shared" si="8"/>
        <v>2</v>
      </c>
      <c r="AC14" s="3" t="b">
        <f t="shared" si="9"/>
        <v>1</v>
      </c>
      <c r="AD14" s="3">
        <f>IF(Y14&gt;0,Y14-AG14,AG14-Y14)</f>
        <v>0</v>
      </c>
      <c r="AF14" s="3">
        <v>1</v>
      </c>
      <c r="AG14" s="3">
        <f t="shared" si="10"/>
        <v>2</v>
      </c>
      <c r="AH14" s="3" t="b">
        <f t="shared" si="11"/>
        <v>1</v>
      </c>
      <c r="AI14" s="3" t="b">
        <f t="shared" si="12"/>
        <v>1</v>
      </c>
      <c r="AJ14" s="3" t="b">
        <f>IF(Z14=AG14,TRUE,FALSE)</f>
        <v>1</v>
      </c>
      <c r="AK14" s="3">
        <f t="shared" si="13"/>
        <v>13</v>
      </c>
      <c r="AL14" s="37">
        <f>SUM($AK$5:AK14)</f>
        <v>66</v>
      </c>
      <c r="AM14" s="3">
        <f t="shared" si="14"/>
        <v>4</v>
      </c>
      <c r="AN14" s="3">
        <f>SUM($AM$5:AM14)</f>
        <v>26</v>
      </c>
      <c r="AO14" s="3">
        <f>IF(AI13,IF(AA13,($AR$13*$D$3-$AR$13),($AR$13*$C$3-$AR$13)),-$AR$13)</f>
        <v>20.655555555555555</v>
      </c>
      <c r="AP14" s="37">
        <f>SUM($AO$5:AO14)</f>
        <v>73.655555555555551</v>
      </c>
      <c r="AQ14" s="37">
        <f t="shared" si="16"/>
        <v>8.1839506172839496</v>
      </c>
      <c r="AR14" s="37">
        <f t="shared" si="17"/>
        <v>18.183950617283948</v>
      </c>
      <c r="AS14" s="33"/>
    </row>
    <row r="15" spans="1:45" x14ac:dyDescent="0.25">
      <c r="A15" s="3" t="s">
        <v>6</v>
      </c>
      <c r="B15" s="3" t="s">
        <v>10</v>
      </c>
      <c r="D15" s="16">
        <v>3</v>
      </c>
      <c r="E15" s="32">
        <v>-7</v>
      </c>
      <c r="F15" s="30">
        <v>174.81521739130432</v>
      </c>
      <c r="G15" s="16">
        <v>5</v>
      </c>
      <c r="H15" s="32">
        <v>19</v>
      </c>
      <c r="I15" s="30">
        <v>205.44318181818181</v>
      </c>
      <c r="J15" s="17">
        <v>260.63600000000002</v>
      </c>
      <c r="K15" s="17">
        <v>297.02</v>
      </c>
      <c r="L15" s="33">
        <v>0.87750319843781577</v>
      </c>
      <c r="M15" s="33">
        <v>1.1395969858346504</v>
      </c>
      <c r="N15" s="2">
        <f t="shared" si="0"/>
        <v>0</v>
      </c>
      <c r="O15" s="2">
        <f t="shared" si="1"/>
        <v>3</v>
      </c>
      <c r="P15" s="2">
        <f t="shared" si="2"/>
        <v>0</v>
      </c>
      <c r="Q15" s="2">
        <f t="shared" si="3"/>
        <v>2</v>
      </c>
      <c r="R15" s="3" t="s">
        <v>73</v>
      </c>
      <c r="S15" s="3">
        <f t="shared" si="18"/>
        <v>-33.930368617108726</v>
      </c>
      <c r="T15" s="3">
        <f>((J15)/(K15))*86-((K15)/(J15))*86</f>
        <v>-22.540065716127785</v>
      </c>
      <c r="U15" s="3">
        <f>-2*(172/(L15+1))+172</f>
        <v>-11.222058042951176</v>
      </c>
      <c r="V15" s="3">
        <f t="shared" si="4"/>
        <v>-11.222058042951176</v>
      </c>
      <c r="X15" s="3">
        <f>IF(V15&gt;0,V15-AF15,AF15-V15)</f>
        <v>69.222058042951176</v>
      </c>
      <c r="Y15" s="3">
        <f t="shared" si="5"/>
        <v>1</v>
      </c>
      <c r="Z15" s="3">
        <f t="shared" si="6"/>
        <v>1</v>
      </c>
      <c r="AA15" s="3" t="b">
        <f t="shared" si="7"/>
        <v>0</v>
      </c>
      <c r="AB15" s="3">
        <f t="shared" si="8"/>
        <v>1</v>
      </c>
      <c r="AC15" s="3" t="b">
        <f t="shared" si="9"/>
        <v>1</v>
      </c>
      <c r="AD15" s="3">
        <f>IF(Y15&gt;0,Y15-AG15,AG15-Y15)</f>
        <v>-2</v>
      </c>
      <c r="AF15" s="3">
        <v>58</v>
      </c>
      <c r="AG15" s="3">
        <f t="shared" si="10"/>
        <v>3</v>
      </c>
      <c r="AH15" s="3" t="b">
        <f t="shared" si="11"/>
        <v>0</v>
      </c>
      <c r="AI15" s="3" t="b">
        <f t="shared" si="12"/>
        <v>0</v>
      </c>
      <c r="AJ15" s="3" t="b">
        <f>IF(Z15=AG15,TRUE,FALSE)</f>
        <v>0</v>
      </c>
      <c r="AK15" s="3">
        <f t="shared" si="13"/>
        <v>-10</v>
      </c>
      <c r="AL15" s="3">
        <f>SUM($AK$5:AK15)</f>
        <v>56</v>
      </c>
      <c r="AM15" s="3">
        <f t="shared" si="14"/>
        <v>-10</v>
      </c>
      <c r="AN15" s="3">
        <f>SUM($AM$5:AM15)</f>
        <v>16</v>
      </c>
      <c r="AO15" s="3">
        <f t="shared" ref="AO15:AO23" si="19">IF(AI14,IF(AA14,($AR$13*$D$3-$AR$13),($AR$13*$C$3-$AR$13)),-$AR$13)</f>
        <v>20.655555555555555</v>
      </c>
      <c r="AP15" s="37">
        <f>SUM($AO$5:AO15)</f>
        <v>94.311111111111103</v>
      </c>
      <c r="AQ15" s="37">
        <f t="shared" si="16"/>
        <v>10.479012345679012</v>
      </c>
      <c r="AR15" s="37">
        <f t="shared" si="17"/>
        <v>20.47901234567901</v>
      </c>
    </row>
    <row r="16" spans="1:45" x14ac:dyDescent="0.25">
      <c r="A16" s="3" t="s">
        <v>12</v>
      </c>
      <c r="B16" s="3" t="s">
        <v>23</v>
      </c>
      <c r="D16" s="16">
        <v>1</v>
      </c>
      <c r="E16" s="32">
        <v>-11</v>
      </c>
      <c r="F16" s="30">
        <v>160.02727272727273</v>
      </c>
      <c r="G16" s="16">
        <v>2</v>
      </c>
      <c r="H16" s="32">
        <v>1</v>
      </c>
      <c r="I16" s="30">
        <v>156.09777777777776</v>
      </c>
      <c r="J16" s="17">
        <v>179.30400000000006</v>
      </c>
      <c r="K16" s="17">
        <v>225.43999999999997</v>
      </c>
      <c r="L16" s="33">
        <v>0.79535131298793504</v>
      </c>
      <c r="M16" s="33">
        <v>1.2573060277517507</v>
      </c>
      <c r="N16" s="2">
        <f t="shared" si="0"/>
        <v>0</v>
      </c>
      <c r="O16" s="2">
        <f t="shared" si="1"/>
        <v>2</v>
      </c>
      <c r="P16" s="2">
        <f t="shared" si="2"/>
        <v>0</v>
      </c>
      <c r="Q16" s="2">
        <f t="shared" si="3"/>
        <v>0</v>
      </c>
      <c r="R16" s="3" t="s">
        <v>73</v>
      </c>
      <c r="S16" s="3">
        <f t="shared" si="18"/>
        <v>-60.242913932356593</v>
      </c>
      <c r="T16" s="3">
        <f>((J16)/(K16))*86-((K16)/(J16))*86</f>
        <v>-39.728105469688145</v>
      </c>
      <c r="U16" s="3">
        <f>-2*(172/(L16+1))+172</f>
        <v>-19.605953392761819</v>
      </c>
      <c r="V16" s="3">
        <f t="shared" si="4"/>
        <v>-60.242913932356593</v>
      </c>
      <c r="X16" s="3">
        <f>IF(V16&gt;0,V16-AF16,AF16-V16)</f>
        <v>73.242913932356601</v>
      </c>
      <c r="Y16" s="3">
        <f t="shared" si="5"/>
        <v>1</v>
      </c>
      <c r="Z16" s="3">
        <f t="shared" si="6"/>
        <v>0</v>
      </c>
      <c r="AA16" s="3" t="b">
        <f t="shared" si="7"/>
        <v>0</v>
      </c>
      <c r="AB16" s="3">
        <f t="shared" si="8"/>
        <v>1</v>
      </c>
      <c r="AC16" s="3" t="b">
        <f t="shared" si="9"/>
        <v>1</v>
      </c>
      <c r="AD16" s="3">
        <f>IF(Y16&gt;0,Y16-AG16,AG16-Y16)</f>
        <v>-1</v>
      </c>
      <c r="AF16" s="3">
        <v>13</v>
      </c>
      <c r="AG16" s="3">
        <f t="shared" si="10"/>
        <v>2</v>
      </c>
      <c r="AH16" s="3" t="b">
        <f t="shared" si="11"/>
        <v>0</v>
      </c>
      <c r="AI16" s="3" t="b">
        <f t="shared" si="12"/>
        <v>0</v>
      </c>
      <c r="AJ16" s="3" t="b">
        <f>IF(Z16=AG16,TRUE,FALSE)</f>
        <v>0</v>
      </c>
      <c r="AK16" s="3">
        <f t="shared" si="13"/>
        <v>-10</v>
      </c>
      <c r="AL16" s="3">
        <f>SUM($AK$5:AK16)</f>
        <v>46</v>
      </c>
      <c r="AM16" s="3">
        <f t="shared" si="14"/>
        <v>-10</v>
      </c>
      <c r="AN16" s="3">
        <f>SUM($AM$5:AM16)</f>
        <v>6</v>
      </c>
      <c r="AO16" s="3">
        <f t="shared" si="19"/>
        <v>-15.888888888888889</v>
      </c>
      <c r="AP16" s="37">
        <f>SUM($AO$5:AO16)</f>
        <v>78.422222222222217</v>
      </c>
      <c r="AQ16" s="37">
        <f t="shared" si="16"/>
        <v>8.7135802469135797</v>
      </c>
      <c r="AR16" s="37">
        <f t="shared" si="17"/>
        <v>18.71358024691358</v>
      </c>
    </row>
    <row r="17" spans="1:46" x14ac:dyDescent="0.25">
      <c r="A17" s="3" t="s">
        <v>28</v>
      </c>
      <c r="B17" s="3" t="s">
        <v>5</v>
      </c>
      <c r="D17" s="16">
        <v>2</v>
      </c>
      <c r="E17" s="32">
        <v>-7</v>
      </c>
      <c r="F17" s="30">
        <v>157.79361702127659</v>
      </c>
      <c r="G17" s="16">
        <v>3</v>
      </c>
      <c r="H17" s="32">
        <v>5</v>
      </c>
      <c r="I17" s="30">
        <v>194.66590909090911</v>
      </c>
      <c r="J17" s="17">
        <v>234.56</v>
      </c>
      <c r="K17" s="17">
        <v>305.27999999999997</v>
      </c>
      <c r="L17" s="33">
        <v>0.76834381551362696</v>
      </c>
      <c r="M17" s="33">
        <v>1.30150068212824</v>
      </c>
      <c r="N17" s="2">
        <f t="shared" si="0"/>
        <v>0</v>
      </c>
      <c r="O17" s="2">
        <f t="shared" si="1"/>
        <v>3</v>
      </c>
      <c r="P17" s="2">
        <f t="shared" si="2"/>
        <v>0</v>
      </c>
      <c r="Q17" s="2">
        <f t="shared" si="3"/>
        <v>2</v>
      </c>
      <c r="R17" s="3" t="s">
        <v>73</v>
      </c>
      <c r="S17" s="3">
        <f t="shared" si="18"/>
        <v>-69.771960650711804</v>
      </c>
      <c r="T17" s="3">
        <f>((J17)/(K17))*86-((K17)/(J17))*86</f>
        <v>-45.851490528856729</v>
      </c>
      <c r="U17" s="3">
        <f>-2*(172/(L17+1))+172</f>
        <v>-22.532305868405416</v>
      </c>
      <c r="V17" s="3">
        <f t="shared" si="4"/>
        <v>-69.771960650711804</v>
      </c>
      <c r="X17" s="3">
        <f>IF(V17&gt;0,V17-AF17,AF17-V17)</f>
        <v>35.771960650711804</v>
      </c>
      <c r="Y17" s="3">
        <f t="shared" si="5"/>
        <v>1</v>
      </c>
      <c r="Z17" s="3">
        <f t="shared" si="6"/>
        <v>0</v>
      </c>
      <c r="AA17" s="3" t="b">
        <f t="shared" si="7"/>
        <v>0</v>
      </c>
      <c r="AB17" s="3">
        <f t="shared" si="8"/>
        <v>1</v>
      </c>
      <c r="AC17" s="3" t="b">
        <f t="shared" si="9"/>
        <v>1</v>
      </c>
      <c r="AD17" s="3">
        <f>IF(Y17&gt;0,Y17-AG17,AG17-Y17)</f>
        <v>0</v>
      </c>
      <c r="AF17" s="3">
        <v>-34</v>
      </c>
      <c r="AG17" s="3">
        <f t="shared" si="10"/>
        <v>1</v>
      </c>
      <c r="AH17" s="3" t="b">
        <f t="shared" si="11"/>
        <v>1</v>
      </c>
      <c r="AI17" s="3" t="b">
        <f t="shared" si="12"/>
        <v>1</v>
      </c>
      <c r="AJ17" s="3" t="b">
        <f>IF(Z17=AG17,TRUE,FALSE)</f>
        <v>0</v>
      </c>
      <c r="AK17" s="3">
        <f t="shared" si="13"/>
        <v>13</v>
      </c>
      <c r="AL17" s="37">
        <f>SUM($AK$5:AK17)</f>
        <v>59</v>
      </c>
      <c r="AM17" s="3">
        <f t="shared" si="14"/>
        <v>4</v>
      </c>
      <c r="AN17" s="3">
        <f>SUM($AM$5:AM17)</f>
        <v>10</v>
      </c>
      <c r="AO17" s="3">
        <f t="shared" si="19"/>
        <v>-15.888888888888889</v>
      </c>
      <c r="AP17" s="37">
        <f>SUM($AO$5:AO17)</f>
        <v>62.533333333333331</v>
      </c>
      <c r="AQ17" s="37">
        <f t="shared" si="16"/>
        <v>6.9481481481481477</v>
      </c>
      <c r="AR17" s="37">
        <f t="shared" si="17"/>
        <v>16.94814814814815</v>
      </c>
    </row>
    <row r="18" spans="1:46" x14ac:dyDescent="0.25">
      <c r="A18" s="3" t="s">
        <v>11</v>
      </c>
      <c r="B18" s="3" t="s">
        <v>21</v>
      </c>
      <c r="D18" s="16">
        <v>0</v>
      </c>
      <c r="E18" s="32">
        <v>-18</v>
      </c>
      <c r="F18" s="30">
        <v>162.94090909090909</v>
      </c>
      <c r="G18" s="16">
        <v>3</v>
      </c>
      <c r="H18" s="32">
        <v>-1</v>
      </c>
      <c r="I18" s="30">
        <v>192.64545454545458</v>
      </c>
      <c r="J18" s="17">
        <v>226.89999999999998</v>
      </c>
      <c r="K18" s="17">
        <v>268.76800000000009</v>
      </c>
      <c r="L18" s="33">
        <v>0.84422252649124863</v>
      </c>
      <c r="M18" s="33">
        <v>1.1845218157778763</v>
      </c>
      <c r="N18" s="2">
        <f t="shared" si="0"/>
        <v>0</v>
      </c>
      <c r="O18" s="2">
        <f t="shared" si="1"/>
        <v>3</v>
      </c>
      <c r="P18" s="2">
        <f t="shared" si="2"/>
        <v>0</v>
      </c>
      <c r="Q18" s="2">
        <f t="shared" si="3"/>
        <v>0</v>
      </c>
      <c r="R18" s="3" t="s">
        <v>76</v>
      </c>
      <c r="S18" s="3">
        <f t="shared" si="18"/>
        <v>-44.160832801469738</v>
      </c>
      <c r="T18" s="3">
        <f>((J18)/(K18))*86-((K18)/(J18))*86</f>
        <v>-29.265738878649969</v>
      </c>
      <c r="U18" s="3">
        <f>-2*(172/(L18+1))+172</f>
        <v>-14.528466634925024</v>
      </c>
      <c r="V18" s="3">
        <f t="shared" si="4"/>
        <v>-29.265738878649969</v>
      </c>
      <c r="X18" s="3">
        <f>IF(V18&gt;0,V18-AF18,AF18-V18)</f>
        <v>-27.734261121350031</v>
      </c>
      <c r="Y18" s="3">
        <f t="shared" si="5"/>
        <v>1</v>
      </c>
      <c r="Z18" s="3">
        <f t="shared" si="6"/>
        <v>1</v>
      </c>
      <c r="AA18" s="3" t="b">
        <f t="shared" si="7"/>
        <v>0</v>
      </c>
      <c r="AB18" s="3">
        <f t="shared" si="8"/>
        <v>1</v>
      </c>
      <c r="AC18" s="3" t="b">
        <f t="shared" si="9"/>
        <v>1</v>
      </c>
      <c r="AD18" s="3">
        <f>IF(Y18&gt;0,Y18-AG18,AG18-Y18)</f>
        <v>1</v>
      </c>
      <c r="AF18" s="3">
        <v>-57</v>
      </c>
      <c r="AG18" s="3">
        <f t="shared" si="10"/>
        <v>0</v>
      </c>
      <c r="AH18" s="3" t="b">
        <f t="shared" si="11"/>
        <v>1</v>
      </c>
      <c r="AI18" s="3" t="b">
        <f t="shared" si="12"/>
        <v>0</v>
      </c>
      <c r="AJ18" s="3" t="b">
        <f>IF(Z18=AG18,TRUE,FALSE)</f>
        <v>0</v>
      </c>
      <c r="AK18" s="3">
        <f t="shared" si="13"/>
        <v>-10</v>
      </c>
      <c r="AL18" s="37">
        <f>SUM($AK$5:AK18)</f>
        <v>49</v>
      </c>
      <c r="AM18" s="3">
        <f t="shared" si="14"/>
        <v>4</v>
      </c>
      <c r="AN18" s="3">
        <f>SUM($AM$5:AM18)</f>
        <v>14</v>
      </c>
      <c r="AO18" s="3">
        <f t="shared" si="19"/>
        <v>20.655555555555555</v>
      </c>
      <c r="AP18" s="37">
        <f>SUM($AO$5:AO18)</f>
        <v>83.188888888888883</v>
      </c>
      <c r="AQ18" s="37">
        <f t="shared" si="16"/>
        <v>9.2432098765432098</v>
      </c>
      <c r="AR18" s="37">
        <f t="shared" si="17"/>
        <v>19.243209876543212</v>
      </c>
    </row>
    <row r="19" spans="1:46" x14ac:dyDescent="0.25">
      <c r="A19" s="3" t="s">
        <v>22</v>
      </c>
      <c r="B19" s="3" t="s">
        <v>13</v>
      </c>
      <c r="D19" s="16">
        <v>2</v>
      </c>
      <c r="E19" s="32">
        <v>-9</v>
      </c>
      <c r="F19" s="30">
        <v>182.23111111111109</v>
      </c>
      <c r="G19" s="16">
        <v>3</v>
      </c>
      <c r="H19" s="32">
        <v>-1</v>
      </c>
      <c r="I19" s="30">
        <v>181.61111111111111</v>
      </c>
      <c r="J19" s="17">
        <v>276.47199999999998</v>
      </c>
      <c r="K19" s="17">
        <v>250.24399999999997</v>
      </c>
      <c r="L19" s="33">
        <v>1.1048097057272104</v>
      </c>
      <c r="M19" s="33">
        <v>0.90513325038340231</v>
      </c>
      <c r="N19" s="2">
        <f t="shared" si="0"/>
        <v>1</v>
      </c>
      <c r="O19" s="2">
        <f t="shared" si="1"/>
        <v>1</v>
      </c>
      <c r="P19" s="2">
        <f t="shared" si="2"/>
        <v>0</v>
      </c>
      <c r="Q19" s="2">
        <f t="shared" si="3"/>
        <v>0</v>
      </c>
      <c r="R19" s="3" t="s">
        <v>73</v>
      </c>
      <c r="S19" s="3">
        <f t="shared" si="18"/>
        <v>25.811573324877131</v>
      </c>
      <c r="T19" s="3">
        <f>((J19)/(K19))*86-((K19)/(J19))*86</f>
        <v>17.172175159567502</v>
      </c>
      <c r="U19" s="3">
        <f>-2*(172/(L19+1))+172</f>
        <v>8.564797727807786</v>
      </c>
      <c r="V19" s="3">
        <f t="shared" si="4"/>
        <v>8.564797727807786</v>
      </c>
      <c r="X19" s="3">
        <f>IF(V19&gt;0,V19-AF19,AF19-V19)</f>
        <v>34.564797727807786</v>
      </c>
      <c r="Y19" s="3">
        <f t="shared" si="5"/>
        <v>2</v>
      </c>
      <c r="Z19" s="3">
        <f t="shared" si="6"/>
        <v>2</v>
      </c>
      <c r="AA19" s="3" t="b">
        <f t="shared" si="7"/>
        <v>1</v>
      </c>
      <c r="AB19" s="3">
        <f t="shared" si="8"/>
        <v>5</v>
      </c>
      <c r="AC19" s="3" t="b">
        <f t="shared" si="9"/>
        <v>1</v>
      </c>
      <c r="AD19" s="3">
        <f>IF(Y19&gt;0,Y19-AG19,AG19-Y19)</f>
        <v>1</v>
      </c>
      <c r="AF19" s="3">
        <v>-26</v>
      </c>
      <c r="AG19" s="3">
        <f t="shared" si="10"/>
        <v>1</v>
      </c>
      <c r="AH19" s="3" t="b">
        <f t="shared" si="11"/>
        <v>0</v>
      </c>
      <c r="AI19" s="3" t="b">
        <f t="shared" si="12"/>
        <v>0</v>
      </c>
      <c r="AJ19" s="3" t="b">
        <f>IF(Z19=AG19,TRUE,FALSE)</f>
        <v>0</v>
      </c>
      <c r="AK19" s="3">
        <f t="shared" si="13"/>
        <v>-10</v>
      </c>
      <c r="AL19" s="3">
        <f>SUM($AK$5:AK19)</f>
        <v>39</v>
      </c>
      <c r="AM19" s="3">
        <f t="shared" si="14"/>
        <v>-10</v>
      </c>
      <c r="AN19" s="3">
        <f>SUM($AM$5:AM19)</f>
        <v>4</v>
      </c>
      <c r="AO19" s="3">
        <f t="shared" si="19"/>
        <v>-15.888888888888889</v>
      </c>
      <c r="AP19" s="37">
        <f>SUM($AO$5:AO19)</f>
        <v>67.3</v>
      </c>
      <c r="AQ19" s="37">
        <f t="shared" si="16"/>
        <v>7.4777777777777779</v>
      </c>
      <c r="AR19" s="37">
        <f t="shared" si="17"/>
        <v>17.477777777777778</v>
      </c>
    </row>
    <row r="20" spans="1:46" x14ac:dyDescent="0.25">
      <c r="A20" s="3" t="s">
        <v>24</v>
      </c>
      <c r="B20" s="3" t="s">
        <v>29</v>
      </c>
      <c r="D20" s="16">
        <v>2</v>
      </c>
      <c r="E20" s="32">
        <v>-11</v>
      </c>
      <c r="F20" s="30">
        <v>180.49772727272727</v>
      </c>
      <c r="G20" s="16">
        <v>3</v>
      </c>
      <c r="H20" s="32">
        <v>6</v>
      </c>
      <c r="I20" s="30">
        <v>179.42000000000002</v>
      </c>
      <c r="J20" s="17">
        <v>265.28000000000003</v>
      </c>
      <c r="K20" s="17">
        <v>296.20399999999995</v>
      </c>
      <c r="L20" s="33">
        <v>0.89559897908198427</v>
      </c>
      <c r="M20" s="33">
        <v>1.1165711700844387</v>
      </c>
      <c r="N20" s="2">
        <f t="shared" si="0"/>
        <v>0</v>
      </c>
      <c r="O20" s="2">
        <f t="shared" si="1"/>
        <v>2</v>
      </c>
      <c r="P20" s="2">
        <f t="shared" si="2"/>
        <v>0</v>
      </c>
      <c r="Q20" s="2">
        <f t="shared" si="3"/>
        <v>0</v>
      </c>
      <c r="R20" s="3" t="s">
        <v>72</v>
      </c>
      <c r="S20" s="3">
        <f t="shared" si="18"/>
        <v>-28.577609809939744</v>
      </c>
      <c r="T20" s="3">
        <f>((J20)/(K20))*86-((K20)/(J20))*86</f>
        <v>-19.003608426211088</v>
      </c>
      <c r="U20" s="3">
        <f>-2*(172/(L20+1))+172</f>
        <v>-9.472982311161104</v>
      </c>
      <c r="V20" s="3">
        <f t="shared" si="4"/>
        <v>-9.472982311161104</v>
      </c>
      <c r="X20" s="3">
        <f>IF(V20&gt;0,V20-AF20,AF20-V20)</f>
        <v>22.472982311161104</v>
      </c>
      <c r="Y20" s="3">
        <f t="shared" si="5"/>
        <v>2</v>
      </c>
      <c r="Z20" s="3">
        <f t="shared" si="6"/>
        <v>1</v>
      </c>
      <c r="AA20" s="3" t="b">
        <f t="shared" si="7"/>
        <v>0</v>
      </c>
      <c r="AB20" s="3">
        <f t="shared" si="8"/>
        <v>2</v>
      </c>
      <c r="AC20" s="3" t="b">
        <f t="shared" si="9"/>
        <v>1</v>
      </c>
      <c r="AD20" s="3">
        <f>IF(Y20&gt;0,Y20-AG20,AG20-Y20)</f>
        <v>0</v>
      </c>
      <c r="AE20" s="3">
        <v>2.2000000000000002</v>
      </c>
      <c r="AF20" s="3">
        <v>13</v>
      </c>
      <c r="AG20" s="3">
        <f t="shared" si="10"/>
        <v>2</v>
      </c>
      <c r="AH20" s="3" t="b">
        <f t="shared" si="11"/>
        <v>1</v>
      </c>
      <c r="AI20" s="3" t="b">
        <f t="shared" si="12"/>
        <v>1</v>
      </c>
      <c r="AJ20" s="3" t="b">
        <f>IF(Z20=AG20,TRUE,FALSE)</f>
        <v>0</v>
      </c>
      <c r="AK20" s="3">
        <f t="shared" si="13"/>
        <v>13</v>
      </c>
      <c r="AL20" s="37">
        <f>SUM($AK$5:AK20)</f>
        <v>52</v>
      </c>
      <c r="AM20" s="3">
        <f t="shared" si="14"/>
        <v>4</v>
      </c>
      <c r="AN20" s="3">
        <f>SUM($AM$5:AM20)</f>
        <v>8</v>
      </c>
      <c r="AO20" s="3">
        <f t="shared" si="19"/>
        <v>-15.888888888888889</v>
      </c>
      <c r="AP20" s="37">
        <f>SUM($AO$5:AO20)</f>
        <v>51.411111111111111</v>
      </c>
      <c r="AQ20" s="37">
        <f t="shared" si="16"/>
        <v>5.7123456790123459</v>
      </c>
      <c r="AR20" s="37">
        <f t="shared" si="17"/>
        <v>15.712345679012346</v>
      </c>
    </row>
    <row r="21" spans="1:46" x14ac:dyDescent="0.25">
      <c r="A21" s="3" t="s">
        <v>30</v>
      </c>
      <c r="B21" s="3" t="s">
        <v>27</v>
      </c>
      <c r="D21" s="16">
        <v>4</v>
      </c>
      <c r="E21" s="32">
        <v>5</v>
      </c>
      <c r="F21" s="30">
        <v>197.60666666666668</v>
      </c>
      <c r="G21" s="16">
        <v>4</v>
      </c>
      <c r="H21" s="32">
        <v>9</v>
      </c>
      <c r="I21" s="30">
        <v>206.26888888888882</v>
      </c>
      <c r="J21" s="17">
        <v>276.16800000000001</v>
      </c>
      <c r="K21" s="17">
        <v>307.7879999999999</v>
      </c>
      <c r="L21" s="33">
        <v>0.89726694997855694</v>
      </c>
      <c r="M21" s="33">
        <v>1.1144955244633696</v>
      </c>
      <c r="N21" s="2">
        <f t="shared" si="0"/>
        <v>0</v>
      </c>
      <c r="O21" s="2">
        <f t="shared" si="1"/>
        <v>2</v>
      </c>
      <c r="P21" s="2">
        <f t="shared" si="2"/>
        <v>0</v>
      </c>
      <c r="Q21" s="2">
        <f t="shared" si="3"/>
        <v>0</v>
      </c>
      <c r="R21" s="3" t="s">
        <v>72</v>
      </c>
      <c r="S21" s="3">
        <f t="shared" si="18"/>
        <v>-28.091085102827705</v>
      </c>
      <c r="T21" s="3">
        <f>((J21)/(K21))*86-((K21)/(J21))*86</f>
        <v>-18.681657405693883</v>
      </c>
      <c r="U21" s="3">
        <f>-2*(172/(L21+1))+172</f>
        <v>-9.3134414236689054</v>
      </c>
      <c r="V21" s="3">
        <f t="shared" si="4"/>
        <v>-9.3134414236689054</v>
      </c>
      <c r="X21" s="3">
        <f>IF(V21&gt;0,V21-AF21,AF21-V21)</f>
        <v>55.313441423668905</v>
      </c>
      <c r="Y21" s="3">
        <f t="shared" si="5"/>
        <v>2</v>
      </c>
      <c r="Z21" s="3">
        <f t="shared" si="6"/>
        <v>1</v>
      </c>
      <c r="AA21" s="3" t="b">
        <f t="shared" si="7"/>
        <v>0</v>
      </c>
      <c r="AB21" s="3">
        <f t="shared" si="8"/>
        <v>2</v>
      </c>
      <c r="AC21" s="3" t="b">
        <f t="shared" si="9"/>
        <v>1</v>
      </c>
      <c r="AD21" s="3">
        <f>IF(Y21&gt;0,Y21-AG21,AG21-Y21)</f>
        <v>-1</v>
      </c>
      <c r="AE21" s="3">
        <v>2.7</v>
      </c>
      <c r="AF21" s="3">
        <v>46</v>
      </c>
      <c r="AG21" s="3">
        <f t="shared" si="10"/>
        <v>3</v>
      </c>
      <c r="AH21" s="3" t="b">
        <f t="shared" si="11"/>
        <v>1</v>
      </c>
      <c r="AI21" s="3" t="b">
        <f t="shared" si="12"/>
        <v>0</v>
      </c>
      <c r="AJ21" s="3" t="b">
        <f>IF(Z21=AG21,TRUE,FALSE)</f>
        <v>0</v>
      </c>
      <c r="AK21" s="3">
        <f t="shared" si="13"/>
        <v>-10</v>
      </c>
      <c r="AL21" s="3">
        <f>SUM($AK$5:AK21)</f>
        <v>42</v>
      </c>
      <c r="AM21" s="3">
        <f t="shared" si="14"/>
        <v>4</v>
      </c>
      <c r="AN21" s="3">
        <f>SUM($AM$5:AM21)</f>
        <v>12</v>
      </c>
      <c r="AO21" s="3">
        <f t="shared" si="19"/>
        <v>20.655555555555555</v>
      </c>
      <c r="AP21" s="37">
        <f>SUM($AO$5:AO21)</f>
        <v>72.066666666666663</v>
      </c>
      <c r="AQ21" s="37">
        <f t="shared" si="16"/>
        <v>8.0074074074074062</v>
      </c>
      <c r="AR21" s="37">
        <f t="shared" si="17"/>
        <v>18.007407407407406</v>
      </c>
    </row>
    <row r="22" spans="1:46" x14ac:dyDescent="0.25">
      <c r="A22" s="3" t="s">
        <v>20</v>
      </c>
      <c r="B22" s="3" t="s">
        <v>25</v>
      </c>
      <c r="D22" s="16">
        <v>1</v>
      </c>
      <c r="E22" s="32">
        <v>-15</v>
      </c>
      <c r="F22" s="30">
        <v>135.07608695652175</v>
      </c>
      <c r="G22" s="16">
        <v>4</v>
      </c>
      <c r="H22" s="32">
        <v>3</v>
      </c>
      <c r="I22" s="30">
        <v>170.85</v>
      </c>
      <c r="J22" s="17">
        <v>209.06399999999994</v>
      </c>
      <c r="K22" s="17">
        <v>240.64399999999998</v>
      </c>
      <c r="L22" s="33">
        <v>0.8687688037100445</v>
      </c>
      <c r="M22" s="33">
        <v>1.151054222630391</v>
      </c>
      <c r="N22" s="2">
        <f t="shared" si="0"/>
        <v>0</v>
      </c>
      <c r="O22" s="2">
        <f t="shared" si="1"/>
        <v>4</v>
      </c>
      <c r="P22" s="2">
        <f t="shared" si="2"/>
        <v>0</v>
      </c>
      <c r="Q22" s="2">
        <f t="shared" si="3"/>
        <v>1</v>
      </c>
      <c r="R22" s="3" t="s">
        <v>76</v>
      </c>
      <c r="S22" s="3">
        <f t="shared" si="18"/>
        <v>-36.564944838230545</v>
      </c>
      <c r="T22" s="3">
        <f>((J22)/(K22))*86-((K22)/(J22))*86</f>
        <v>-24.276546027149806</v>
      </c>
      <c r="U22" s="3">
        <f>-2*(172/(L22+1))+172</f>
        <v>-12.07841532727906</v>
      </c>
      <c r="V22" s="3">
        <f t="shared" si="4"/>
        <v>-24.276546027149806</v>
      </c>
      <c r="X22" s="3">
        <f>IF(V22&gt;0,V22-AF22,AF22-V22)</f>
        <v>-35.723453972850194</v>
      </c>
      <c r="Y22" s="3">
        <f t="shared" si="5"/>
        <v>1</v>
      </c>
      <c r="Z22" s="3">
        <f t="shared" si="6"/>
        <v>1</v>
      </c>
      <c r="AA22" s="3" t="b">
        <f t="shared" si="7"/>
        <v>0</v>
      </c>
      <c r="AB22" s="3">
        <f t="shared" si="8"/>
        <v>1</v>
      </c>
      <c r="AC22" s="3" t="b">
        <f t="shared" si="9"/>
        <v>1</v>
      </c>
      <c r="AD22" s="3">
        <f>IF(Y22&gt;0,Y22-AG22,AG22-Y22)</f>
        <v>1</v>
      </c>
      <c r="AE22" s="3">
        <v>2.35</v>
      </c>
      <c r="AF22" s="3">
        <v>-60</v>
      </c>
      <c r="AG22" s="3">
        <f t="shared" si="10"/>
        <v>0</v>
      </c>
      <c r="AH22" s="3" t="b">
        <f t="shared" si="11"/>
        <v>1</v>
      </c>
      <c r="AI22" s="3" t="b">
        <f t="shared" si="12"/>
        <v>0</v>
      </c>
      <c r="AJ22" s="3" t="b">
        <f>IF(Z22=AG22,TRUE,FALSE)</f>
        <v>0</v>
      </c>
      <c r="AK22" s="3">
        <f t="shared" si="13"/>
        <v>-10</v>
      </c>
      <c r="AL22" s="31">
        <f>SUM($AK$5:AK22)</f>
        <v>32</v>
      </c>
      <c r="AM22" s="3">
        <f t="shared" si="14"/>
        <v>4</v>
      </c>
      <c r="AN22" s="3">
        <f>SUM($AM$5:AM22)</f>
        <v>16</v>
      </c>
      <c r="AO22" s="3">
        <f t="shared" si="19"/>
        <v>-15.888888888888889</v>
      </c>
      <c r="AP22" s="37">
        <f>SUM($AO$5:AO22)</f>
        <v>56.177777777777777</v>
      </c>
      <c r="AQ22" s="37">
        <f t="shared" si="16"/>
        <v>6.2419753086419751</v>
      </c>
      <c r="AR22" s="37">
        <f t="shared" si="17"/>
        <v>16.241975308641976</v>
      </c>
    </row>
    <row r="23" spans="1:46" x14ac:dyDescent="0.25">
      <c r="A23" s="3" t="s">
        <v>10</v>
      </c>
      <c r="B23" s="3" t="s">
        <v>12</v>
      </c>
      <c r="D23" s="16">
        <v>5</v>
      </c>
      <c r="E23" s="32">
        <v>9</v>
      </c>
      <c r="F23" s="30">
        <v>205.79545454545459</v>
      </c>
      <c r="G23" s="16">
        <v>2</v>
      </c>
      <c r="H23" s="32">
        <v>-1</v>
      </c>
      <c r="I23" s="30">
        <v>160.01454545454544</v>
      </c>
      <c r="J23" s="17">
        <v>270.2772727272727</v>
      </c>
      <c r="K23" s="17">
        <v>183.45909090909089</v>
      </c>
      <c r="L23" s="33">
        <v>1.4732291073065584</v>
      </c>
      <c r="M23" s="33">
        <v>0.67878104976371068</v>
      </c>
      <c r="N23" s="2">
        <f t="shared" si="0"/>
        <v>4</v>
      </c>
      <c r="O23" s="2">
        <f t="shared" si="1"/>
        <v>0</v>
      </c>
      <c r="P23" s="2">
        <f t="shared" si="2"/>
        <v>2</v>
      </c>
      <c r="Q23" s="2">
        <f t="shared" si="3"/>
        <v>0</v>
      </c>
      <c r="R23" s="3" t="s">
        <v>74</v>
      </c>
      <c r="S23" s="3">
        <f t="shared" si="18"/>
        <v>105.68719300331442</v>
      </c>
      <c r="T23" s="3">
        <f>((J23)/(K23))*86-((K23)/(J23))*86</f>
        <v>68.322532948684909</v>
      </c>
      <c r="U23" s="3">
        <f>-2*(172/(L23+1))+172</f>
        <v>32.910580833884296</v>
      </c>
      <c r="V23" s="3">
        <f t="shared" si="4"/>
        <v>105.68719300331442</v>
      </c>
      <c r="X23" s="3">
        <f>IF(V23&gt;0,V23-AF23,AF23-V23)</f>
        <v>44.68719300331442</v>
      </c>
      <c r="Y23" s="3">
        <f t="shared" si="5"/>
        <v>3</v>
      </c>
      <c r="Z23" s="3">
        <f t="shared" si="6"/>
        <v>3</v>
      </c>
      <c r="AA23" s="3" t="b">
        <f t="shared" si="7"/>
        <v>0</v>
      </c>
      <c r="AB23" s="3">
        <f t="shared" si="8"/>
        <v>3</v>
      </c>
      <c r="AC23" s="3" t="b">
        <f t="shared" si="9"/>
        <v>1</v>
      </c>
      <c r="AD23" s="3">
        <f>IF(Y23&gt;0,Y23-AG23,AG23-Y23)</f>
        <v>0</v>
      </c>
      <c r="AF23" s="3">
        <v>61</v>
      </c>
      <c r="AG23" s="3">
        <f t="shared" si="10"/>
        <v>3</v>
      </c>
      <c r="AH23" s="3" t="b">
        <f t="shared" si="11"/>
        <v>1</v>
      </c>
      <c r="AI23" s="3" t="b">
        <f t="shared" si="12"/>
        <v>1</v>
      </c>
      <c r="AJ23" s="3" t="b">
        <f>IF(Z23=AG23,TRUE,FALSE)</f>
        <v>1</v>
      </c>
      <c r="AK23" s="3">
        <f t="shared" si="13"/>
        <v>13</v>
      </c>
      <c r="AL23" s="3">
        <f>SUM($AK$5:AK23)</f>
        <v>45</v>
      </c>
      <c r="AM23" s="3">
        <f t="shared" si="14"/>
        <v>4</v>
      </c>
      <c r="AN23" s="3">
        <f>SUM($AM$5:AM23)</f>
        <v>20</v>
      </c>
      <c r="AO23" s="3">
        <f>IF(AI22,IF(AA22,($AR$22*$D$3-$AR$22),($AR$22*$C$3-$AR$22)),-$AR$22)</f>
        <v>-16.241975308641976</v>
      </c>
      <c r="AP23" s="37">
        <f>SUM($AO$5:AO23)</f>
        <v>39.935802469135801</v>
      </c>
      <c r="AQ23" s="37">
        <f t="shared" si="16"/>
        <v>4.4373113854595339</v>
      </c>
      <c r="AR23" s="37">
        <f t="shared" si="17"/>
        <v>14.437311385459534</v>
      </c>
      <c r="AS23" s="33"/>
      <c r="AT23" s="17"/>
    </row>
    <row r="24" spans="1:46" x14ac:dyDescent="0.25">
      <c r="A24" s="3" t="s">
        <v>11</v>
      </c>
      <c r="B24" s="3" t="s">
        <v>26</v>
      </c>
      <c r="D24" s="16">
        <v>0</v>
      </c>
      <c r="E24" s="32">
        <v>-19</v>
      </c>
      <c r="F24" s="30">
        <v>162.87272727272727</v>
      </c>
      <c r="G24" s="16">
        <v>2</v>
      </c>
      <c r="H24" s="32">
        <v>-3</v>
      </c>
      <c r="I24" s="30">
        <v>197.43043478260876</v>
      </c>
      <c r="J24" s="17">
        <v>256.2</v>
      </c>
      <c r="K24" s="17">
        <v>259.91818181818178</v>
      </c>
      <c r="L24" s="33">
        <v>0.98569479906264224</v>
      </c>
      <c r="M24" s="33">
        <v>1.0145128095947766</v>
      </c>
      <c r="N24" s="2">
        <f t="shared" si="0"/>
        <v>0</v>
      </c>
      <c r="O24" s="2">
        <f t="shared" si="1"/>
        <v>2</v>
      </c>
      <c r="P24" s="2">
        <f t="shared" si="2"/>
        <v>0</v>
      </c>
      <c r="Q24" s="2">
        <f t="shared" si="3"/>
        <v>1</v>
      </c>
      <c r="R24" s="3" t="s">
        <v>72</v>
      </c>
      <c r="S24" s="3">
        <f t="shared" si="18"/>
        <v>-3.7176841453149052</v>
      </c>
      <c r="T24" s="3">
        <f>((J24)/(K24))*86-((K24)/(J24))*86</f>
        <v>-2.4783489057635677</v>
      </c>
      <c r="U24" s="3">
        <f>-2*(172/(L24+1))+172</f>
        <v>-1.239110140383616</v>
      </c>
      <c r="V24" s="3">
        <f t="shared" si="4"/>
        <v>-1.239110140383616</v>
      </c>
      <c r="X24" s="3">
        <f>IF(V24&gt;0,V24-AF24,AF24-V24)</f>
        <v>30.239110140383616</v>
      </c>
      <c r="Y24" s="3">
        <f t="shared" si="5"/>
        <v>2</v>
      </c>
      <c r="Z24" s="3">
        <f t="shared" si="6"/>
        <v>1</v>
      </c>
      <c r="AA24" s="3" t="b">
        <f t="shared" si="7"/>
        <v>0</v>
      </c>
      <c r="AB24" s="3">
        <f t="shared" si="8"/>
        <v>2</v>
      </c>
      <c r="AC24" s="3" t="b">
        <f t="shared" si="9"/>
        <v>1</v>
      </c>
      <c r="AD24" s="3">
        <f>IF(Y24&gt;0,Y24-AG24,AG24-Y24)</f>
        <v>0</v>
      </c>
      <c r="AF24" s="3">
        <v>29</v>
      </c>
      <c r="AG24" s="3">
        <f t="shared" si="10"/>
        <v>2</v>
      </c>
      <c r="AH24" s="3" t="b">
        <f t="shared" si="11"/>
        <v>1</v>
      </c>
      <c r="AI24" s="3" t="b">
        <f t="shared" si="12"/>
        <v>1</v>
      </c>
      <c r="AJ24" s="3" t="b">
        <f>IF(Z24=AG24,TRUE,FALSE)</f>
        <v>0</v>
      </c>
      <c r="AK24" s="3">
        <f t="shared" si="13"/>
        <v>13</v>
      </c>
      <c r="AL24" s="3">
        <f>SUM($AK$5:AK24)</f>
        <v>58</v>
      </c>
      <c r="AM24" s="3">
        <f t="shared" si="14"/>
        <v>4</v>
      </c>
      <c r="AN24" s="3">
        <f>SUM($AM$5:AM24)</f>
        <v>24</v>
      </c>
      <c r="AO24" s="3">
        <f t="shared" ref="AO24:AO32" si="20">IF(AI23,IF(AA23,($AR$22*$D$3-$AR$22),($AR$22*$C$3-$AR$22)),-$AR$22)</f>
        <v>21.114567901234565</v>
      </c>
      <c r="AP24" s="37">
        <f>SUM($AO$5:AO24)</f>
        <v>61.050370370370366</v>
      </c>
      <c r="AQ24" s="37">
        <f t="shared" si="16"/>
        <v>6.7833744855967071</v>
      </c>
      <c r="AR24" s="37">
        <f t="shared" si="17"/>
        <v>16.783374485596706</v>
      </c>
    </row>
    <row r="25" spans="1:46" x14ac:dyDescent="0.25">
      <c r="A25" s="3" t="s">
        <v>19</v>
      </c>
      <c r="B25" s="3" t="s">
        <v>6</v>
      </c>
      <c r="D25" s="16">
        <v>4</v>
      </c>
      <c r="E25" s="32">
        <v>1</v>
      </c>
      <c r="F25" s="30">
        <v>179.10227272727272</v>
      </c>
      <c r="G25" s="16">
        <v>3</v>
      </c>
      <c r="H25" s="32">
        <v>-1</v>
      </c>
      <c r="I25" s="30">
        <v>175.83695652173913</v>
      </c>
      <c r="J25" s="17">
        <v>243.45909090909092</v>
      </c>
      <c r="K25" s="17">
        <v>275.51363636363635</v>
      </c>
      <c r="L25" s="33">
        <v>0.88365532146569226</v>
      </c>
      <c r="M25" s="33">
        <v>1.1316629637236049</v>
      </c>
      <c r="N25" s="2">
        <f t="shared" si="0"/>
        <v>0</v>
      </c>
      <c r="O25" s="2">
        <f t="shared" si="1"/>
        <v>1</v>
      </c>
      <c r="P25" s="2">
        <f t="shared" si="2"/>
        <v>0</v>
      </c>
      <c r="Q25" s="2">
        <f t="shared" si="3"/>
        <v>0</v>
      </c>
      <c r="R25" s="3" t="s">
        <v>73</v>
      </c>
      <c r="S25" s="3">
        <f t="shared" si="18"/>
        <v>-32.094948855053005</v>
      </c>
      <c r="T25" s="3">
        <f>((J25)/(K25))*86-((K25)/(J25))*86</f>
        <v>-21.328657234180483</v>
      </c>
      <c r="U25" s="3">
        <f>-2*(172/(L25+1))+172</f>
        <v>-10.623644612608814</v>
      </c>
      <c r="V25" s="3">
        <f t="shared" si="4"/>
        <v>-10.623644612608814</v>
      </c>
      <c r="X25" s="3">
        <f>IF(V25&gt;0,V25-AF25,AF25-V25)</f>
        <v>-25.376355387391186</v>
      </c>
      <c r="Y25" s="3">
        <f t="shared" si="5"/>
        <v>1</v>
      </c>
      <c r="Z25" s="3">
        <f t="shared" si="6"/>
        <v>1</v>
      </c>
      <c r="AA25" s="3" t="b">
        <f t="shared" si="7"/>
        <v>0</v>
      </c>
      <c r="AB25" s="3">
        <f t="shared" si="8"/>
        <v>1</v>
      </c>
      <c r="AC25" s="3" t="b">
        <f t="shared" si="9"/>
        <v>1</v>
      </c>
      <c r="AD25" s="3">
        <f>IF(Y25&gt;0,Y25-AG25,AG25-Y25)</f>
        <v>0</v>
      </c>
      <c r="AF25" s="3">
        <v>-36</v>
      </c>
      <c r="AG25" s="3">
        <f t="shared" si="10"/>
        <v>1</v>
      </c>
      <c r="AH25" s="3" t="b">
        <f t="shared" si="11"/>
        <v>1</v>
      </c>
      <c r="AI25" s="3" t="b">
        <f t="shared" si="12"/>
        <v>1</v>
      </c>
      <c r="AJ25" s="3" t="b">
        <f>IF(Z25=AG25,TRUE,FALSE)</f>
        <v>1</v>
      </c>
      <c r="AK25" s="3">
        <f t="shared" si="13"/>
        <v>13</v>
      </c>
      <c r="AL25" s="3">
        <f>SUM($AK$5:AK25)</f>
        <v>71</v>
      </c>
      <c r="AM25" s="3">
        <f t="shared" si="14"/>
        <v>4</v>
      </c>
      <c r="AN25" s="3">
        <f>SUM($AM$5:AM25)</f>
        <v>28</v>
      </c>
      <c r="AO25" s="3">
        <f t="shared" si="20"/>
        <v>21.114567901234565</v>
      </c>
      <c r="AP25" s="37">
        <f>SUM($AO$5:AO25)</f>
        <v>82.164938271604939</v>
      </c>
      <c r="AQ25" s="37">
        <f t="shared" si="16"/>
        <v>9.1294375857338821</v>
      </c>
      <c r="AR25" s="37">
        <f t="shared" si="17"/>
        <v>19.129437585733882</v>
      </c>
    </row>
    <row r="26" spans="1:46" x14ac:dyDescent="0.25">
      <c r="A26" s="3" t="s">
        <v>25</v>
      </c>
      <c r="B26" s="3" t="s">
        <v>24</v>
      </c>
      <c r="D26" s="16">
        <v>4</v>
      </c>
      <c r="E26" s="32">
        <v>7</v>
      </c>
      <c r="F26" s="30">
        <v>172.18260869565219</v>
      </c>
      <c r="G26" s="16">
        <v>2</v>
      </c>
      <c r="H26" s="32">
        <v>-3</v>
      </c>
      <c r="I26" s="30">
        <v>179.75909090909093</v>
      </c>
      <c r="J26" s="17">
        <v>277.88636363636363</v>
      </c>
      <c r="K26" s="17">
        <v>299.13181818181823</v>
      </c>
      <c r="L26" s="33">
        <v>0.9289762798401433</v>
      </c>
      <c r="M26" s="33">
        <v>1.0764537498977675</v>
      </c>
      <c r="N26" s="2">
        <f t="shared" si="0"/>
        <v>1</v>
      </c>
      <c r="O26" s="2">
        <f t="shared" si="1"/>
        <v>0</v>
      </c>
      <c r="P26" s="2">
        <f t="shared" si="2"/>
        <v>0</v>
      </c>
      <c r="Q26" s="2">
        <f t="shared" si="3"/>
        <v>0</v>
      </c>
      <c r="R26" s="3" t="s">
        <v>72</v>
      </c>
      <c r="S26" s="3">
        <f t="shared" si="18"/>
        <v>-19.046105110216885</v>
      </c>
      <c r="T26" s="3">
        <f>((J26)/(K26))*86-((K26)/(J26))*86</f>
        <v>-12.683062424955679</v>
      </c>
      <c r="U26" s="3">
        <f>-2*(172/(L26+1))+172</f>
        <v>-6.3329342072094903</v>
      </c>
      <c r="V26" s="3">
        <f t="shared" si="4"/>
        <v>-6.3329342072094903</v>
      </c>
      <c r="X26" s="3">
        <f>IF(V26&gt;0,V26-AF26,AF26-V26)</f>
        <v>31.33293420720949</v>
      </c>
      <c r="Y26" s="3">
        <f t="shared" si="5"/>
        <v>2</v>
      </c>
      <c r="Z26" s="3">
        <f t="shared" si="6"/>
        <v>1</v>
      </c>
      <c r="AA26" s="3" t="b">
        <f t="shared" si="7"/>
        <v>0</v>
      </c>
      <c r="AB26" s="3">
        <f t="shared" si="8"/>
        <v>2</v>
      </c>
      <c r="AC26" s="3" t="b">
        <f t="shared" si="9"/>
        <v>1</v>
      </c>
      <c r="AD26" s="3">
        <f>IF(Y26&gt;0,Y26-AG26,AG26-Y26)</f>
        <v>0</v>
      </c>
      <c r="AF26" s="3">
        <v>25</v>
      </c>
      <c r="AG26" s="3">
        <f t="shared" si="10"/>
        <v>2</v>
      </c>
      <c r="AH26" s="3" t="b">
        <f t="shared" si="11"/>
        <v>1</v>
      </c>
      <c r="AI26" s="3" t="b">
        <f t="shared" si="12"/>
        <v>1</v>
      </c>
      <c r="AJ26" s="3" t="b">
        <f>IF(Z26=AG26,TRUE,FALSE)</f>
        <v>0</v>
      </c>
      <c r="AK26" s="3">
        <f t="shared" si="13"/>
        <v>13</v>
      </c>
      <c r="AL26" s="3">
        <f>SUM($AK$5:AK26)</f>
        <v>84</v>
      </c>
      <c r="AM26" s="3">
        <f t="shared" si="14"/>
        <v>4</v>
      </c>
      <c r="AN26" s="3">
        <f>SUM($AM$5:AM26)</f>
        <v>32</v>
      </c>
      <c r="AO26" s="3">
        <f t="shared" si="20"/>
        <v>21.114567901234565</v>
      </c>
      <c r="AP26" s="37">
        <f>SUM($AO$5:AO26)</f>
        <v>103.2795061728395</v>
      </c>
      <c r="AQ26" s="37">
        <f t="shared" si="16"/>
        <v>11.475500685871056</v>
      </c>
      <c r="AR26" s="37">
        <f t="shared" si="17"/>
        <v>21.475500685871054</v>
      </c>
    </row>
    <row r="27" spans="1:46" x14ac:dyDescent="0.25">
      <c r="A27" s="3" t="s">
        <v>13</v>
      </c>
      <c r="B27" s="3" t="s">
        <v>20</v>
      </c>
      <c r="D27" s="16">
        <v>3</v>
      </c>
      <c r="E27" s="32">
        <v>5</v>
      </c>
      <c r="F27" s="30">
        <v>182.20444444444445</v>
      </c>
      <c r="G27" s="16">
        <v>1</v>
      </c>
      <c r="H27" s="32">
        <v>-17</v>
      </c>
      <c r="I27" s="30">
        <v>135.99782608695651</v>
      </c>
      <c r="J27" s="17">
        <v>280.9909090909091</v>
      </c>
      <c r="K27" s="17">
        <v>205.04090909090911</v>
      </c>
      <c r="L27" s="33">
        <v>1.3704138863641402</v>
      </c>
      <c r="M27" s="33">
        <v>0.72970655796046469</v>
      </c>
      <c r="N27" s="2">
        <f t="shared" si="0"/>
        <v>3</v>
      </c>
      <c r="O27" s="2">
        <f t="shared" si="1"/>
        <v>0</v>
      </c>
      <c r="P27" s="2">
        <f t="shared" si="2"/>
        <v>3</v>
      </c>
      <c r="Q27" s="2">
        <f t="shared" si="3"/>
        <v>0</v>
      </c>
      <c r="R27" s="3" t="s">
        <v>74</v>
      </c>
      <c r="S27" s="3">
        <f t="shared" si="18"/>
        <v>84.360355758113542</v>
      </c>
      <c r="T27" s="3">
        <f>((J27)/(K27))*86-((K27)/(J27))*86</f>
        <v>55.1008302427161</v>
      </c>
      <c r="U27" s="3">
        <f>-2*(172/(L27+1))+172</f>
        <v>26.877664200809903</v>
      </c>
      <c r="V27" s="3">
        <f t="shared" si="4"/>
        <v>84.360355758113542</v>
      </c>
      <c r="X27" s="3">
        <f>IF(V27&gt;0,V27-AF27,AF27-V27)</f>
        <v>30.360355758113542</v>
      </c>
      <c r="Y27" s="3">
        <f t="shared" si="5"/>
        <v>3</v>
      </c>
      <c r="Z27" s="3">
        <f t="shared" si="6"/>
        <v>3</v>
      </c>
      <c r="AA27" s="3" t="b">
        <f t="shared" si="7"/>
        <v>0</v>
      </c>
      <c r="AB27" s="3">
        <f t="shared" si="8"/>
        <v>3</v>
      </c>
      <c r="AC27" s="3" t="b">
        <f t="shared" si="9"/>
        <v>1</v>
      </c>
      <c r="AD27" s="3">
        <f>IF(Y27&gt;0,Y27-AG27,AG27-Y27)</f>
        <v>0</v>
      </c>
      <c r="AF27" s="3">
        <v>54</v>
      </c>
      <c r="AG27" s="3">
        <f t="shared" si="10"/>
        <v>3</v>
      </c>
      <c r="AH27" s="3" t="b">
        <f t="shared" si="11"/>
        <v>1</v>
      </c>
      <c r="AI27" s="3" t="b">
        <f t="shared" si="12"/>
        <v>1</v>
      </c>
      <c r="AJ27" s="3" t="b">
        <f>IF(Z27=AG27,TRUE,FALSE)</f>
        <v>1</v>
      </c>
      <c r="AK27" s="3">
        <f t="shared" si="13"/>
        <v>13</v>
      </c>
      <c r="AL27" s="3">
        <f>SUM($AK$5:AK27)</f>
        <v>97</v>
      </c>
      <c r="AM27" s="3">
        <f t="shared" si="14"/>
        <v>4</v>
      </c>
      <c r="AN27" s="3">
        <f>SUM($AM$5:AM27)</f>
        <v>36</v>
      </c>
      <c r="AO27" s="3">
        <f t="shared" si="20"/>
        <v>21.114567901234565</v>
      </c>
      <c r="AP27" s="37">
        <f>SUM($AO$5:AO27)</f>
        <v>124.39407407407407</v>
      </c>
      <c r="AQ27" s="37">
        <f t="shared" si="16"/>
        <v>13.82156378600823</v>
      </c>
      <c r="AR27" s="37">
        <f t="shared" si="17"/>
        <v>23.82156378600823</v>
      </c>
    </row>
    <row r="28" spans="1:46" x14ac:dyDescent="0.25">
      <c r="A28" s="3" t="s">
        <v>27</v>
      </c>
      <c r="B28" s="3" t="s">
        <v>22</v>
      </c>
      <c r="D28" s="16">
        <v>4</v>
      </c>
      <c r="E28" s="32">
        <v>1</v>
      </c>
      <c r="F28" s="30">
        <v>200.43777777777782</v>
      </c>
      <c r="G28" s="16">
        <v>2</v>
      </c>
      <c r="H28" s="32">
        <v>-13</v>
      </c>
      <c r="I28" s="30">
        <v>182.22444444444449</v>
      </c>
      <c r="J28" s="17">
        <v>332.2409090909091</v>
      </c>
      <c r="K28" s="17">
        <v>290.91363636363639</v>
      </c>
      <c r="L28" s="33">
        <v>1.1420602803081201</v>
      </c>
      <c r="M28" s="33">
        <v>0.87561052357954938</v>
      </c>
      <c r="N28" s="2">
        <f t="shared" si="0"/>
        <v>2</v>
      </c>
      <c r="O28" s="2">
        <f t="shared" si="1"/>
        <v>0</v>
      </c>
      <c r="P28" s="2">
        <f t="shared" si="2"/>
        <v>0</v>
      </c>
      <c r="Q28" s="2">
        <f t="shared" si="3"/>
        <v>0</v>
      </c>
      <c r="R28" s="3" t="s">
        <v>72</v>
      </c>
      <c r="S28" s="3">
        <f t="shared" si="18"/>
        <v>34.498361269726473</v>
      </c>
      <c r="T28" s="3">
        <f>((J28)/(K28))*86-((K28)/(J28))*86</f>
        <v>22.914679078657088</v>
      </c>
      <c r="U28" s="3">
        <f>-2*(172/(L28+1))+172</f>
        <v>11.406947058222812</v>
      </c>
      <c r="V28" s="3">
        <f t="shared" si="4"/>
        <v>11.406947058222812</v>
      </c>
      <c r="X28" s="3">
        <f>IF(V28&gt;0,V28-AF28,AF28-V28)</f>
        <v>-21.593052941777188</v>
      </c>
      <c r="Y28" s="3">
        <f t="shared" si="5"/>
        <v>2</v>
      </c>
      <c r="Z28" s="3">
        <f t="shared" si="6"/>
        <v>2</v>
      </c>
      <c r="AA28" s="3" t="b">
        <f t="shared" si="7"/>
        <v>0</v>
      </c>
      <c r="AB28" s="3">
        <f t="shared" si="8"/>
        <v>2</v>
      </c>
      <c r="AC28" s="3" t="b">
        <f t="shared" si="9"/>
        <v>1</v>
      </c>
      <c r="AD28" s="3">
        <f>IF(Y28&gt;0,Y28-AG28,AG28-Y28)</f>
        <v>0</v>
      </c>
      <c r="AF28" s="3">
        <v>33</v>
      </c>
      <c r="AG28" s="3">
        <f t="shared" si="10"/>
        <v>2</v>
      </c>
      <c r="AH28" s="3" t="b">
        <f t="shared" si="11"/>
        <v>1</v>
      </c>
      <c r="AI28" s="3" t="b">
        <f t="shared" si="12"/>
        <v>1</v>
      </c>
      <c r="AJ28" s="3" t="b">
        <f>IF(Z28=AG28,TRUE,FALSE)</f>
        <v>1</v>
      </c>
      <c r="AK28" s="3">
        <f t="shared" si="13"/>
        <v>13</v>
      </c>
      <c r="AL28" s="3">
        <f>SUM($AK$5:AK28)</f>
        <v>110</v>
      </c>
      <c r="AM28" s="3">
        <f t="shared" si="14"/>
        <v>4</v>
      </c>
      <c r="AN28" s="3">
        <f>SUM($AM$5:AM28)</f>
        <v>40</v>
      </c>
      <c r="AO28" s="3">
        <f t="shared" si="20"/>
        <v>21.114567901234565</v>
      </c>
      <c r="AP28" s="37">
        <f>SUM($AO$5:AO28)</f>
        <v>145.50864197530865</v>
      </c>
      <c r="AQ28" s="37">
        <f t="shared" si="16"/>
        <v>16.167626886145406</v>
      </c>
      <c r="AR28" s="37">
        <f t="shared" si="17"/>
        <v>26.167626886145406</v>
      </c>
    </row>
    <row r="29" spans="1:46" x14ac:dyDescent="0.25">
      <c r="A29" s="3" t="s">
        <v>5</v>
      </c>
      <c r="B29" s="3" t="s">
        <v>23</v>
      </c>
      <c r="D29" s="16">
        <v>4</v>
      </c>
      <c r="E29" s="32">
        <v>11</v>
      </c>
      <c r="F29" s="30">
        <v>193.85000000000002</v>
      </c>
      <c r="G29" s="16">
        <v>2</v>
      </c>
      <c r="H29" s="32">
        <v>-3</v>
      </c>
      <c r="I29" s="30">
        <v>156.45777777777775</v>
      </c>
      <c r="J29" s="17">
        <v>325.32272727272726</v>
      </c>
      <c r="K29" s="17">
        <v>213.20909090909089</v>
      </c>
      <c r="L29" s="33">
        <v>1.5258389118662858</v>
      </c>
      <c r="M29" s="33">
        <v>0.65537717790725292</v>
      </c>
      <c r="N29" s="2">
        <f t="shared" si="0"/>
        <v>3</v>
      </c>
      <c r="O29" s="2">
        <f t="shared" si="1"/>
        <v>0</v>
      </c>
      <c r="P29" s="2">
        <f t="shared" si="2"/>
        <v>2</v>
      </c>
      <c r="Q29" s="2">
        <f t="shared" si="3"/>
        <v>0</v>
      </c>
      <c r="R29" s="3" t="s">
        <v>74</v>
      </c>
      <c r="S29" s="3">
        <f t="shared" si="18"/>
        <v>116.46354333465689</v>
      </c>
      <c r="T29" s="3">
        <f>((J29)/(K29))*86-((K29)/(J29))*86</f>
        <v>74.85970912047685</v>
      </c>
      <c r="U29" s="3">
        <f>-2*(172/(L29+1))+172</f>
        <v>35.807625108670891</v>
      </c>
      <c r="V29" s="3">
        <f t="shared" si="4"/>
        <v>116.46354333465689</v>
      </c>
      <c r="X29" s="3">
        <f>IF(V29&gt;0,V29-AF29,AF29-V29)</f>
        <v>111.46354333465689</v>
      </c>
      <c r="Y29" s="3">
        <f t="shared" si="5"/>
        <v>3</v>
      </c>
      <c r="Z29" s="3">
        <f t="shared" si="6"/>
        <v>3</v>
      </c>
      <c r="AA29" s="3" t="b">
        <f t="shared" si="7"/>
        <v>0</v>
      </c>
      <c r="AB29" s="3">
        <f t="shared" si="8"/>
        <v>3</v>
      </c>
      <c r="AC29" s="3" t="b">
        <f t="shared" si="9"/>
        <v>1</v>
      </c>
      <c r="AD29" s="3">
        <f>IF(Y29&gt;0,Y29-AG29,AG29-Y29)</f>
        <v>1</v>
      </c>
      <c r="AF29" s="3">
        <v>5</v>
      </c>
      <c r="AG29" s="3">
        <f t="shared" si="10"/>
        <v>2</v>
      </c>
      <c r="AH29" s="3" t="b">
        <f t="shared" si="11"/>
        <v>1</v>
      </c>
      <c r="AI29" s="3" t="b">
        <f t="shared" si="12"/>
        <v>0</v>
      </c>
      <c r="AJ29" s="3" t="b">
        <f>IF(Z29=AG29,TRUE,FALSE)</f>
        <v>0</v>
      </c>
      <c r="AK29" s="3">
        <f t="shared" si="13"/>
        <v>-10</v>
      </c>
      <c r="AL29" s="3">
        <f>SUM($AK$5:AK29)</f>
        <v>100</v>
      </c>
      <c r="AM29" s="3">
        <f t="shared" si="14"/>
        <v>4</v>
      </c>
      <c r="AN29" s="3">
        <f>SUM($AM$5:AM29)</f>
        <v>44</v>
      </c>
      <c r="AO29" s="3">
        <f t="shared" si="20"/>
        <v>21.114567901234565</v>
      </c>
      <c r="AP29" s="37">
        <f>SUM($AO$5:AO29)</f>
        <v>166.62320987654323</v>
      </c>
      <c r="AQ29" s="37">
        <f t="shared" si="16"/>
        <v>18.513689986282582</v>
      </c>
      <c r="AR29" s="37">
        <f t="shared" si="17"/>
        <v>28.513689986282582</v>
      </c>
    </row>
    <row r="30" spans="1:46" x14ac:dyDescent="0.25">
      <c r="A30" s="3" t="s">
        <v>21</v>
      </c>
      <c r="B30" s="3" t="s">
        <v>30</v>
      </c>
      <c r="D30" s="16">
        <v>3</v>
      </c>
      <c r="E30" s="32">
        <v>5</v>
      </c>
      <c r="F30" s="30">
        <v>194.21136363636361</v>
      </c>
      <c r="G30" s="16">
        <v>4</v>
      </c>
      <c r="H30" s="32">
        <v>9</v>
      </c>
      <c r="I30" s="30">
        <v>198.77333333333337</v>
      </c>
      <c r="J30" s="17">
        <v>277.93181818181819</v>
      </c>
      <c r="K30" s="17">
        <v>333.96818181818185</v>
      </c>
      <c r="L30" s="33">
        <v>0.83221047187402164</v>
      </c>
      <c r="M30" s="33">
        <v>1.201619102134271</v>
      </c>
      <c r="N30" s="2">
        <f t="shared" si="0"/>
        <v>0</v>
      </c>
      <c r="O30" s="2">
        <f t="shared" si="1"/>
        <v>2</v>
      </c>
      <c r="P30" s="2">
        <f t="shared" si="2"/>
        <v>0</v>
      </c>
      <c r="Q30" s="2">
        <f t="shared" si="3"/>
        <v>0</v>
      </c>
      <c r="R30" s="3" t="s">
        <v>73</v>
      </c>
      <c r="S30" s="3">
        <f t="shared" si="18"/>
        <v>-47.98857968430984</v>
      </c>
      <c r="T30" s="3">
        <f>((J30)/(K30))*86-((K30)/(J30))*86</f>
        <v>-31.769142202381445</v>
      </c>
      <c r="U30" s="3">
        <f>-2*(172/(L30+1))+172</f>
        <v>-15.751355687946671</v>
      </c>
      <c r="V30" s="3">
        <f t="shared" si="4"/>
        <v>-31.769142202381445</v>
      </c>
      <c r="X30" s="3">
        <f>IF(V30&gt;0,V30-AF30,AF30-V30)</f>
        <v>28.769142202381445</v>
      </c>
      <c r="Y30" s="3">
        <f t="shared" si="5"/>
        <v>1</v>
      </c>
      <c r="Z30" s="3">
        <f t="shared" si="6"/>
        <v>1</v>
      </c>
      <c r="AA30" s="3" t="b">
        <f t="shared" si="7"/>
        <v>0</v>
      </c>
      <c r="AB30" s="3">
        <f t="shared" si="8"/>
        <v>1</v>
      </c>
      <c r="AC30" s="3" t="b">
        <f t="shared" si="9"/>
        <v>1</v>
      </c>
      <c r="AD30" s="3">
        <f>IF(Y30&gt;0,Y30-AG30,AG30-Y30)</f>
        <v>0</v>
      </c>
      <c r="AF30" s="3">
        <v>-3</v>
      </c>
      <c r="AG30" s="3">
        <f t="shared" si="10"/>
        <v>1</v>
      </c>
      <c r="AH30" s="3" t="b">
        <f t="shared" si="11"/>
        <v>1</v>
      </c>
      <c r="AI30" s="3" t="b">
        <f t="shared" si="12"/>
        <v>1</v>
      </c>
      <c r="AJ30" s="3" t="b">
        <f>IF(Z30=AG30,TRUE,FALSE)</f>
        <v>1</v>
      </c>
      <c r="AK30" s="3">
        <f t="shared" si="13"/>
        <v>13</v>
      </c>
      <c r="AL30" s="3">
        <f>SUM($AK$5:AK30)</f>
        <v>113</v>
      </c>
      <c r="AM30" s="3">
        <f t="shared" si="14"/>
        <v>4</v>
      </c>
      <c r="AN30" s="3">
        <f>SUM($AM$5:AM30)</f>
        <v>48</v>
      </c>
      <c r="AO30" s="3">
        <f t="shared" si="20"/>
        <v>-16.241975308641976</v>
      </c>
      <c r="AP30" s="37">
        <f>SUM($AO$5:AO30)</f>
        <v>150.38123456790126</v>
      </c>
      <c r="AQ30" s="37">
        <f t="shared" si="16"/>
        <v>16.70902606310014</v>
      </c>
      <c r="AR30" s="37">
        <f t="shared" si="17"/>
        <v>26.70902606310014</v>
      </c>
    </row>
    <row r="31" spans="1:46" x14ac:dyDescent="0.25">
      <c r="A31" s="3" t="s">
        <v>29</v>
      </c>
      <c r="B31" s="3" t="s">
        <v>28</v>
      </c>
      <c r="D31" s="16">
        <v>2</v>
      </c>
      <c r="E31" s="32">
        <v>-1</v>
      </c>
      <c r="F31" s="30">
        <v>180.03777777777776</v>
      </c>
      <c r="G31" s="16">
        <v>2</v>
      </c>
      <c r="H31" s="32">
        <v>-11</v>
      </c>
      <c r="I31" s="30">
        <v>158.48936170212767</v>
      </c>
      <c r="J31" s="17">
        <v>294.57272727272726</v>
      </c>
      <c r="K31" s="17">
        <v>243.65454545454543</v>
      </c>
      <c r="L31" s="33">
        <v>1.2089769420192524</v>
      </c>
      <c r="M31" s="33">
        <v>0.82714563466345703</v>
      </c>
      <c r="N31" s="2">
        <f t="shared" si="0"/>
        <v>2</v>
      </c>
      <c r="O31" s="2">
        <f t="shared" si="1"/>
        <v>0</v>
      </c>
      <c r="P31" s="2">
        <f t="shared" si="2"/>
        <v>0</v>
      </c>
      <c r="Q31" s="2">
        <f t="shared" si="3"/>
        <v>0</v>
      </c>
      <c r="R31" s="3" t="s">
        <v>72</v>
      </c>
      <c r="S31" s="3">
        <f t="shared" si="18"/>
        <v>49.625753424497518</v>
      </c>
      <c r="T31" s="3">
        <f>((J31)/(K31))*86-((K31)/(J31))*86</f>
        <v>32.83749243259841</v>
      </c>
      <c r="U31" s="3">
        <f>-2*(172/(L31+1))+172</f>
        <v>16.271801368127711</v>
      </c>
      <c r="V31" s="3">
        <f t="shared" si="4"/>
        <v>32.83749243259841</v>
      </c>
      <c r="X31" s="3">
        <f>IF(V31&gt;0,V31-AF31,AF31-V31)</f>
        <v>-36.16250756740159</v>
      </c>
      <c r="Y31" s="3">
        <f t="shared" si="5"/>
        <v>2</v>
      </c>
      <c r="Z31" s="3">
        <f t="shared" si="6"/>
        <v>2</v>
      </c>
      <c r="AA31" s="3" t="b">
        <f t="shared" si="7"/>
        <v>0</v>
      </c>
      <c r="AB31" s="3">
        <f t="shared" si="8"/>
        <v>2</v>
      </c>
      <c r="AC31" s="3" t="b">
        <f t="shared" si="9"/>
        <v>1</v>
      </c>
      <c r="AD31" s="3">
        <f>IF(Y31&gt;0,Y31-AG31,AG31-Y31)</f>
        <v>-1</v>
      </c>
      <c r="AF31" s="3">
        <v>69</v>
      </c>
      <c r="AG31" s="3">
        <f t="shared" si="10"/>
        <v>3</v>
      </c>
      <c r="AH31" s="3" t="b">
        <f t="shared" si="11"/>
        <v>1</v>
      </c>
      <c r="AI31" s="3" t="b">
        <f t="shared" si="12"/>
        <v>0</v>
      </c>
      <c r="AJ31" s="3" t="b">
        <f>IF(Z31=AG31,TRUE,FALSE)</f>
        <v>0</v>
      </c>
      <c r="AK31" s="3">
        <f t="shared" si="13"/>
        <v>-10</v>
      </c>
      <c r="AL31" s="31">
        <f>SUM($AK$5:AK31)</f>
        <v>103</v>
      </c>
      <c r="AM31" s="3">
        <f t="shared" si="14"/>
        <v>4</v>
      </c>
      <c r="AN31" s="3">
        <f>SUM($AM$5:AM31)</f>
        <v>52</v>
      </c>
      <c r="AO31" s="3">
        <f t="shared" si="20"/>
        <v>21.114567901234565</v>
      </c>
      <c r="AP31" s="37">
        <f>SUM($AO$5:AO31)</f>
        <v>171.49580246913581</v>
      </c>
      <c r="AQ31" s="37">
        <f t="shared" si="16"/>
        <v>19.055089163237312</v>
      </c>
      <c r="AR31" s="37">
        <f t="shared" si="17"/>
        <v>29.055089163237312</v>
      </c>
    </row>
    <row r="32" spans="1:46" x14ac:dyDescent="0.25">
      <c r="A32" s="3" t="s">
        <v>27</v>
      </c>
      <c r="B32" s="3" t="s">
        <v>19</v>
      </c>
      <c r="D32" s="16">
        <v>4</v>
      </c>
      <c r="E32" s="32">
        <v>5</v>
      </c>
      <c r="F32" s="30">
        <v>204.04444444444448</v>
      </c>
      <c r="G32" s="16">
        <v>3</v>
      </c>
      <c r="H32" s="32">
        <v>-7</v>
      </c>
      <c r="I32" s="30">
        <v>179.95909090909092</v>
      </c>
      <c r="J32" s="17">
        <v>328.35454545454542</v>
      </c>
      <c r="K32" s="17">
        <v>239.31363636363633</v>
      </c>
      <c r="L32" s="33">
        <v>1.3720678455431252</v>
      </c>
      <c r="M32" s="33">
        <v>0.72882693319305625</v>
      </c>
      <c r="N32" s="2">
        <f t="shared" si="0"/>
        <v>2</v>
      </c>
      <c r="O32" s="2">
        <f t="shared" si="1"/>
        <v>0</v>
      </c>
      <c r="P32" s="2">
        <f t="shared" si="2"/>
        <v>1</v>
      </c>
      <c r="Q32" s="2">
        <f t="shared" si="3"/>
        <v>0</v>
      </c>
      <c r="R32" s="3" t="s">
        <v>74</v>
      </c>
      <c r="S32" s="3">
        <f t="shared" si="18"/>
        <v>84.707102630100934</v>
      </c>
      <c r="T32" s="3">
        <f>((J32)/(K32))*86-((K32)/(J32))*86</f>
        <v>55.318718462105927</v>
      </c>
      <c r="U32" s="3">
        <f>-2*(172/(L32+1))+172</f>
        <v>26.978852883006226</v>
      </c>
      <c r="V32" s="3">
        <f t="shared" si="4"/>
        <v>84.707102630100934</v>
      </c>
      <c r="X32" s="3">
        <f>IF(V32&gt;0,V32-AF32,AF32-V32)</f>
        <v>16.707102630100934</v>
      </c>
      <c r="Y32" s="3">
        <f t="shared" si="5"/>
        <v>3</v>
      </c>
      <c r="Z32" s="3">
        <f t="shared" si="6"/>
        <v>3</v>
      </c>
      <c r="AA32" s="3" t="b">
        <f t="shared" si="7"/>
        <v>0</v>
      </c>
      <c r="AB32" s="3">
        <f t="shared" si="8"/>
        <v>3</v>
      </c>
      <c r="AC32" s="3" t="b">
        <f t="shared" si="9"/>
        <v>1</v>
      </c>
      <c r="AD32" s="3">
        <f>IF(Y32&gt;0,Y32-AG32,AG32-Y32)</f>
        <v>0</v>
      </c>
      <c r="AF32" s="3">
        <v>68</v>
      </c>
      <c r="AG32" s="3">
        <f t="shared" si="10"/>
        <v>3</v>
      </c>
      <c r="AH32" s="3" t="b">
        <f t="shared" si="11"/>
        <v>1</v>
      </c>
      <c r="AI32" s="3" t="b">
        <f t="shared" si="12"/>
        <v>1</v>
      </c>
      <c r="AJ32" s="3" t="b">
        <f>IF(Z32=AG32,TRUE,FALSE)</f>
        <v>1</v>
      </c>
      <c r="AK32" s="3">
        <f t="shared" si="13"/>
        <v>13</v>
      </c>
      <c r="AL32" s="3">
        <f>SUM($AK$5:AK32)</f>
        <v>116</v>
      </c>
      <c r="AM32" s="3">
        <f t="shared" si="14"/>
        <v>4</v>
      </c>
      <c r="AN32" s="3">
        <f>SUM($AM$5:AM32)</f>
        <v>56</v>
      </c>
      <c r="AO32" s="3">
        <f>IF(AI31,IF(AA31,($AR$31*$D$3-$AR$31),($AR$31*$C$3-$AR$31)),-$AR$31)</f>
        <v>-29.055089163237312</v>
      </c>
      <c r="AP32" s="37">
        <f>SUM($AO$5:AO32)</f>
        <v>142.4407133058985</v>
      </c>
      <c r="AQ32" s="37">
        <f t="shared" si="16"/>
        <v>15.826745922877612</v>
      </c>
      <c r="AR32" s="37">
        <f t="shared" si="17"/>
        <v>25.826745922877613</v>
      </c>
      <c r="AS32" s="33"/>
      <c r="AT32" s="17"/>
    </row>
    <row r="33" spans="1:46" x14ac:dyDescent="0.25">
      <c r="A33" s="3" t="s">
        <v>12</v>
      </c>
      <c r="B33" s="3" t="s">
        <v>29</v>
      </c>
      <c r="D33" s="16">
        <v>2</v>
      </c>
      <c r="E33" s="32">
        <v>-5</v>
      </c>
      <c r="F33" s="30">
        <v>159.07272727272726</v>
      </c>
      <c r="G33" s="16">
        <v>3</v>
      </c>
      <c r="H33" s="32">
        <v>6</v>
      </c>
      <c r="I33" s="30">
        <v>180.2755555555556</v>
      </c>
      <c r="J33" s="17">
        <v>187.02727272727273</v>
      </c>
      <c r="K33" s="17">
        <v>304.22727272727275</v>
      </c>
      <c r="L33" s="33">
        <v>0.61476169131928882</v>
      </c>
      <c r="M33" s="33">
        <v>1.6266465756088078</v>
      </c>
      <c r="N33" s="2">
        <f t="shared" si="0"/>
        <v>0</v>
      </c>
      <c r="O33" s="2">
        <f t="shared" si="1"/>
        <v>2</v>
      </c>
      <c r="P33" s="2">
        <f t="shared" si="2"/>
        <v>0</v>
      </c>
      <c r="Q33" s="2">
        <f t="shared" si="3"/>
        <v>1</v>
      </c>
      <c r="R33" s="3" t="s">
        <v>83</v>
      </c>
      <c r="S33" s="3">
        <f t="shared" si="18"/>
        <v>-136.964575492097</v>
      </c>
      <c r="T33" s="3">
        <f>((J33)/(K33))*86-((K33)/(J33))*86</f>
        <v>-87.022100048898636</v>
      </c>
      <c r="U33" s="3">
        <f>-2*(172/(L33+1))+172</f>
        <v>-41.03453125578298</v>
      </c>
      <c r="V33" s="3">
        <f t="shared" si="4"/>
        <v>-136.964575492097</v>
      </c>
      <c r="X33" s="3">
        <f>IF(V33&gt;0,V33-AF33,AF33-V33)</f>
        <v>106.964575492097</v>
      </c>
      <c r="Y33" s="3">
        <f t="shared" si="5"/>
        <v>1</v>
      </c>
      <c r="Z33" s="3">
        <f t="shared" si="6"/>
        <v>0</v>
      </c>
      <c r="AA33" s="3" t="b">
        <f t="shared" si="7"/>
        <v>0</v>
      </c>
      <c r="AB33" s="3">
        <f t="shared" si="8"/>
        <v>1</v>
      </c>
      <c r="AC33" s="3" t="b">
        <f t="shared" si="9"/>
        <v>1</v>
      </c>
      <c r="AD33" s="3">
        <f>IF(Y33&gt;0,Y33-AG33,AG33-Y33)</f>
        <v>0</v>
      </c>
      <c r="AF33" s="3">
        <v>-30</v>
      </c>
      <c r="AG33" s="3">
        <f t="shared" si="10"/>
        <v>1</v>
      </c>
      <c r="AH33" s="3" t="b">
        <f t="shared" si="11"/>
        <v>1</v>
      </c>
      <c r="AI33" s="3" t="b">
        <f t="shared" si="12"/>
        <v>1</v>
      </c>
      <c r="AJ33" s="3" t="b">
        <f>IF(Z33=AG33,TRUE,FALSE)</f>
        <v>0</v>
      </c>
      <c r="AK33" s="3">
        <f t="shared" si="13"/>
        <v>13</v>
      </c>
      <c r="AL33" s="3">
        <f>SUM($AK$5:AK33)</f>
        <v>129</v>
      </c>
      <c r="AM33" s="3">
        <f t="shared" si="14"/>
        <v>4</v>
      </c>
      <c r="AN33" s="3">
        <f>SUM($AM$5:AM33)</f>
        <v>60</v>
      </c>
      <c r="AO33" s="3">
        <f t="shared" ref="AO33:AO41" si="21">IF(AI32,IF(AA32,($AR$31*$D$3-$AR$31),($AR$31*$C$3-$AR$31)),-$AR$31)</f>
        <v>37.771615912208503</v>
      </c>
      <c r="AP33" s="37">
        <f>SUM($AO$5:AO33)</f>
        <v>180.21232921810702</v>
      </c>
      <c r="AQ33" s="37">
        <f t="shared" si="16"/>
        <v>20.023592135345226</v>
      </c>
      <c r="AR33" s="37">
        <f t="shared" si="17"/>
        <v>30.023592135345226</v>
      </c>
    </row>
    <row r="34" spans="1:46" x14ac:dyDescent="0.25">
      <c r="A34" s="3" t="s">
        <v>30</v>
      </c>
      <c r="B34" s="3" t="s">
        <v>11</v>
      </c>
      <c r="D34" s="16">
        <v>5</v>
      </c>
      <c r="E34" s="32">
        <v>13</v>
      </c>
      <c r="F34" s="30">
        <v>198.7044444444445</v>
      </c>
      <c r="G34" s="16">
        <v>1</v>
      </c>
      <c r="H34" s="32">
        <v>-8</v>
      </c>
      <c r="I34" s="30">
        <v>165.10227272727272</v>
      </c>
      <c r="J34" s="17">
        <v>322.60454545454547</v>
      </c>
      <c r="K34" s="17">
        <v>231.05454545454543</v>
      </c>
      <c r="L34" s="33">
        <v>1.3962267862763615</v>
      </c>
      <c r="M34" s="33">
        <v>0.71621602581263288</v>
      </c>
      <c r="N34" s="2">
        <f t="shared" si="0"/>
        <v>4</v>
      </c>
      <c r="O34" s="2">
        <f t="shared" si="1"/>
        <v>0</v>
      </c>
      <c r="P34" s="2">
        <f t="shared" si="2"/>
        <v>4</v>
      </c>
      <c r="Q34" s="2">
        <f t="shared" si="3"/>
        <v>0</v>
      </c>
      <c r="R34" s="3" t="s">
        <v>74</v>
      </c>
      <c r="S34" s="3">
        <f t="shared" si="18"/>
        <v>89.756452816773105</v>
      </c>
      <c r="T34" s="3">
        <f>((J34)/(K34))*86-((K34)/(J34))*86</f>
        <v>58.480925399880661</v>
      </c>
      <c r="U34" s="3">
        <f>-2*(172/(L34+1))+172</f>
        <v>28.440967119576385</v>
      </c>
      <c r="V34" s="3">
        <f t="shared" si="4"/>
        <v>89.756452816773105</v>
      </c>
      <c r="X34" s="3">
        <f>IF(V34&gt;0,V34-AF34,AF34-V34)</f>
        <v>86.756452816773105</v>
      </c>
      <c r="Y34" s="3">
        <f t="shared" si="5"/>
        <v>3</v>
      </c>
      <c r="Z34" s="3">
        <f t="shared" si="6"/>
        <v>3</v>
      </c>
      <c r="AA34" s="3" t="b">
        <f t="shared" si="7"/>
        <v>0</v>
      </c>
      <c r="AB34" s="3">
        <f t="shared" si="8"/>
        <v>3</v>
      </c>
      <c r="AC34" s="3" t="b">
        <f t="shared" si="9"/>
        <v>1</v>
      </c>
      <c r="AD34" s="3">
        <f>IF(Y34&gt;0,Y34-AG34,AG34-Y34)</f>
        <v>1</v>
      </c>
      <c r="AF34" s="3">
        <v>3</v>
      </c>
      <c r="AG34" s="3">
        <f t="shared" si="10"/>
        <v>2</v>
      </c>
      <c r="AH34" s="3" t="b">
        <f t="shared" si="11"/>
        <v>1</v>
      </c>
      <c r="AI34" s="3" t="b">
        <f t="shared" si="12"/>
        <v>0</v>
      </c>
      <c r="AJ34" s="3" t="b">
        <f>IF(Z34=AG34,TRUE,FALSE)</f>
        <v>0</v>
      </c>
      <c r="AK34" s="3">
        <f t="shared" si="13"/>
        <v>-10</v>
      </c>
      <c r="AL34" s="3">
        <f>SUM($AK$5:AK34)</f>
        <v>119</v>
      </c>
      <c r="AM34" s="3">
        <f t="shared" si="14"/>
        <v>4</v>
      </c>
      <c r="AN34" s="3">
        <f>SUM($AM$5:AM34)</f>
        <v>64</v>
      </c>
      <c r="AO34" s="3">
        <f t="shared" si="21"/>
        <v>37.771615912208503</v>
      </c>
      <c r="AP34" s="37">
        <f>SUM($AO$5:AO34)</f>
        <v>217.98394513031553</v>
      </c>
      <c r="AQ34" s="37">
        <f t="shared" si="16"/>
        <v>24.220438347812838</v>
      </c>
      <c r="AR34" s="37">
        <f t="shared" si="17"/>
        <v>34.220438347812838</v>
      </c>
    </row>
    <row r="35" spans="1:46" x14ac:dyDescent="0.25">
      <c r="A35" s="3" t="s">
        <v>28</v>
      </c>
      <c r="B35" s="3" t="s">
        <v>13</v>
      </c>
      <c r="D35" s="16">
        <v>1</v>
      </c>
      <c r="E35" s="32">
        <v>-15</v>
      </c>
      <c r="F35" s="30">
        <v>157.72127659574465</v>
      </c>
      <c r="G35" s="16">
        <v>4</v>
      </c>
      <c r="H35" s="32">
        <v>11</v>
      </c>
      <c r="I35" s="30">
        <v>182.1</v>
      </c>
      <c r="J35" s="17">
        <v>248.50454545454539</v>
      </c>
      <c r="K35" s="17">
        <v>255.71818181818182</v>
      </c>
      <c r="L35" s="33">
        <v>0.9717906786590349</v>
      </c>
      <c r="M35" s="33">
        <v>1.0290281867900717</v>
      </c>
      <c r="N35" s="2">
        <f t="shared" si="0"/>
        <v>0</v>
      </c>
      <c r="O35" s="2">
        <f t="shared" si="1"/>
        <v>2</v>
      </c>
      <c r="P35" s="2">
        <f t="shared" si="2"/>
        <v>0</v>
      </c>
      <c r="Q35" s="2">
        <f t="shared" si="3"/>
        <v>1</v>
      </c>
      <c r="R35" s="3" t="s">
        <v>72</v>
      </c>
      <c r="S35" s="3">
        <f t="shared" si="18"/>
        <v>-7.3848980850157062</v>
      </c>
      <c r="T35" s="3">
        <f>((J35)/(K35))*86-((K35)/(J35))*86</f>
        <v>-4.9224256992691693</v>
      </c>
      <c r="U35" s="3">
        <f>-2*(172/(L35+1))+172</f>
        <v>-2.4607091022185728</v>
      </c>
      <c r="V35" s="3">
        <f t="shared" si="4"/>
        <v>-2.4607091022185728</v>
      </c>
      <c r="X35" s="3">
        <f>IF(V35&gt;0,V35-AF35,AF35-V35)</f>
        <v>15.460709102218573</v>
      </c>
      <c r="Y35" s="3">
        <f t="shared" si="5"/>
        <v>2</v>
      </c>
      <c r="Z35" s="3">
        <f t="shared" si="6"/>
        <v>1</v>
      </c>
      <c r="AA35" s="3" t="b">
        <f t="shared" si="7"/>
        <v>0</v>
      </c>
      <c r="AB35" s="3">
        <f t="shared" si="8"/>
        <v>2</v>
      </c>
      <c r="AC35" s="3" t="b">
        <f t="shared" si="9"/>
        <v>1</v>
      </c>
      <c r="AD35" s="3">
        <f>IF(Y35&gt;0,Y35-AG35,AG35-Y35)</f>
        <v>0</v>
      </c>
      <c r="AF35" s="3">
        <v>13</v>
      </c>
      <c r="AG35" s="3">
        <f t="shared" si="10"/>
        <v>2</v>
      </c>
      <c r="AH35" s="3" t="b">
        <f t="shared" si="11"/>
        <v>1</v>
      </c>
      <c r="AI35" s="3" t="b">
        <f t="shared" si="12"/>
        <v>1</v>
      </c>
      <c r="AJ35" s="3" t="b">
        <f>IF(Z35=AG35,TRUE,FALSE)</f>
        <v>0</v>
      </c>
      <c r="AK35" s="3">
        <f t="shared" si="13"/>
        <v>13</v>
      </c>
      <c r="AL35" s="3">
        <f>SUM($AK$5:AK35)</f>
        <v>132</v>
      </c>
      <c r="AM35" s="3">
        <f t="shared" si="14"/>
        <v>4</v>
      </c>
      <c r="AN35" s="3">
        <f>SUM($AM$5:AM35)</f>
        <v>68</v>
      </c>
      <c r="AO35" s="3">
        <f t="shared" si="21"/>
        <v>-29.055089163237312</v>
      </c>
      <c r="AP35" s="37">
        <f>SUM($AO$5:AO35)</f>
        <v>188.92885596707822</v>
      </c>
      <c r="AQ35" s="37">
        <f t="shared" si="16"/>
        <v>20.992095107453135</v>
      </c>
      <c r="AR35" s="37">
        <f t="shared" si="17"/>
        <v>30.992095107453135</v>
      </c>
    </row>
    <row r="36" spans="1:46" x14ac:dyDescent="0.25">
      <c r="A36" s="3" t="s">
        <v>6</v>
      </c>
      <c r="B36" s="3" t="s">
        <v>25</v>
      </c>
      <c r="D36" s="16">
        <v>3</v>
      </c>
      <c r="E36" s="32">
        <v>5</v>
      </c>
      <c r="F36" s="30">
        <v>176.50869565217388</v>
      </c>
      <c r="G36" s="16">
        <v>4</v>
      </c>
      <c r="H36" s="32">
        <v>11</v>
      </c>
      <c r="I36" s="30">
        <v>173.34130434782611</v>
      </c>
      <c r="J36" s="17">
        <v>291.7954545454545</v>
      </c>
      <c r="K36" s="17">
        <v>294.58636363636373</v>
      </c>
      <c r="L36" s="33">
        <v>0.99052600719035888</v>
      </c>
      <c r="M36" s="33">
        <v>1.0095646078355016</v>
      </c>
      <c r="N36" s="2">
        <f t="shared" si="0"/>
        <v>0</v>
      </c>
      <c r="O36" s="2">
        <f t="shared" si="1"/>
        <v>1</v>
      </c>
      <c r="P36" s="2">
        <f t="shared" si="2"/>
        <v>0</v>
      </c>
      <c r="Q36" s="2">
        <f t="shared" si="3"/>
        <v>0</v>
      </c>
      <c r="R36" s="3" t="s">
        <v>72</v>
      </c>
      <c r="S36" s="3">
        <f t="shared" si="18"/>
        <v>-2.4560258471564111</v>
      </c>
      <c r="T36" s="3">
        <f>((J36)/(K36))*86-((K36)/(J36))*86</f>
        <v>-1.6373196554822727</v>
      </c>
      <c r="U36" s="3">
        <f>-2*(172/(L36+1))+172</f>
        <v>-0.81864128244089329</v>
      </c>
      <c r="V36" s="3">
        <f t="shared" si="4"/>
        <v>-0.81864128244089329</v>
      </c>
      <c r="X36" s="3">
        <f>IF(V36&gt;0,V36-AF36,AF36-V36)</f>
        <v>10.818641282440893</v>
      </c>
      <c r="Y36" s="3">
        <f t="shared" si="5"/>
        <v>2</v>
      </c>
      <c r="Z36" s="3">
        <f t="shared" si="6"/>
        <v>1</v>
      </c>
      <c r="AA36" s="3" t="b">
        <f t="shared" si="7"/>
        <v>0</v>
      </c>
      <c r="AB36" s="3">
        <f t="shared" si="8"/>
        <v>2</v>
      </c>
      <c r="AC36" s="3" t="b">
        <f t="shared" si="9"/>
        <v>1</v>
      </c>
      <c r="AD36" s="3">
        <f>IF(Y36&gt;0,Y36-AG36,AG36-Y36)</f>
        <v>0</v>
      </c>
      <c r="AF36" s="3">
        <v>10</v>
      </c>
      <c r="AG36" s="3">
        <f t="shared" si="10"/>
        <v>2</v>
      </c>
      <c r="AH36" s="3" t="b">
        <f t="shared" si="11"/>
        <v>1</v>
      </c>
      <c r="AI36" s="3" t="b">
        <f t="shared" si="12"/>
        <v>1</v>
      </c>
      <c r="AJ36" s="3" t="b">
        <f>IF(Z36=AG36,TRUE,FALSE)</f>
        <v>0</v>
      </c>
      <c r="AK36" s="3">
        <f t="shared" si="13"/>
        <v>13</v>
      </c>
      <c r="AL36" s="3">
        <f>SUM($AK$5:AK36)</f>
        <v>145</v>
      </c>
      <c r="AM36" s="3">
        <f t="shared" si="14"/>
        <v>4</v>
      </c>
      <c r="AN36" s="3">
        <f>SUM($AM$5:AM36)</f>
        <v>72</v>
      </c>
      <c r="AO36" s="3">
        <f t="shared" si="21"/>
        <v>37.771615912208503</v>
      </c>
      <c r="AP36" s="37">
        <f>SUM($AO$5:AO36)</f>
        <v>226.70047187928674</v>
      </c>
      <c r="AQ36" s="37">
        <f t="shared" si="16"/>
        <v>25.188941319920747</v>
      </c>
      <c r="AR36" s="37">
        <f t="shared" si="17"/>
        <v>35.188941319920744</v>
      </c>
    </row>
    <row r="37" spans="1:46" x14ac:dyDescent="0.25">
      <c r="A37" s="3" t="s">
        <v>20</v>
      </c>
      <c r="B37" s="3" t="s">
        <v>21</v>
      </c>
      <c r="D37" s="16">
        <v>1</v>
      </c>
      <c r="E37" s="32">
        <v>-19</v>
      </c>
      <c r="F37" s="30">
        <v>136.69565217391303</v>
      </c>
      <c r="G37" s="16">
        <v>3</v>
      </c>
      <c r="H37" s="32">
        <v>-1</v>
      </c>
      <c r="I37" s="30">
        <v>195.58409090909089</v>
      </c>
      <c r="J37" s="17">
        <v>198.89545454545453</v>
      </c>
      <c r="K37" s="17">
        <v>275.21363636363634</v>
      </c>
      <c r="L37" s="33">
        <v>0.72269476604951521</v>
      </c>
      <c r="M37" s="33">
        <v>1.383710034965834</v>
      </c>
      <c r="N37" s="2">
        <f t="shared" si="0"/>
        <v>0</v>
      </c>
      <c r="O37" s="2">
        <f t="shared" si="1"/>
        <v>3</v>
      </c>
      <c r="P37" s="2">
        <f t="shared" si="2"/>
        <v>0</v>
      </c>
      <c r="Q37" s="2">
        <f t="shared" si="3"/>
        <v>2</v>
      </c>
      <c r="R37" s="3" t="s">
        <v>83</v>
      </c>
      <c r="S37" s="3">
        <f t="shared" si="18"/>
        <v>-87.143924014598383</v>
      </c>
      <c r="T37" s="3">
        <f>((J37)/(K37))*86-((K37)/(J37))*86</f>
        <v>-56.847313126803414</v>
      </c>
      <c r="U37" s="3">
        <f>-2*(172/(L37+1))+172</f>
        <v>-27.687145267679114</v>
      </c>
      <c r="V37" s="3">
        <f t="shared" si="4"/>
        <v>-87.143924014598383</v>
      </c>
      <c r="X37" s="3">
        <f>IF(V37&gt;0,V37-AF37,AF37-V37)</f>
        <v>51.143924014598383</v>
      </c>
      <c r="Y37" s="3">
        <f t="shared" si="5"/>
        <v>1</v>
      </c>
      <c r="Z37" s="3">
        <f t="shared" si="6"/>
        <v>0</v>
      </c>
      <c r="AA37" s="3" t="b">
        <f t="shared" si="7"/>
        <v>0</v>
      </c>
      <c r="AB37" s="3">
        <f t="shared" si="8"/>
        <v>1</v>
      </c>
      <c r="AC37" s="3" t="b">
        <f t="shared" si="9"/>
        <v>1</v>
      </c>
      <c r="AD37" s="3">
        <f>IF(Y37&gt;0,Y37-AG37,AG37-Y37)</f>
        <v>0</v>
      </c>
      <c r="AF37" s="3">
        <v>-36</v>
      </c>
      <c r="AG37" s="3">
        <f t="shared" si="10"/>
        <v>1</v>
      </c>
      <c r="AH37" s="3" t="b">
        <f t="shared" si="11"/>
        <v>1</v>
      </c>
      <c r="AI37" s="3" t="b">
        <f t="shared" si="12"/>
        <v>1</v>
      </c>
      <c r="AJ37" s="3" t="b">
        <f>IF(Z37=AG37,TRUE,FALSE)</f>
        <v>0</v>
      </c>
      <c r="AK37" s="3">
        <f t="shared" si="13"/>
        <v>13</v>
      </c>
      <c r="AL37" s="3">
        <f>SUM($AK$5:AK37)</f>
        <v>158</v>
      </c>
      <c r="AM37" s="3">
        <f t="shared" si="14"/>
        <v>4</v>
      </c>
      <c r="AN37" s="3">
        <f>SUM($AM$5:AM37)</f>
        <v>76</v>
      </c>
      <c r="AO37" s="3">
        <f t="shared" si="21"/>
        <v>37.771615912208503</v>
      </c>
      <c r="AP37" s="37">
        <f>SUM($AO$5:AO37)</f>
        <v>264.47208779149526</v>
      </c>
      <c r="AQ37" s="37">
        <f t="shared" si="16"/>
        <v>29.385787532388363</v>
      </c>
      <c r="AR37" s="37">
        <f t="shared" si="17"/>
        <v>39.385787532388363</v>
      </c>
    </row>
    <row r="38" spans="1:46" x14ac:dyDescent="0.25">
      <c r="A38" s="3" t="s">
        <v>24</v>
      </c>
      <c r="B38" s="3" t="s">
        <v>10</v>
      </c>
      <c r="D38" s="16">
        <v>2</v>
      </c>
      <c r="E38" s="32">
        <v>-7</v>
      </c>
      <c r="F38" s="30">
        <v>183.07500000000002</v>
      </c>
      <c r="G38" s="16">
        <v>5</v>
      </c>
      <c r="H38" s="32">
        <v>11</v>
      </c>
      <c r="I38" s="30">
        <v>207.5795454545455</v>
      </c>
      <c r="J38" s="17">
        <v>281.76363636363635</v>
      </c>
      <c r="K38" s="17">
        <v>307.74545454545455</v>
      </c>
      <c r="L38" s="33">
        <v>0.91557367363818976</v>
      </c>
      <c r="M38" s="33">
        <v>1.0922113957540169</v>
      </c>
      <c r="N38" s="2">
        <f t="shared" si="0"/>
        <v>0</v>
      </c>
      <c r="O38" s="2">
        <f t="shared" si="1"/>
        <v>3</v>
      </c>
      <c r="P38" s="2">
        <f t="shared" si="2"/>
        <v>0</v>
      </c>
      <c r="Q38" s="2">
        <f t="shared" si="3"/>
        <v>0</v>
      </c>
      <c r="R38" s="3" t="s">
        <v>72</v>
      </c>
      <c r="S38" s="3">
        <f t="shared" si="18"/>
        <v>-22.823197814486292</v>
      </c>
      <c r="T38" s="3">
        <f>((J38)/(K38))*86-((K38)/(J38))*86</f>
        <v>-15.190844101961133</v>
      </c>
      <c r="U38" s="3">
        <f>-2*(172/(L38+1))+172</f>
        <v>-7.5806680442895242</v>
      </c>
      <c r="V38" s="3">
        <f t="shared" si="4"/>
        <v>-7.5806680442895242</v>
      </c>
      <c r="X38" s="3">
        <f>IF(V38&gt;0,V38-AF38,AF38-V38)</f>
        <v>93.580668044289524</v>
      </c>
      <c r="Y38" s="3">
        <f t="shared" si="5"/>
        <v>2</v>
      </c>
      <c r="Z38" s="3">
        <f t="shared" si="6"/>
        <v>1</v>
      </c>
      <c r="AA38" s="3" t="b">
        <f t="shared" si="7"/>
        <v>0</v>
      </c>
      <c r="AB38" s="3">
        <f t="shared" si="8"/>
        <v>2</v>
      </c>
      <c r="AC38" s="3" t="b">
        <f t="shared" si="9"/>
        <v>1</v>
      </c>
      <c r="AD38" s="3">
        <f>IF(Y38&gt;0,Y38-AG38,AG38-Y38)</f>
        <v>-1</v>
      </c>
      <c r="AF38" s="3">
        <v>86</v>
      </c>
      <c r="AG38" s="3">
        <f t="shared" si="10"/>
        <v>3</v>
      </c>
      <c r="AH38" s="3" t="b">
        <f t="shared" si="11"/>
        <v>1</v>
      </c>
      <c r="AI38" s="3" t="b">
        <f t="shared" si="12"/>
        <v>0</v>
      </c>
      <c r="AJ38" s="3" t="b">
        <f>IF(Z38=AG38,TRUE,FALSE)</f>
        <v>0</v>
      </c>
      <c r="AK38" s="3">
        <f t="shared" si="13"/>
        <v>-10</v>
      </c>
      <c r="AL38" s="3">
        <f>SUM($AK$5:AK38)</f>
        <v>148</v>
      </c>
      <c r="AM38" s="3">
        <f t="shared" si="14"/>
        <v>4</v>
      </c>
      <c r="AN38" s="3">
        <f>SUM($AM$5:AM38)</f>
        <v>80</v>
      </c>
      <c r="AO38" s="3">
        <f t="shared" si="21"/>
        <v>37.771615912208503</v>
      </c>
      <c r="AP38" s="37">
        <f>SUM($AO$5:AO38)</f>
        <v>302.24370370370377</v>
      </c>
      <c r="AQ38" s="37">
        <f t="shared" si="16"/>
        <v>33.582633744855976</v>
      </c>
      <c r="AR38" s="37">
        <f t="shared" si="17"/>
        <v>43.582633744855976</v>
      </c>
    </row>
    <row r="39" spans="1:46" x14ac:dyDescent="0.25">
      <c r="A39" s="3" t="s">
        <v>26</v>
      </c>
      <c r="B39" s="3" t="s">
        <v>23</v>
      </c>
      <c r="D39" s="16">
        <v>2</v>
      </c>
      <c r="E39" s="32">
        <v>-7</v>
      </c>
      <c r="F39" s="30">
        <v>198.14999999999995</v>
      </c>
      <c r="G39" s="16">
        <v>2</v>
      </c>
      <c r="H39" s="32">
        <v>-7</v>
      </c>
      <c r="I39" s="30">
        <v>157.8977777777778</v>
      </c>
      <c r="J39" s="17">
        <v>291.80454545454546</v>
      </c>
      <c r="K39" s="17">
        <v>211.67727272727271</v>
      </c>
      <c r="L39" s="33">
        <v>1.3785350769825422</v>
      </c>
      <c r="M39" s="33">
        <v>0.72540772933314634</v>
      </c>
      <c r="N39" s="2">
        <f t="shared" si="0"/>
        <v>2</v>
      </c>
      <c r="O39" s="2">
        <f t="shared" si="1"/>
        <v>0</v>
      </c>
      <c r="P39" s="2">
        <f t="shared" si="2"/>
        <v>2</v>
      </c>
      <c r="Q39" s="2">
        <f t="shared" si="3"/>
        <v>0</v>
      </c>
      <c r="R39" s="3" t="s">
        <v>72</v>
      </c>
      <c r="S39" s="3">
        <f t="shared" si="18"/>
        <v>86.061592985462028</v>
      </c>
      <c r="T39" s="3">
        <f>((J39)/(K39))*86-((K39)/(J39))*86</f>
        <v>56.168951897848046</v>
      </c>
      <c r="U39" s="3">
        <f>-2*(172/(L39+1))+172</f>
        <v>27.373165050647344</v>
      </c>
      <c r="V39" s="3">
        <f t="shared" si="4"/>
        <v>86.061592985462028</v>
      </c>
      <c r="X39" s="3">
        <f>IF(V39&gt;0,V39-AF39,AF39-V39)</f>
        <v>121.06159298546203</v>
      </c>
      <c r="Y39" s="3">
        <f t="shared" si="5"/>
        <v>3</v>
      </c>
      <c r="Z39" s="3">
        <f t="shared" si="6"/>
        <v>3</v>
      </c>
      <c r="AA39" s="3" t="b">
        <f t="shared" si="7"/>
        <v>0</v>
      </c>
      <c r="AB39" s="3">
        <f t="shared" si="8"/>
        <v>3</v>
      </c>
      <c r="AC39" s="3" t="b">
        <f t="shared" si="9"/>
        <v>1</v>
      </c>
      <c r="AD39" s="3">
        <f>IF(Y39&gt;0,Y39-AG39,AG39-Y39)</f>
        <v>2</v>
      </c>
      <c r="AF39" s="3">
        <v>-35</v>
      </c>
      <c r="AG39" s="3">
        <f t="shared" si="10"/>
        <v>1</v>
      </c>
      <c r="AH39" s="3" t="b">
        <f t="shared" si="11"/>
        <v>0</v>
      </c>
      <c r="AI39" s="3" t="b">
        <f t="shared" si="12"/>
        <v>0</v>
      </c>
      <c r="AJ39" s="3" t="b">
        <f>IF(Z39=AG39,TRUE,FALSE)</f>
        <v>0</v>
      </c>
      <c r="AK39" s="3">
        <f t="shared" si="13"/>
        <v>-10</v>
      </c>
      <c r="AL39" s="3">
        <f>SUM($AK$5:AK39)</f>
        <v>138</v>
      </c>
      <c r="AM39" s="3">
        <f t="shared" si="14"/>
        <v>-10</v>
      </c>
      <c r="AN39" s="3">
        <f>SUM($AM$5:AM39)</f>
        <v>70</v>
      </c>
      <c r="AO39" s="3">
        <f t="shared" si="21"/>
        <v>-29.055089163237312</v>
      </c>
      <c r="AP39" s="37">
        <f>SUM($AO$5:AO39)</f>
        <v>273.18861454046646</v>
      </c>
      <c r="AQ39" s="37">
        <f t="shared" si="16"/>
        <v>30.354290504496273</v>
      </c>
      <c r="AR39" s="37">
        <f t="shared" si="17"/>
        <v>40.354290504496277</v>
      </c>
    </row>
    <row r="40" spans="1:46" x14ac:dyDescent="0.25">
      <c r="A40" s="3" t="s">
        <v>5</v>
      </c>
      <c r="B40" s="3" t="s">
        <v>22</v>
      </c>
      <c r="D40" s="16">
        <v>5</v>
      </c>
      <c r="E40" s="32">
        <v>15</v>
      </c>
      <c r="F40" s="30">
        <v>193.42727272727271</v>
      </c>
      <c r="G40" s="16">
        <v>1</v>
      </c>
      <c r="H40" s="32">
        <v>-17</v>
      </c>
      <c r="I40" s="30">
        <v>181.36666666666667</v>
      </c>
      <c r="J40" s="17">
        <v>308.13200000000006</v>
      </c>
      <c r="K40" s="17">
        <v>229.67600000000002</v>
      </c>
      <c r="L40" s="33">
        <v>1.3415942458071373</v>
      </c>
      <c r="M40" s="33">
        <v>0.7453818493372969</v>
      </c>
      <c r="N40" s="2">
        <f t="shared" si="0"/>
        <v>3</v>
      </c>
      <c r="O40" s="2">
        <f t="shared" si="1"/>
        <v>0</v>
      </c>
      <c r="P40" s="2">
        <f t="shared" si="2"/>
        <v>3</v>
      </c>
      <c r="Q40" s="2">
        <f t="shared" si="3"/>
        <v>0</v>
      </c>
      <c r="R40" s="3" t="s">
        <v>74</v>
      </c>
      <c r="S40" s="3">
        <f t="shared" si="18"/>
        <v>78.294574918785429</v>
      </c>
      <c r="T40" s="3">
        <f>((J40)/(K40))*86-((K40)/(J40))*86</f>
        <v>51.274266096406265</v>
      </c>
      <c r="U40" s="3">
        <f>-2*(172/(L40+1))+172</f>
        <v>25.091541962931018</v>
      </c>
      <c r="V40" s="3">
        <f t="shared" si="4"/>
        <v>78.294574918785429</v>
      </c>
      <c r="X40" s="3">
        <f>IF(V40&gt;0,V40-AF40,AF40-V40)</f>
        <v>47.294574918785429</v>
      </c>
      <c r="Y40" s="3">
        <f t="shared" si="5"/>
        <v>3</v>
      </c>
      <c r="Z40" s="3">
        <f t="shared" si="6"/>
        <v>3</v>
      </c>
      <c r="AA40" s="3" t="b">
        <f t="shared" si="7"/>
        <v>0</v>
      </c>
      <c r="AB40" s="3">
        <f t="shared" si="8"/>
        <v>3</v>
      </c>
      <c r="AC40" s="3" t="b">
        <f t="shared" si="9"/>
        <v>1</v>
      </c>
      <c r="AD40" s="3">
        <f>IF(Y40&gt;0,Y40-AG40,AG40-Y40)</f>
        <v>1</v>
      </c>
      <c r="AF40" s="3">
        <v>31</v>
      </c>
      <c r="AG40" s="3">
        <f t="shared" si="10"/>
        <v>2</v>
      </c>
      <c r="AH40" s="3" t="b">
        <f t="shared" si="11"/>
        <v>1</v>
      </c>
      <c r="AI40" s="3" t="b">
        <f t="shared" si="12"/>
        <v>0</v>
      </c>
      <c r="AJ40" s="3" t="b">
        <f>IF(Z40=AG40,TRUE,FALSE)</f>
        <v>0</v>
      </c>
      <c r="AK40" s="3">
        <f t="shared" si="13"/>
        <v>-10</v>
      </c>
      <c r="AL40" s="31">
        <f>SUM($AK$5:AK40)</f>
        <v>128</v>
      </c>
      <c r="AM40" s="3">
        <f t="shared" si="14"/>
        <v>4</v>
      </c>
      <c r="AN40" s="3">
        <f>SUM($AM$5:AM40)</f>
        <v>74</v>
      </c>
      <c r="AO40" s="3">
        <f t="shared" si="21"/>
        <v>-29.055089163237312</v>
      </c>
      <c r="AP40" s="37">
        <f>SUM($AO$5:AO40)</f>
        <v>244.13352537722915</v>
      </c>
      <c r="AQ40" s="37">
        <f t="shared" si="16"/>
        <v>27.12594726413657</v>
      </c>
      <c r="AR40" s="37">
        <f t="shared" si="17"/>
        <v>37.12594726413657</v>
      </c>
    </row>
    <row r="41" spans="1:46" x14ac:dyDescent="0.25">
      <c r="A41" s="3" t="s">
        <v>30</v>
      </c>
      <c r="B41" s="3" t="s">
        <v>6</v>
      </c>
      <c r="D41" s="16">
        <v>5</v>
      </c>
      <c r="E41" s="32">
        <v>15</v>
      </c>
      <c r="F41" s="30">
        <v>199.21555555555562</v>
      </c>
      <c r="G41" s="16">
        <v>4</v>
      </c>
      <c r="H41" s="32">
        <v>11</v>
      </c>
      <c r="I41" s="30">
        <v>176.86956521739131</v>
      </c>
      <c r="J41" s="17">
        <v>308.81599999999997</v>
      </c>
      <c r="K41" s="17">
        <v>280.16399999999999</v>
      </c>
      <c r="L41" s="33">
        <v>1.1022686712068646</v>
      </c>
      <c r="M41" s="33">
        <v>0.90721983316926591</v>
      </c>
      <c r="N41" s="2">
        <f t="shared" si="0"/>
        <v>2</v>
      </c>
      <c r="O41" s="2">
        <f t="shared" si="1"/>
        <v>0</v>
      </c>
      <c r="P41" s="2">
        <f t="shared" si="2"/>
        <v>0</v>
      </c>
      <c r="Q41" s="2">
        <f t="shared" si="3"/>
        <v>0</v>
      </c>
      <c r="R41" s="3" t="s">
        <v>72</v>
      </c>
      <c r="S41" s="3">
        <f t="shared" si="18"/>
        <v>25.210997022022951</v>
      </c>
      <c r="T41" s="3">
        <f>((J41)/(K41))*86-((K41)/(J41))*86</f>
        <v>16.774200071233494</v>
      </c>
      <c r="U41" s="3">
        <f>-2*(172/(L41+1))+172</f>
        <v>8.3672518591463358</v>
      </c>
      <c r="V41" s="3">
        <f t="shared" si="4"/>
        <v>8.3672518591463358</v>
      </c>
      <c r="X41" s="3">
        <f>IF(V41&gt;0,V41-AF41,AF41-V41)</f>
        <v>5.3672518591463358</v>
      </c>
      <c r="Y41" s="3">
        <f t="shared" si="5"/>
        <v>2</v>
      </c>
      <c r="Z41" s="3">
        <f t="shared" si="6"/>
        <v>2</v>
      </c>
      <c r="AA41" s="3" t="b">
        <f t="shared" si="7"/>
        <v>0</v>
      </c>
      <c r="AB41" s="3">
        <f t="shared" si="8"/>
        <v>2</v>
      </c>
      <c r="AC41" s="3" t="b">
        <f t="shared" si="9"/>
        <v>1</v>
      </c>
      <c r="AD41" s="3">
        <f>IF(Y41&gt;0,Y41-AG41,AG41-Y41)</f>
        <v>0</v>
      </c>
      <c r="AE41" s="3">
        <v>2.25</v>
      </c>
      <c r="AF41" s="3">
        <v>3</v>
      </c>
      <c r="AG41" s="3">
        <f t="shared" si="10"/>
        <v>2</v>
      </c>
      <c r="AH41" s="3" t="b">
        <f t="shared" si="11"/>
        <v>1</v>
      </c>
      <c r="AI41" s="3" t="b">
        <f t="shared" si="12"/>
        <v>1</v>
      </c>
      <c r="AJ41" s="3" t="b">
        <f>IF(Z41=AG41,TRUE,FALSE)</f>
        <v>1</v>
      </c>
      <c r="AK41" s="3">
        <f t="shared" si="13"/>
        <v>13</v>
      </c>
      <c r="AL41" s="3">
        <f>SUM($AK$5:AK41)</f>
        <v>141</v>
      </c>
      <c r="AM41" s="3">
        <f t="shared" si="14"/>
        <v>4</v>
      </c>
      <c r="AN41" s="3">
        <f>SUM($AM$5:AM41)</f>
        <v>78</v>
      </c>
      <c r="AO41" s="3">
        <f>IF(AI40,IF(AA40,($AR$40*$D$3-$AR$40),($AR$40*$C$3-$AR$40)),-$AR$40)</f>
        <v>-37.12594726413657</v>
      </c>
      <c r="AP41" s="37">
        <f>SUM($AO$5:AO41)</f>
        <v>207.00757811309256</v>
      </c>
      <c r="AQ41" s="37">
        <f t="shared" si="16"/>
        <v>23.00084201256584</v>
      </c>
      <c r="AR41" s="37">
        <f t="shared" si="17"/>
        <v>33.00084201256584</v>
      </c>
      <c r="AS41" s="33"/>
      <c r="AT41" s="17"/>
    </row>
    <row r="42" spans="1:46" x14ac:dyDescent="0.25">
      <c r="A42" s="3" t="s">
        <v>25</v>
      </c>
      <c r="B42" s="3" t="s">
        <v>27</v>
      </c>
      <c r="D42" s="16">
        <v>3</v>
      </c>
      <c r="E42" s="32">
        <v>3</v>
      </c>
      <c r="F42" s="30">
        <v>174.6978260869565</v>
      </c>
      <c r="G42" s="16">
        <v>4</v>
      </c>
      <c r="H42" s="32">
        <v>9</v>
      </c>
      <c r="I42" s="30">
        <v>202.86888888888893</v>
      </c>
      <c r="J42" s="17">
        <v>268.95599999999996</v>
      </c>
      <c r="K42" s="17">
        <v>318.32</v>
      </c>
      <c r="L42" s="33">
        <v>0.84492334757476739</v>
      </c>
      <c r="M42" s="33">
        <v>1.1835393149808893</v>
      </c>
      <c r="N42" s="2">
        <f t="shared" si="0"/>
        <v>0</v>
      </c>
      <c r="O42" s="2">
        <f t="shared" si="1"/>
        <v>2</v>
      </c>
      <c r="P42" s="2">
        <f t="shared" si="2"/>
        <v>0</v>
      </c>
      <c r="Q42" s="2">
        <f t="shared" si="3"/>
        <v>0</v>
      </c>
      <c r="R42" s="3" t="s">
        <v>83</v>
      </c>
      <c r="S42" s="3">
        <f t="shared" si="18"/>
        <v>-43.939836533591958</v>
      </c>
      <c r="T42" s="3">
        <f>((J42)/(K42))*86-((K42)/(J42))*86</f>
        <v>-29.120973196926485</v>
      </c>
      <c r="U42" s="3">
        <f>-2*(172/(L42+1))+172</f>
        <v>-14.457611072136473</v>
      </c>
      <c r="V42" s="3">
        <f t="shared" si="4"/>
        <v>-29.120973196926485</v>
      </c>
      <c r="X42" s="3">
        <f>IF(V42&gt;0,V42-AF42,AF42-V42)</f>
        <v>68.120973196926485</v>
      </c>
      <c r="Y42" s="3">
        <f t="shared" si="5"/>
        <v>1</v>
      </c>
      <c r="Z42" s="3">
        <f t="shared" si="6"/>
        <v>1</v>
      </c>
      <c r="AA42" s="3" t="b">
        <f t="shared" si="7"/>
        <v>0</v>
      </c>
      <c r="AB42" s="3">
        <f t="shared" si="8"/>
        <v>1</v>
      </c>
      <c r="AC42" s="3" t="b">
        <f t="shared" si="9"/>
        <v>1</v>
      </c>
      <c r="AD42" s="3">
        <f>IF(Y42&gt;0,Y42-AG42,AG42-Y42)</f>
        <v>-1</v>
      </c>
      <c r="AE42" s="3">
        <v>2.65</v>
      </c>
      <c r="AF42" s="3">
        <v>39</v>
      </c>
      <c r="AG42" s="3">
        <f t="shared" si="10"/>
        <v>2</v>
      </c>
      <c r="AH42" s="3" t="b">
        <f t="shared" si="11"/>
        <v>0</v>
      </c>
      <c r="AI42" s="3" t="b">
        <f t="shared" si="12"/>
        <v>0</v>
      </c>
      <c r="AJ42" s="3" t="b">
        <f>IF(Z42=AG42,TRUE,FALSE)</f>
        <v>0</v>
      </c>
      <c r="AK42" s="3">
        <f t="shared" si="13"/>
        <v>-10</v>
      </c>
      <c r="AL42" s="3">
        <f>SUM($AK$5:AK42)</f>
        <v>131</v>
      </c>
      <c r="AM42" s="3">
        <f t="shared" si="14"/>
        <v>-10</v>
      </c>
      <c r="AN42" s="3">
        <f>SUM($AM$5:AM42)</f>
        <v>68</v>
      </c>
      <c r="AO42" s="3">
        <f t="shared" ref="AO42:AO50" si="22">IF(AI41,IF(AA41,($AR$40*$D$3-$AR$40),($AR$40*$C$3-$AR$40)),-$AR$40)</f>
        <v>48.263731443377537</v>
      </c>
      <c r="AP42" s="37">
        <f>SUM($AO$5:AO42)</f>
        <v>255.2713095564701</v>
      </c>
      <c r="AQ42" s="37">
        <f t="shared" si="16"/>
        <v>28.36347883960779</v>
      </c>
      <c r="AR42" s="37">
        <f t="shared" si="17"/>
        <v>38.363478839607794</v>
      </c>
    </row>
    <row r="43" spans="1:46" x14ac:dyDescent="0.25">
      <c r="A43" s="3" t="s">
        <v>13</v>
      </c>
      <c r="B43" s="3" t="s">
        <v>5</v>
      </c>
      <c r="D43" s="16">
        <v>3</v>
      </c>
      <c r="E43" s="32">
        <v>3</v>
      </c>
      <c r="F43" s="30">
        <v>182.26666666666668</v>
      </c>
      <c r="G43" s="16">
        <v>5</v>
      </c>
      <c r="H43" s="32">
        <v>17</v>
      </c>
      <c r="I43" s="30">
        <v>193.05227272727271</v>
      </c>
      <c r="J43" s="17">
        <v>226.33599999999998</v>
      </c>
      <c r="K43" s="17">
        <v>306.00799999999998</v>
      </c>
      <c r="L43" s="33">
        <v>0.73964079370473979</v>
      </c>
      <c r="M43" s="33">
        <v>1.3520076346670438</v>
      </c>
      <c r="N43" s="2">
        <f t="shared" si="0"/>
        <v>0</v>
      </c>
      <c r="O43" s="2">
        <f t="shared" si="1"/>
        <v>2</v>
      </c>
      <c r="P43" s="2">
        <f t="shared" si="2"/>
        <v>0</v>
      </c>
      <c r="Q43" s="2">
        <f t="shared" si="3"/>
        <v>1</v>
      </c>
      <c r="R43" s="3" t="s">
        <v>83</v>
      </c>
      <c r="S43" s="3">
        <f t="shared" si="18"/>
        <v>-80.491693308375872</v>
      </c>
      <c r="T43" s="3">
        <f>((J43)/(K43))*86-((K43)/(J43))*86</f>
        <v>-52.663548322758146</v>
      </c>
      <c r="U43" s="3">
        <f>-2*(172/(L43+1))+172</f>
        <v>-25.741971356866998</v>
      </c>
      <c r="V43" s="3">
        <f t="shared" si="4"/>
        <v>-80.491693308375872</v>
      </c>
      <c r="X43" s="3">
        <f>IF(V43&gt;0,V43-AF43,AF43-V43)</f>
        <v>42.491693308375872</v>
      </c>
      <c r="Y43" s="3">
        <f t="shared" si="5"/>
        <v>1</v>
      </c>
      <c r="Z43" s="3">
        <f t="shared" si="6"/>
        <v>0</v>
      </c>
      <c r="AA43" s="3" t="b">
        <f t="shared" si="7"/>
        <v>0</v>
      </c>
      <c r="AB43" s="3">
        <f t="shared" si="8"/>
        <v>1</v>
      </c>
      <c r="AC43" s="3" t="b">
        <f t="shared" si="9"/>
        <v>1</v>
      </c>
      <c r="AD43" s="3">
        <f>IF(Y43&gt;0,Y43-AG43,AG43-Y43)</f>
        <v>0</v>
      </c>
      <c r="AE43" s="3">
        <v>2.2000000000000002</v>
      </c>
      <c r="AF43" s="3">
        <v>-38</v>
      </c>
      <c r="AG43" s="3">
        <f t="shared" si="10"/>
        <v>1</v>
      </c>
      <c r="AH43" s="3" t="b">
        <f t="shared" si="11"/>
        <v>1</v>
      </c>
      <c r="AI43" s="3" t="b">
        <f t="shared" si="12"/>
        <v>1</v>
      </c>
      <c r="AJ43" s="3" t="b">
        <f>IF(Z43=AG43,TRUE,FALSE)</f>
        <v>0</v>
      </c>
      <c r="AK43" s="3">
        <f t="shared" si="13"/>
        <v>13</v>
      </c>
      <c r="AL43" s="3">
        <f>SUM($AK$5:AK43)</f>
        <v>144</v>
      </c>
      <c r="AM43" s="3">
        <f t="shared" si="14"/>
        <v>4</v>
      </c>
      <c r="AN43" s="3">
        <f>SUM($AM$5:AM43)</f>
        <v>72</v>
      </c>
      <c r="AO43" s="3">
        <f t="shared" si="22"/>
        <v>-37.12594726413657</v>
      </c>
      <c r="AP43" s="37">
        <f>SUM($AO$5:AO43)</f>
        <v>218.14536229233352</v>
      </c>
      <c r="AQ43" s="37">
        <f t="shared" si="16"/>
        <v>24.238373588037057</v>
      </c>
      <c r="AR43" s="37">
        <f t="shared" si="17"/>
        <v>34.238373588037057</v>
      </c>
    </row>
    <row r="44" spans="1:46" x14ac:dyDescent="0.25">
      <c r="A44" s="3" t="s">
        <v>10</v>
      </c>
      <c r="B44" s="3" t="s">
        <v>29</v>
      </c>
      <c r="D44" s="16">
        <v>4</v>
      </c>
      <c r="E44" s="32">
        <v>1</v>
      </c>
      <c r="F44" s="30">
        <v>207.05</v>
      </c>
      <c r="G44" s="16">
        <v>4</v>
      </c>
      <c r="H44" s="32">
        <v>11</v>
      </c>
      <c r="I44" s="30">
        <v>179.8088888888889</v>
      </c>
      <c r="J44" s="17">
        <v>267.61599999999999</v>
      </c>
      <c r="K44" s="17">
        <v>282.41200000000003</v>
      </c>
      <c r="L44" s="33">
        <v>0.94760845856408349</v>
      </c>
      <c r="M44" s="33">
        <v>1.0552881741002034</v>
      </c>
      <c r="N44" s="2">
        <f t="shared" si="0"/>
        <v>0</v>
      </c>
      <c r="O44" s="2">
        <f t="shared" si="1"/>
        <v>1</v>
      </c>
      <c r="P44" s="2">
        <f t="shared" si="2"/>
        <v>0</v>
      </c>
      <c r="Q44" s="2">
        <f t="shared" si="3"/>
        <v>0</v>
      </c>
      <c r="R44" s="3" t="s">
        <v>72</v>
      </c>
      <c r="S44" s="3">
        <f t="shared" si="18"/>
        <v>-13.899063723670253</v>
      </c>
      <c r="T44" s="3">
        <f>((J44)/(K44))*86-((K44)/(J44))*86</f>
        <v>-9.2604555361063063</v>
      </c>
      <c r="U44" s="3">
        <f>-2*(172/(L44+1))+172</f>
        <v>-4.6268771771619299</v>
      </c>
      <c r="V44" s="3">
        <f t="shared" si="4"/>
        <v>-4.6268771771619299</v>
      </c>
      <c r="X44" s="3">
        <f>IF(V44&gt;0,V44-AF44,AF44-V44)</f>
        <v>-43.37312282283807</v>
      </c>
      <c r="Y44" s="3">
        <f t="shared" si="5"/>
        <v>2</v>
      </c>
      <c r="Z44" s="3">
        <f t="shared" si="6"/>
        <v>1</v>
      </c>
      <c r="AA44" s="3" t="b">
        <f t="shared" si="7"/>
        <v>0</v>
      </c>
      <c r="AB44" s="3">
        <f t="shared" si="8"/>
        <v>2</v>
      </c>
      <c r="AC44" s="3" t="b">
        <f t="shared" si="9"/>
        <v>1</v>
      </c>
      <c r="AD44" s="3">
        <f>IF(Y44&gt;0,Y44-AG44,AG44-Y44)</f>
        <v>2</v>
      </c>
      <c r="AE44" s="3">
        <v>2.5499999999999998</v>
      </c>
      <c r="AF44" s="3">
        <v>-48</v>
      </c>
      <c r="AG44" s="3">
        <f t="shared" si="10"/>
        <v>0</v>
      </c>
      <c r="AH44" s="3" t="b">
        <f t="shared" si="11"/>
        <v>0</v>
      </c>
      <c r="AI44" s="3" t="b">
        <f t="shared" si="12"/>
        <v>0</v>
      </c>
      <c r="AJ44" s="3" t="b">
        <f>IF(Z44=AG44,TRUE,FALSE)</f>
        <v>0</v>
      </c>
      <c r="AK44" s="3">
        <f t="shared" si="13"/>
        <v>-10</v>
      </c>
      <c r="AL44" s="3">
        <f>SUM($AK$5:AK44)</f>
        <v>134</v>
      </c>
      <c r="AM44" s="3">
        <f t="shared" si="14"/>
        <v>-10</v>
      </c>
      <c r="AN44" s="3">
        <f>SUM($AM$5:AM44)</f>
        <v>62</v>
      </c>
      <c r="AO44" s="3">
        <f t="shared" si="22"/>
        <v>48.263731443377537</v>
      </c>
      <c r="AP44" s="37">
        <f>SUM($AO$5:AO44)</f>
        <v>266.40909373571105</v>
      </c>
      <c r="AQ44" s="37">
        <f t="shared" si="16"/>
        <v>29.601010415079006</v>
      </c>
      <c r="AR44" s="37">
        <f t="shared" si="17"/>
        <v>39.601010415079003</v>
      </c>
    </row>
    <row r="45" spans="1:46" x14ac:dyDescent="0.25">
      <c r="A45" s="3" t="s">
        <v>21</v>
      </c>
      <c r="B45" s="3" t="s">
        <v>28</v>
      </c>
      <c r="D45" s="16">
        <v>3</v>
      </c>
      <c r="E45" s="32">
        <v>5</v>
      </c>
      <c r="F45" s="30">
        <v>197.63636363636354</v>
      </c>
      <c r="G45" s="16">
        <v>2</v>
      </c>
      <c r="H45" s="32">
        <v>-5</v>
      </c>
      <c r="I45" s="30">
        <v>159.41063829787231</v>
      </c>
      <c r="J45" s="17">
        <v>258.74799999999993</v>
      </c>
      <c r="K45" s="17">
        <v>249.43200000000002</v>
      </c>
      <c r="L45" s="33">
        <v>1.0373488566021998</v>
      </c>
      <c r="M45" s="33">
        <v>0.96399585697280787</v>
      </c>
      <c r="N45" s="2">
        <f t="shared" si="0"/>
        <v>2</v>
      </c>
      <c r="O45" s="2">
        <f t="shared" si="1"/>
        <v>0</v>
      </c>
      <c r="P45" s="2">
        <f t="shared" si="2"/>
        <v>1</v>
      </c>
      <c r="Q45" s="2">
        <f t="shared" si="3"/>
        <v>0</v>
      </c>
      <c r="R45" s="3" t="s">
        <v>72</v>
      </c>
      <c r="S45" s="3">
        <f t="shared" si="18"/>
        <v>9.4651875574070488</v>
      </c>
      <c r="T45" s="3">
        <f>((J45)/(K45))*86-((K45)/(J45))*86</f>
        <v>6.3083579681277087</v>
      </c>
      <c r="U45" s="3">
        <f>-2*(172/(L45+1))+172</f>
        <v>3.1531189735919725</v>
      </c>
      <c r="V45" s="3">
        <f t="shared" si="4"/>
        <v>3.1531189735919725</v>
      </c>
      <c r="X45" s="3">
        <f>IF(V45&gt;0,V45-AF45,AF45-V45)</f>
        <v>-49.846881026408028</v>
      </c>
      <c r="Y45" s="3">
        <f t="shared" si="5"/>
        <v>2</v>
      </c>
      <c r="Z45" s="3">
        <f t="shared" si="6"/>
        <v>2</v>
      </c>
      <c r="AA45" s="3" t="b">
        <f t="shared" si="7"/>
        <v>0</v>
      </c>
      <c r="AB45" s="3">
        <f t="shared" si="8"/>
        <v>2</v>
      </c>
      <c r="AC45" s="3" t="b">
        <f t="shared" si="9"/>
        <v>1</v>
      </c>
      <c r="AD45" s="3">
        <f>IF(Y45&gt;0,Y45-AG45,AG45-Y45)</f>
        <v>-1</v>
      </c>
      <c r="AE45" s="3">
        <v>2.6</v>
      </c>
      <c r="AF45" s="3">
        <v>53</v>
      </c>
      <c r="AG45" s="3">
        <f t="shared" si="10"/>
        <v>3</v>
      </c>
      <c r="AH45" s="3" t="b">
        <f t="shared" si="11"/>
        <v>1</v>
      </c>
      <c r="AI45" s="3" t="b">
        <f t="shared" si="12"/>
        <v>0</v>
      </c>
      <c r="AJ45" s="3" t="b">
        <f>IF(Z45=AG45,TRUE,FALSE)</f>
        <v>0</v>
      </c>
      <c r="AK45" s="3">
        <f t="shared" si="13"/>
        <v>-10</v>
      </c>
      <c r="AL45" s="3">
        <f>SUM($AK$5:AK45)</f>
        <v>124</v>
      </c>
      <c r="AM45" s="3">
        <f t="shared" si="14"/>
        <v>4</v>
      </c>
      <c r="AN45" s="3">
        <f>SUM($AM$5:AM45)</f>
        <v>66</v>
      </c>
      <c r="AO45" s="3">
        <f t="shared" si="22"/>
        <v>-37.12594726413657</v>
      </c>
      <c r="AP45" s="37">
        <f>SUM($AO$5:AO45)</f>
        <v>229.28314647157447</v>
      </c>
      <c r="AQ45" s="37">
        <f t="shared" si="16"/>
        <v>25.475905163508273</v>
      </c>
      <c r="AR45" s="37">
        <f t="shared" si="17"/>
        <v>35.475905163508273</v>
      </c>
    </row>
    <row r="46" spans="1:46" x14ac:dyDescent="0.25">
      <c r="A46" s="3" t="s">
        <v>11</v>
      </c>
      <c r="B46" s="3" t="s">
        <v>24</v>
      </c>
      <c r="D46" s="16">
        <v>1</v>
      </c>
      <c r="E46" s="32">
        <v>-11</v>
      </c>
      <c r="F46" s="30">
        <v>166.76590909090908</v>
      </c>
      <c r="G46" s="16">
        <v>3</v>
      </c>
      <c r="H46" s="32">
        <v>1</v>
      </c>
      <c r="I46" s="30">
        <v>185.68636363636364</v>
      </c>
      <c r="J46" s="17">
        <v>242.88</v>
      </c>
      <c r="K46" s="17">
        <v>284.16000000000003</v>
      </c>
      <c r="L46" s="33">
        <v>0.8547297297297296</v>
      </c>
      <c r="M46" s="33">
        <v>1.1699604743083005</v>
      </c>
      <c r="N46" s="2">
        <f t="shared" si="0"/>
        <v>0</v>
      </c>
      <c r="O46" s="2">
        <f t="shared" si="1"/>
        <v>2</v>
      </c>
      <c r="P46" s="2">
        <f t="shared" si="2"/>
        <v>0</v>
      </c>
      <c r="Q46" s="2">
        <f t="shared" si="3"/>
        <v>0</v>
      </c>
      <c r="R46" s="3" t="s">
        <v>83</v>
      </c>
      <c r="S46" s="3">
        <f t="shared" si="18"/>
        <v>-40.873487062518493</v>
      </c>
      <c r="T46" s="3">
        <f>((J46)/(K46))*86-((K46)/(J46))*86</f>
        <v>-27.109844033757099</v>
      </c>
      <c r="U46" s="3">
        <f>-2*(172/(L46+1))+172</f>
        <v>-13.471766848816031</v>
      </c>
      <c r="V46" s="3">
        <f t="shared" si="4"/>
        <v>-27.109844033757099</v>
      </c>
      <c r="X46" s="3">
        <f>IF(V46&gt;0,V46-AF46,AF46-V46)</f>
        <v>-19.890155966242901</v>
      </c>
      <c r="Y46" s="3">
        <f t="shared" si="5"/>
        <v>1</v>
      </c>
      <c r="Z46" s="3">
        <f t="shared" si="6"/>
        <v>1</v>
      </c>
      <c r="AA46" s="3" t="b">
        <f t="shared" si="7"/>
        <v>0</v>
      </c>
      <c r="AB46" s="3">
        <f t="shared" si="8"/>
        <v>1</v>
      </c>
      <c r="AC46" s="3" t="b">
        <f t="shared" si="9"/>
        <v>1</v>
      </c>
      <c r="AD46" s="3">
        <f>IF(Y46&gt;0,Y46-AG46,AG46-Y46)</f>
        <v>1</v>
      </c>
      <c r="AE46" s="3">
        <v>2.2999999999999998</v>
      </c>
      <c r="AF46" s="3">
        <v>-47</v>
      </c>
      <c r="AG46" s="3">
        <f t="shared" si="10"/>
        <v>0</v>
      </c>
      <c r="AH46" s="3" t="b">
        <f t="shared" si="11"/>
        <v>1</v>
      </c>
      <c r="AI46" s="3" t="b">
        <f t="shared" si="12"/>
        <v>0</v>
      </c>
      <c r="AJ46" s="3" t="b">
        <f>IF(Z46=AG46,TRUE,FALSE)</f>
        <v>0</v>
      </c>
      <c r="AK46" s="3">
        <f t="shared" si="13"/>
        <v>-10</v>
      </c>
      <c r="AL46" s="3">
        <f>SUM($AK$5:AK46)</f>
        <v>114</v>
      </c>
      <c r="AM46" s="3">
        <f t="shared" si="14"/>
        <v>4</v>
      </c>
      <c r="AN46" s="3">
        <f>SUM($AM$5:AM46)</f>
        <v>70</v>
      </c>
      <c r="AO46" s="3">
        <f t="shared" si="22"/>
        <v>-37.12594726413657</v>
      </c>
      <c r="AP46" s="37">
        <f>SUM($AO$5:AO46)</f>
        <v>192.15719920743788</v>
      </c>
      <c r="AQ46" s="37">
        <f t="shared" si="16"/>
        <v>21.350799911937543</v>
      </c>
      <c r="AR46" s="37">
        <f t="shared" si="17"/>
        <v>31.350799911937543</v>
      </c>
    </row>
    <row r="47" spans="1:46" x14ac:dyDescent="0.25">
      <c r="A47" s="3" t="s">
        <v>22</v>
      </c>
      <c r="B47" s="3" t="s">
        <v>20</v>
      </c>
      <c r="D47" s="16">
        <v>1</v>
      </c>
      <c r="E47" s="32">
        <v>-19</v>
      </c>
      <c r="F47" s="30">
        <v>181.86666666666665</v>
      </c>
      <c r="G47" s="16">
        <v>0</v>
      </c>
      <c r="H47" s="32">
        <v>-21</v>
      </c>
      <c r="I47" s="30">
        <v>136.45869565217393</v>
      </c>
      <c r="J47" s="17">
        <v>241.04000000000005</v>
      </c>
      <c r="K47" s="17">
        <v>197.328</v>
      </c>
      <c r="L47" s="33">
        <v>1.2215195005270414</v>
      </c>
      <c r="M47" s="33">
        <v>0.81865250580816451</v>
      </c>
      <c r="N47" s="2">
        <f t="shared" si="0"/>
        <v>2</v>
      </c>
      <c r="O47" s="2">
        <f t="shared" si="1"/>
        <v>0</v>
      </c>
      <c r="P47" s="2">
        <f t="shared" si="2"/>
        <v>1</v>
      </c>
      <c r="Q47" s="2">
        <f t="shared" si="3"/>
        <v>0</v>
      </c>
      <c r="R47" s="3" t="s">
        <v>72</v>
      </c>
      <c r="S47" s="3">
        <f t="shared" si="18"/>
        <v>52.403267603479563</v>
      </c>
      <c r="T47" s="3">
        <f>((J47)/(K47))*86-((K47)/(J47))*86</f>
        <v>34.646561545823403</v>
      </c>
      <c r="U47" s="3">
        <f>-2*(172/(L47+1))+172</f>
        <v>17.151032922111114</v>
      </c>
      <c r="V47" s="3">
        <f t="shared" si="4"/>
        <v>34.646561545823403</v>
      </c>
      <c r="X47" s="3">
        <f>IF(V47&gt;0,V47-AF47,AF47-V47)</f>
        <v>38.646561545823403</v>
      </c>
      <c r="Y47" s="3">
        <f t="shared" si="5"/>
        <v>2</v>
      </c>
      <c r="Z47" s="3">
        <f t="shared" si="6"/>
        <v>2</v>
      </c>
      <c r="AA47" s="3" t="b">
        <f t="shared" si="7"/>
        <v>0</v>
      </c>
      <c r="AB47" s="3">
        <f t="shared" si="8"/>
        <v>2</v>
      </c>
      <c r="AC47" s="3" t="b">
        <f t="shared" si="9"/>
        <v>1</v>
      </c>
      <c r="AD47" s="3">
        <f>IF(Y47&gt;0,Y47-AG47,AG47-Y47)</f>
        <v>1</v>
      </c>
      <c r="AE47" s="3">
        <v>2.25</v>
      </c>
      <c r="AF47" s="3">
        <v>-4</v>
      </c>
      <c r="AG47" s="3">
        <f t="shared" si="10"/>
        <v>1</v>
      </c>
      <c r="AH47" s="3" t="b">
        <f t="shared" si="11"/>
        <v>0</v>
      </c>
      <c r="AI47" s="3" t="b">
        <f t="shared" si="12"/>
        <v>0</v>
      </c>
      <c r="AJ47" s="3" t="b">
        <f>IF(Z47=AG47,TRUE,FALSE)</f>
        <v>0</v>
      </c>
      <c r="AK47" s="3">
        <f t="shared" si="13"/>
        <v>-10</v>
      </c>
      <c r="AL47" s="3">
        <f>SUM($AK$5:AK47)</f>
        <v>104</v>
      </c>
      <c r="AM47" s="3">
        <f t="shared" si="14"/>
        <v>-10</v>
      </c>
      <c r="AN47" s="3">
        <f>SUM($AM$5:AM47)</f>
        <v>60</v>
      </c>
      <c r="AO47" s="3">
        <f t="shared" si="22"/>
        <v>-37.12594726413657</v>
      </c>
      <c r="AP47" s="37">
        <f>SUM($AO$5:AO47)</f>
        <v>155.0312519433013</v>
      </c>
      <c r="AQ47" s="37">
        <f t="shared" si="16"/>
        <v>17.225694660366813</v>
      </c>
      <c r="AR47" s="37">
        <f t="shared" si="17"/>
        <v>27.225694660366813</v>
      </c>
    </row>
    <row r="48" spans="1:46" x14ac:dyDescent="0.25">
      <c r="A48" s="3" t="s">
        <v>23</v>
      </c>
      <c r="B48" s="3" t="s">
        <v>19</v>
      </c>
      <c r="D48" s="16">
        <v>3</v>
      </c>
      <c r="E48" s="32">
        <v>1</v>
      </c>
      <c r="F48" s="30">
        <v>160.2755555555556</v>
      </c>
      <c r="G48" s="16">
        <v>2</v>
      </c>
      <c r="H48" s="32">
        <v>-13</v>
      </c>
      <c r="I48" s="30">
        <v>178.64090909090913</v>
      </c>
      <c r="J48" s="17">
        <v>219.57600000000005</v>
      </c>
      <c r="K48" s="17">
        <v>259.95999999999998</v>
      </c>
      <c r="L48" s="33">
        <v>0.8446530235420836</v>
      </c>
      <c r="M48" s="33">
        <v>1.183918096695449</v>
      </c>
      <c r="N48" s="2">
        <f t="shared" si="0"/>
        <v>1</v>
      </c>
      <c r="O48" s="2">
        <f t="shared" si="1"/>
        <v>1</v>
      </c>
      <c r="P48" s="2">
        <f t="shared" si="2"/>
        <v>0</v>
      </c>
      <c r="Q48" s="2">
        <f t="shared" si="3"/>
        <v>0</v>
      </c>
      <c r="R48" s="3" t="s">
        <v>72</v>
      </c>
      <c r="S48" s="3">
        <f t="shared" si="18"/>
        <v>-44.025050455695904</v>
      </c>
      <c r="T48" s="3">
        <f>((J48)/(K48))*86-((K48)/(J48))*86</f>
        <v>-29.176796291189419</v>
      </c>
      <c r="U48" s="3">
        <f>-2*(172/(L48+1))+172</f>
        <v>-14.484935437589655</v>
      </c>
      <c r="V48" s="3">
        <f t="shared" si="4"/>
        <v>-29.176796291189419</v>
      </c>
      <c r="X48" s="3">
        <f>IF(V48&gt;0,V48-AF48,AF48-V48)</f>
        <v>62.176796291189419</v>
      </c>
      <c r="Y48" s="3">
        <f t="shared" si="5"/>
        <v>2</v>
      </c>
      <c r="Z48" s="3">
        <f t="shared" si="6"/>
        <v>1</v>
      </c>
      <c r="AA48" s="3" t="b">
        <f t="shared" si="7"/>
        <v>1</v>
      </c>
      <c r="AB48" s="3">
        <f t="shared" si="8"/>
        <v>5</v>
      </c>
      <c r="AC48" s="3" t="b">
        <f t="shared" si="9"/>
        <v>1</v>
      </c>
      <c r="AD48" s="3">
        <f>IF(Y48&gt;0,Y48-AG48,AG48-Y48)</f>
        <v>0</v>
      </c>
      <c r="AE48" s="3">
        <v>2.8</v>
      </c>
      <c r="AF48" s="3">
        <v>33</v>
      </c>
      <c r="AG48" s="3">
        <f t="shared" si="10"/>
        <v>2</v>
      </c>
      <c r="AH48" s="3" t="b">
        <f t="shared" si="11"/>
        <v>1</v>
      </c>
      <c r="AI48" s="3" t="b">
        <f t="shared" si="12"/>
        <v>1</v>
      </c>
      <c r="AJ48" s="3" t="b">
        <f>IF(Z48=AG48,TRUE,FALSE)</f>
        <v>0</v>
      </c>
      <c r="AK48" s="3">
        <f t="shared" si="13"/>
        <v>4</v>
      </c>
      <c r="AL48" s="3">
        <f>SUM($AK$5:AK48)</f>
        <v>108</v>
      </c>
      <c r="AM48" s="3">
        <f t="shared" si="14"/>
        <v>4</v>
      </c>
      <c r="AN48" s="3">
        <f>SUM($AM$5:AM48)</f>
        <v>64</v>
      </c>
      <c r="AO48" s="3">
        <f t="shared" si="22"/>
        <v>-37.12594726413657</v>
      </c>
      <c r="AP48" s="37">
        <f>SUM($AO$5:AO48)</f>
        <v>117.90530467916473</v>
      </c>
      <c r="AQ48" s="37">
        <f t="shared" si="16"/>
        <v>13.100589408796081</v>
      </c>
      <c r="AR48" s="37">
        <f t="shared" si="17"/>
        <v>23.100589408796083</v>
      </c>
    </row>
    <row r="49" spans="1:45" x14ac:dyDescent="0.25">
      <c r="A49" s="3" t="s">
        <v>26</v>
      </c>
      <c r="B49" s="3" t="s">
        <v>12</v>
      </c>
      <c r="D49" s="16">
        <v>2</v>
      </c>
      <c r="E49" s="32">
        <v>-11</v>
      </c>
      <c r="F49" s="30">
        <v>198.6217391304348</v>
      </c>
      <c r="G49" s="16">
        <v>2</v>
      </c>
      <c r="H49" s="32">
        <v>-9</v>
      </c>
      <c r="I49" s="30">
        <v>158.20545454545456</v>
      </c>
      <c r="J49" s="17">
        <v>260.61999999999995</v>
      </c>
      <c r="K49" s="17">
        <v>181.74000000000004</v>
      </c>
      <c r="L49" s="33">
        <v>1.4340266314515235</v>
      </c>
      <c r="M49" s="33">
        <v>0.69733711917734664</v>
      </c>
      <c r="N49" s="2">
        <f t="shared" si="0"/>
        <v>2</v>
      </c>
      <c r="O49" s="2">
        <f t="shared" si="1"/>
        <v>0</v>
      </c>
      <c r="P49" s="2">
        <f t="shared" si="2"/>
        <v>2</v>
      </c>
      <c r="Q49" s="2">
        <f t="shared" si="3"/>
        <v>0</v>
      </c>
      <c r="R49" s="3" t="s">
        <v>74</v>
      </c>
      <c r="S49" s="3">
        <f t="shared" si="18"/>
        <v>97.604477490424557</v>
      </c>
      <c r="T49" s="3">
        <f>((J49)/(K49))*86-((K49)/(J49))*86</f>
        <v>63.355298055579205</v>
      </c>
      <c r="U49" s="3">
        <f>-2*(172/(L49+1))+172</f>
        <v>30.67040419567769</v>
      </c>
      <c r="V49" s="3">
        <f t="shared" si="4"/>
        <v>97.604477490424557</v>
      </c>
      <c r="X49" s="3">
        <f>IF(V49&gt;0,V49-AF49,AF49-V49)</f>
        <v>28.604477490424557</v>
      </c>
      <c r="Y49" s="3">
        <f t="shared" si="5"/>
        <v>3</v>
      </c>
      <c r="Z49" s="3">
        <f t="shared" si="6"/>
        <v>3</v>
      </c>
      <c r="AA49" s="3" t="b">
        <f t="shared" si="7"/>
        <v>0</v>
      </c>
      <c r="AB49" s="3">
        <f t="shared" si="8"/>
        <v>3</v>
      </c>
      <c r="AC49" s="3" t="b">
        <f t="shared" si="9"/>
        <v>1</v>
      </c>
      <c r="AD49" s="3">
        <f>IF(Y49&gt;0,Y49-AG49,AG49-Y49)</f>
        <v>0</v>
      </c>
      <c r="AE49" s="3">
        <v>2.15</v>
      </c>
      <c r="AF49" s="3">
        <v>69</v>
      </c>
      <c r="AG49" s="3">
        <f t="shared" si="10"/>
        <v>3</v>
      </c>
      <c r="AH49" s="3" t="b">
        <f t="shared" si="11"/>
        <v>1</v>
      </c>
      <c r="AI49" s="3" t="b">
        <f t="shared" si="12"/>
        <v>1</v>
      </c>
      <c r="AJ49" s="3" t="b">
        <f>IF(Z49=AG49,TRUE,FALSE)</f>
        <v>1</v>
      </c>
      <c r="AK49" s="3">
        <f t="shared" si="13"/>
        <v>13</v>
      </c>
      <c r="AL49" s="31">
        <f>SUM($AK$5:AK49)</f>
        <v>121</v>
      </c>
      <c r="AM49" s="3">
        <f t="shared" si="14"/>
        <v>4</v>
      </c>
      <c r="AN49" s="3">
        <f>SUM($AM$5:AM49)</f>
        <v>68</v>
      </c>
      <c r="AO49" s="3">
        <f t="shared" si="22"/>
        <v>14.850378905654622</v>
      </c>
      <c r="AP49" s="37">
        <f>SUM($AO$5:AO49)</f>
        <v>132.75568358481934</v>
      </c>
      <c r="AQ49" s="37">
        <f t="shared" si="16"/>
        <v>14.750631509424371</v>
      </c>
      <c r="AR49" s="37">
        <f t="shared" si="17"/>
        <v>24.750631509424373</v>
      </c>
    </row>
    <row r="50" spans="1:45" x14ac:dyDescent="0.25">
      <c r="A50" s="3" t="s">
        <v>5</v>
      </c>
      <c r="B50" s="3" t="s">
        <v>21</v>
      </c>
      <c r="D50" s="16">
        <v>5</v>
      </c>
      <c r="E50" s="32">
        <v>19</v>
      </c>
      <c r="F50" s="30">
        <v>193.05227272727271</v>
      </c>
      <c r="G50" s="16">
        <v>4</v>
      </c>
      <c r="H50" s="32">
        <v>11</v>
      </c>
      <c r="I50" s="30">
        <v>197.63636363636354</v>
      </c>
      <c r="J50" s="17">
        <v>330.72272727272724</v>
      </c>
      <c r="K50" s="17">
        <v>281.10454545454542</v>
      </c>
      <c r="L50" s="33">
        <v>1.1765114887699497</v>
      </c>
      <c r="M50" s="33">
        <v>0.84997045039101693</v>
      </c>
      <c r="N50" s="2">
        <f t="shared" si="0"/>
        <v>2</v>
      </c>
      <c r="O50" s="2">
        <f t="shared" si="1"/>
        <v>0</v>
      </c>
      <c r="P50" s="2">
        <f t="shared" si="2"/>
        <v>0</v>
      </c>
      <c r="Q50" s="2">
        <f t="shared" si="3"/>
        <v>0</v>
      </c>
      <c r="R50" s="3" t="s">
        <v>72</v>
      </c>
      <c r="S50" s="3">
        <f t="shared" si="18"/>
        <v>42.355657668788552</v>
      </c>
      <c r="T50" s="3">
        <f>((J50)/(K50))*86-((K50)/(J50))*86</f>
        <v>28.082529300588206</v>
      </c>
      <c r="U50" s="3">
        <f>-2*(172/(L50+1))+172</f>
        <v>13.948916063654309</v>
      </c>
      <c r="V50" s="3">
        <f t="shared" si="4"/>
        <v>28.082529300588206</v>
      </c>
      <c r="X50" s="3">
        <f>IF(V50&gt;0,V50-AF50,AF50-V50)</f>
        <v>12.082529300588206</v>
      </c>
      <c r="Y50" s="3">
        <f t="shared" si="5"/>
        <v>2</v>
      </c>
      <c r="Z50" s="3">
        <f t="shared" si="6"/>
        <v>2</v>
      </c>
      <c r="AA50" s="3" t="b">
        <f t="shared" si="7"/>
        <v>0</v>
      </c>
      <c r="AB50" s="3">
        <f t="shared" si="8"/>
        <v>2</v>
      </c>
      <c r="AC50" s="3" t="b">
        <f t="shared" si="9"/>
        <v>1</v>
      </c>
      <c r="AD50" s="3">
        <f>IF(Y50&gt;0,Y50-AG50,AG50-Y50)</f>
        <v>0</v>
      </c>
      <c r="AF50" s="3">
        <v>16</v>
      </c>
      <c r="AG50" s="3">
        <f t="shared" si="10"/>
        <v>2</v>
      </c>
      <c r="AH50" s="3" t="b">
        <f t="shared" si="11"/>
        <v>1</v>
      </c>
      <c r="AI50" s="3" t="b">
        <f t="shared" si="12"/>
        <v>1</v>
      </c>
      <c r="AJ50" s="3" t="b">
        <f>IF(Z50=AG50,TRUE,FALSE)</f>
        <v>1</v>
      </c>
      <c r="AK50" s="3">
        <f t="shared" si="13"/>
        <v>13</v>
      </c>
      <c r="AL50" s="3">
        <f>SUM($AK$5:AK50)</f>
        <v>134</v>
      </c>
      <c r="AM50" s="3">
        <f t="shared" si="14"/>
        <v>4</v>
      </c>
      <c r="AN50" s="3">
        <f>SUM($AM$5:AM50)</f>
        <v>72</v>
      </c>
      <c r="AO50" s="3">
        <f>IF(AI49,IF(AA49,($AR$49*$D$3-$AR$49),($AR$49*$C$3-$AR$49)),-$AR$49)</f>
        <v>32.175820962251677</v>
      </c>
      <c r="AP50" s="37">
        <f>SUM($AO$5:AO50)</f>
        <v>164.93150454707103</v>
      </c>
      <c r="AQ50" s="37">
        <f t="shared" si="16"/>
        <v>18.325722727452337</v>
      </c>
      <c r="AR50" s="37">
        <f t="shared" si="17"/>
        <v>28.325722727452337</v>
      </c>
      <c r="AS50" s="33"/>
    </row>
    <row r="51" spans="1:45" x14ac:dyDescent="0.25">
      <c r="A51" s="3" t="s">
        <v>6</v>
      </c>
      <c r="B51" s="3" t="s">
        <v>22</v>
      </c>
      <c r="D51" s="16">
        <v>3</v>
      </c>
      <c r="E51" s="32">
        <v>3</v>
      </c>
      <c r="F51" s="30">
        <v>176.86956521739131</v>
      </c>
      <c r="G51" s="16">
        <v>0</v>
      </c>
      <c r="H51" s="32">
        <v>-21</v>
      </c>
      <c r="I51" s="30">
        <v>181.86666666666665</v>
      </c>
      <c r="J51" s="17">
        <v>302.17727272727274</v>
      </c>
      <c r="K51" s="17">
        <v>223.15</v>
      </c>
      <c r="L51" s="33">
        <v>1.35414417534068</v>
      </c>
      <c r="M51" s="33">
        <v>0.73847380375757754</v>
      </c>
      <c r="N51" s="2">
        <f t="shared" si="0"/>
        <v>3</v>
      </c>
      <c r="O51" s="2">
        <f t="shared" si="1"/>
        <v>0</v>
      </c>
      <c r="P51" s="2">
        <f t="shared" si="2"/>
        <v>2</v>
      </c>
      <c r="Q51" s="2">
        <f t="shared" si="3"/>
        <v>0</v>
      </c>
      <c r="R51" s="3" t="s">
        <v>74</v>
      </c>
      <c r="S51" s="3">
        <f t="shared" si="18"/>
        <v>80.941710499689748</v>
      </c>
      <c r="T51" s="3">
        <f>((J51)/(K51))*86-((K51)/(J51))*86</f>
        <v>52.947651956146807</v>
      </c>
      <c r="U51" s="3">
        <f>-2*(172/(L51+1))+172</f>
        <v>25.874710137403525</v>
      </c>
      <c r="V51" s="3">
        <f t="shared" si="4"/>
        <v>80.941710499689748</v>
      </c>
      <c r="X51" s="3">
        <f>IF(V51&gt;0,V51-AF51,AF51-V51)</f>
        <v>47.941710499689748</v>
      </c>
      <c r="Y51" s="3">
        <f t="shared" si="5"/>
        <v>3</v>
      </c>
      <c r="Z51" s="3">
        <f t="shared" si="6"/>
        <v>3</v>
      </c>
      <c r="AA51" s="3" t="b">
        <f t="shared" si="7"/>
        <v>0</v>
      </c>
      <c r="AB51" s="3">
        <f t="shared" si="8"/>
        <v>3</v>
      </c>
      <c r="AC51" s="3" t="b">
        <f t="shared" si="9"/>
        <v>1</v>
      </c>
      <c r="AD51" s="3">
        <f>IF(Y51&gt;0,Y51-AG51,AG51-Y51)</f>
        <v>1</v>
      </c>
      <c r="AF51" s="3">
        <v>33</v>
      </c>
      <c r="AG51" s="3">
        <f t="shared" si="10"/>
        <v>2</v>
      </c>
      <c r="AH51" s="3" t="b">
        <f t="shared" si="11"/>
        <v>1</v>
      </c>
      <c r="AI51" s="3" t="b">
        <f t="shared" si="12"/>
        <v>0</v>
      </c>
      <c r="AJ51" s="3" t="b">
        <f>IF(Z51=AG51,TRUE,FALSE)</f>
        <v>0</v>
      </c>
      <c r="AK51" s="3">
        <f t="shared" si="13"/>
        <v>-10</v>
      </c>
      <c r="AL51" s="3">
        <f>SUM($AK$5:AK51)</f>
        <v>124</v>
      </c>
      <c r="AM51" s="3">
        <f t="shared" si="14"/>
        <v>4</v>
      </c>
      <c r="AN51" s="3">
        <f>SUM($AM$5:AM51)</f>
        <v>76</v>
      </c>
      <c r="AO51" s="3">
        <f t="shared" ref="AO51:AO59" si="23">IF(AI50,IF(AA50,($AR$49*$D$3-$AR$49),($AR$49*$C$3-$AR$49)),-$AR$49)</f>
        <v>32.175820962251677</v>
      </c>
      <c r="AP51" s="37">
        <f>SUM($AO$5:AO51)</f>
        <v>197.10732550932272</v>
      </c>
      <c r="AQ51" s="37">
        <f t="shared" si="16"/>
        <v>21.900813945480301</v>
      </c>
      <c r="AR51" s="37">
        <f t="shared" si="17"/>
        <v>31.900813945480301</v>
      </c>
    </row>
    <row r="52" spans="1:45" x14ac:dyDescent="0.25">
      <c r="A52" s="3" t="s">
        <v>23</v>
      </c>
      <c r="B52" s="3" t="s">
        <v>11</v>
      </c>
      <c r="D52" s="16">
        <v>4</v>
      </c>
      <c r="E52" s="32">
        <v>7</v>
      </c>
      <c r="F52" s="30">
        <v>160.2755555555556</v>
      </c>
      <c r="G52" s="16">
        <v>1</v>
      </c>
      <c r="H52" s="32">
        <v>-13</v>
      </c>
      <c r="I52" s="30">
        <v>166.76590909090908</v>
      </c>
      <c r="J52" s="17">
        <v>229.10000000000002</v>
      </c>
      <c r="K52" s="17">
        <v>255.67272727272729</v>
      </c>
      <c r="L52" s="33">
        <v>0.8960674157303371</v>
      </c>
      <c r="M52" s="33">
        <v>1.1159874608150471</v>
      </c>
      <c r="N52" s="2">
        <f t="shared" si="0"/>
        <v>2</v>
      </c>
      <c r="O52" s="2">
        <f t="shared" si="1"/>
        <v>1</v>
      </c>
      <c r="P52" s="2">
        <f t="shared" si="2"/>
        <v>1</v>
      </c>
      <c r="Q52" s="2">
        <f t="shared" si="3"/>
        <v>0</v>
      </c>
      <c r="R52" s="3" t="s">
        <v>72</v>
      </c>
      <c r="S52" s="3">
        <f t="shared" si="18"/>
        <v>-28.440859362294361</v>
      </c>
      <c r="T52" s="3">
        <f>((J52)/(K52))*86-((K52)/(J52))*86</f>
        <v>-18.913123877285059</v>
      </c>
      <c r="U52" s="3">
        <f>-2*(172/(L52+1))+172</f>
        <v>-9.4281481481481251</v>
      </c>
      <c r="V52" s="3">
        <f t="shared" si="4"/>
        <v>-9.4281481481481251</v>
      </c>
      <c r="X52" s="3">
        <f>IF(V52&gt;0,V52-AF52,AF52-V52)</f>
        <v>-29.571851851851875</v>
      </c>
      <c r="Y52" s="3">
        <f t="shared" si="5"/>
        <v>2</v>
      </c>
      <c r="Z52" s="3">
        <f t="shared" si="6"/>
        <v>1</v>
      </c>
      <c r="AA52" s="3" t="b">
        <f t="shared" si="7"/>
        <v>0</v>
      </c>
      <c r="AB52" s="3">
        <f t="shared" si="8"/>
        <v>2</v>
      </c>
      <c r="AC52" s="3" t="b">
        <f t="shared" si="9"/>
        <v>1</v>
      </c>
      <c r="AD52" s="3">
        <f>IF(Y52&gt;0,Y52-AG52,AG52-Y52)</f>
        <v>2</v>
      </c>
      <c r="AF52" s="3">
        <v>-39</v>
      </c>
      <c r="AG52" s="3">
        <f t="shared" si="10"/>
        <v>0</v>
      </c>
      <c r="AH52" s="3" t="b">
        <f t="shared" si="11"/>
        <v>0</v>
      </c>
      <c r="AI52" s="3" t="b">
        <f t="shared" si="12"/>
        <v>0</v>
      </c>
      <c r="AJ52" s="3" t="b">
        <f>IF(Z52=AG52,TRUE,FALSE)</f>
        <v>0</v>
      </c>
      <c r="AK52" s="3">
        <f t="shared" si="13"/>
        <v>-10</v>
      </c>
      <c r="AL52" s="3">
        <f>SUM($AK$5:AK52)</f>
        <v>114</v>
      </c>
      <c r="AM52" s="3">
        <f t="shared" si="14"/>
        <v>-10</v>
      </c>
      <c r="AN52" s="3">
        <f>SUM($AM$5:AM52)</f>
        <v>66</v>
      </c>
      <c r="AO52" s="3">
        <f t="shared" si="23"/>
        <v>-24.750631509424373</v>
      </c>
      <c r="AP52" s="37">
        <f>SUM($AO$5:AO52)</f>
        <v>172.35669399989834</v>
      </c>
      <c r="AQ52" s="37">
        <f t="shared" si="16"/>
        <v>19.150743777766483</v>
      </c>
      <c r="AR52" s="37">
        <f t="shared" si="17"/>
        <v>29.150743777766483</v>
      </c>
    </row>
    <row r="53" spans="1:45" x14ac:dyDescent="0.25">
      <c r="A53" s="3" t="s">
        <v>24</v>
      </c>
      <c r="B53" s="3" t="s">
        <v>30</v>
      </c>
      <c r="D53" s="16">
        <v>3</v>
      </c>
      <c r="E53" s="32">
        <v>7</v>
      </c>
      <c r="F53" s="30">
        <v>185.68636363636364</v>
      </c>
      <c r="G53" s="16">
        <v>5</v>
      </c>
      <c r="H53" s="32">
        <v>17</v>
      </c>
      <c r="I53" s="30">
        <v>199.21555555555562</v>
      </c>
      <c r="J53" s="17">
        <v>281.07272727272726</v>
      </c>
      <c r="K53" s="17">
        <v>323.29090909090911</v>
      </c>
      <c r="L53" s="33">
        <v>0.86941116922557782</v>
      </c>
      <c r="M53" s="33">
        <v>1.1502037647972057</v>
      </c>
      <c r="N53" s="2">
        <f t="shared" si="0"/>
        <v>0</v>
      </c>
      <c r="O53" s="2">
        <f t="shared" si="1"/>
        <v>2</v>
      </c>
      <c r="P53" s="2">
        <f t="shared" si="2"/>
        <v>0</v>
      </c>
      <c r="Q53" s="2">
        <f t="shared" si="3"/>
        <v>0</v>
      </c>
      <c r="R53" s="3" t="s">
        <v>83</v>
      </c>
      <c r="S53" s="3">
        <f t="shared" si="18"/>
        <v>-36.370011774903048</v>
      </c>
      <c r="T53" s="3">
        <f>((J53)/(K53))*86-((K53)/(J53))*86</f>
        <v>-24.148163219159997</v>
      </c>
      <c r="U53" s="3">
        <f>-2*(172/(L53+1))+172</f>
        <v>-12.015162454873632</v>
      </c>
      <c r="V53" s="3">
        <f t="shared" si="4"/>
        <v>-24.148163219159997</v>
      </c>
      <c r="X53" s="3">
        <f>IF(V53&gt;0,V53-AF53,AF53-V53)</f>
        <v>99.148163219159997</v>
      </c>
      <c r="Y53" s="3">
        <f t="shared" si="5"/>
        <v>1</v>
      </c>
      <c r="Z53" s="3">
        <f t="shared" si="6"/>
        <v>1</v>
      </c>
      <c r="AA53" s="3" t="b">
        <f t="shared" si="7"/>
        <v>0</v>
      </c>
      <c r="AB53" s="3">
        <f t="shared" si="8"/>
        <v>1</v>
      </c>
      <c r="AC53" s="3" t="b">
        <f t="shared" si="9"/>
        <v>1</v>
      </c>
      <c r="AD53" s="3">
        <f>IF(Y53&gt;0,Y53-AG53,AG53-Y53)</f>
        <v>-2</v>
      </c>
      <c r="AF53" s="3">
        <v>75</v>
      </c>
      <c r="AG53" s="3">
        <f t="shared" si="10"/>
        <v>3</v>
      </c>
      <c r="AH53" s="3" t="b">
        <f t="shared" si="11"/>
        <v>0</v>
      </c>
      <c r="AI53" s="3" t="b">
        <f t="shared" si="12"/>
        <v>0</v>
      </c>
      <c r="AJ53" s="3" t="b">
        <f>IF(Z53=AG53,TRUE,FALSE)</f>
        <v>0</v>
      </c>
      <c r="AK53" s="3">
        <f t="shared" si="13"/>
        <v>-10</v>
      </c>
      <c r="AL53" s="3">
        <f>SUM($AK$5:AK53)</f>
        <v>104</v>
      </c>
      <c r="AM53" s="3">
        <f t="shared" si="14"/>
        <v>-10</v>
      </c>
      <c r="AN53" s="3">
        <f>SUM($AM$5:AM53)</f>
        <v>56</v>
      </c>
      <c r="AO53" s="3">
        <f t="shared" si="23"/>
        <v>-24.750631509424373</v>
      </c>
      <c r="AP53" s="37">
        <f>SUM($AO$5:AO53)</f>
        <v>147.60606249047396</v>
      </c>
      <c r="AQ53" s="37">
        <f t="shared" si="16"/>
        <v>16.400673610052664</v>
      </c>
      <c r="AR53" s="37">
        <f t="shared" si="17"/>
        <v>26.400673610052664</v>
      </c>
    </row>
    <row r="54" spans="1:45" x14ac:dyDescent="0.25">
      <c r="A54" s="3" t="s">
        <v>19</v>
      </c>
      <c r="B54" s="3" t="s">
        <v>10</v>
      </c>
      <c r="D54" s="16">
        <v>2</v>
      </c>
      <c r="E54" s="32">
        <v>-17</v>
      </c>
      <c r="F54" s="30">
        <v>178.64090909090913</v>
      </c>
      <c r="G54" s="16">
        <v>3</v>
      </c>
      <c r="H54" s="32">
        <v>-7</v>
      </c>
      <c r="I54" s="30">
        <v>207.05</v>
      </c>
      <c r="J54" s="17">
        <v>256.17727272727274</v>
      </c>
      <c r="K54" s="17">
        <v>252.45454545454547</v>
      </c>
      <c r="L54" s="33">
        <v>1.0147461289160964</v>
      </c>
      <c r="M54" s="33">
        <v>0.98546815947763444</v>
      </c>
      <c r="N54" s="2">
        <f t="shared" si="0"/>
        <v>0</v>
      </c>
      <c r="O54" s="2">
        <f t="shared" si="1"/>
        <v>1</v>
      </c>
      <c r="P54" s="2">
        <f t="shared" si="2"/>
        <v>0</v>
      </c>
      <c r="Q54" s="2">
        <f t="shared" si="3"/>
        <v>0</v>
      </c>
      <c r="R54" s="3" t="s">
        <v>83</v>
      </c>
      <c r="S54" s="3">
        <f t="shared" si="18"/>
        <v>3.7770266662432022</v>
      </c>
      <c r="T54" s="3">
        <f>((J54)/(K54))*86-((K54)/(J54))*86</f>
        <v>2.5179053717077267</v>
      </c>
      <c r="U54" s="3">
        <f>-2*(172/(L54+1))+172</f>
        <v>1.2588852447295835</v>
      </c>
      <c r="V54" s="3">
        <f t="shared" si="4"/>
        <v>1.2588852447295835</v>
      </c>
      <c r="X54" s="3">
        <f>IF(V54&gt;0,V54-AF54,AF54-V54)</f>
        <v>36.258885244729584</v>
      </c>
      <c r="Y54" s="3">
        <f t="shared" si="5"/>
        <v>2</v>
      </c>
      <c r="Z54" s="3">
        <f t="shared" si="6"/>
        <v>2</v>
      </c>
      <c r="AA54" s="3" t="b">
        <f t="shared" si="7"/>
        <v>0</v>
      </c>
      <c r="AB54" s="3">
        <f t="shared" si="8"/>
        <v>2</v>
      </c>
      <c r="AC54" s="3" t="b">
        <f t="shared" si="9"/>
        <v>1</v>
      </c>
      <c r="AD54" s="3">
        <f>IF(Y54&gt;0,Y54-AG54,AG54-Y54)</f>
        <v>1</v>
      </c>
      <c r="AF54" s="3">
        <v>-35</v>
      </c>
      <c r="AG54" s="3">
        <f t="shared" si="10"/>
        <v>1</v>
      </c>
      <c r="AH54" s="3" t="b">
        <f t="shared" si="11"/>
        <v>0</v>
      </c>
      <c r="AI54" s="3" t="b">
        <f t="shared" si="12"/>
        <v>0</v>
      </c>
      <c r="AJ54" s="3" t="b">
        <f>IF(Z54=AG54,TRUE,FALSE)</f>
        <v>0</v>
      </c>
      <c r="AK54" s="3">
        <f t="shared" si="13"/>
        <v>-10</v>
      </c>
      <c r="AL54" s="3">
        <f>SUM($AK$5:AK54)</f>
        <v>94</v>
      </c>
      <c r="AM54" s="3">
        <f t="shared" si="14"/>
        <v>-10</v>
      </c>
      <c r="AN54" s="3">
        <f>SUM($AM$5:AM54)</f>
        <v>46</v>
      </c>
      <c r="AO54" s="3">
        <f t="shared" si="23"/>
        <v>-24.750631509424373</v>
      </c>
      <c r="AP54" s="37">
        <f>SUM($AO$5:AO54)</f>
        <v>122.85543098104958</v>
      </c>
      <c r="AQ54" s="37">
        <f t="shared" si="16"/>
        <v>13.650603442338841</v>
      </c>
      <c r="AR54" s="37">
        <f t="shared" si="17"/>
        <v>23.650603442338841</v>
      </c>
    </row>
    <row r="55" spans="1:45" x14ac:dyDescent="0.25">
      <c r="A55" s="3" t="s">
        <v>29</v>
      </c>
      <c r="B55" s="3" t="s">
        <v>13</v>
      </c>
      <c r="D55" s="16">
        <v>5</v>
      </c>
      <c r="E55" s="32">
        <v>15</v>
      </c>
      <c r="F55" s="30">
        <v>179.8088888888889</v>
      </c>
      <c r="G55" s="16">
        <v>3</v>
      </c>
      <c r="H55" s="32">
        <v>-3</v>
      </c>
      <c r="I55" s="30">
        <v>182.26666666666668</v>
      </c>
      <c r="J55" s="17">
        <v>291.19090909090903</v>
      </c>
      <c r="K55" s="17">
        <v>228.4045454545454</v>
      </c>
      <c r="L55" s="33">
        <v>1.2748910426078131</v>
      </c>
      <c r="M55" s="33">
        <v>0.78438075614248692</v>
      </c>
      <c r="N55" s="2">
        <f t="shared" si="0"/>
        <v>2</v>
      </c>
      <c r="O55" s="2">
        <f t="shared" si="1"/>
        <v>0</v>
      </c>
      <c r="P55" s="2">
        <f t="shared" si="2"/>
        <v>0</v>
      </c>
      <c r="Q55" s="2">
        <f t="shared" si="3"/>
        <v>0</v>
      </c>
      <c r="R55" s="3" t="s">
        <v>74</v>
      </c>
      <c r="S55" s="3">
        <f t="shared" si="18"/>
        <v>64.053161180824844</v>
      </c>
      <c r="T55" s="3">
        <f>((J55)/(K55))*86-((K55)/(J55))*86</f>
        <v>42.18388463601805</v>
      </c>
      <c r="U55" s="3">
        <f>-2*(172/(L55+1))+172</f>
        <v>20.783966547401377</v>
      </c>
      <c r="V55" s="3">
        <f t="shared" si="4"/>
        <v>64.053161180824844</v>
      </c>
      <c r="X55" s="3">
        <f>IF(V55&gt;0,V55-AF55,AF55-V55)</f>
        <v>-55.946838819175156</v>
      </c>
      <c r="Y55" s="3">
        <f t="shared" si="5"/>
        <v>3</v>
      </c>
      <c r="Z55" s="3">
        <f t="shared" si="6"/>
        <v>3</v>
      </c>
      <c r="AA55" s="3" t="b">
        <f t="shared" si="7"/>
        <v>0</v>
      </c>
      <c r="AB55" s="3">
        <f t="shared" si="8"/>
        <v>3</v>
      </c>
      <c r="AC55" s="3" t="b">
        <f t="shared" si="9"/>
        <v>1</v>
      </c>
      <c r="AD55" s="3">
        <f>IF(Y55&gt;0,Y55-AG55,AG55-Y55)</f>
        <v>0</v>
      </c>
      <c r="AF55" s="3">
        <v>120</v>
      </c>
      <c r="AG55" s="3">
        <f t="shared" si="10"/>
        <v>3</v>
      </c>
      <c r="AH55" s="3" t="b">
        <f t="shared" si="11"/>
        <v>1</v>
      </c>
      <c r="AI55" s="3" t="b">
        <f t="shared" si="12"/>
        <v>1</v>
      </c>
      <c r="AJ55" s="3" t="b">
        <f>IF(Z55=AG55,TRUE,FALSE)</f>
        <v>1</v>
      </c>
      <c r="AK55" s="3">
        <f t="shared" si="13"/>
        <v>13</v>
      </c>
      <c r="AL55" s="3">
        <f>SUM($AK$5:AK55)</f>
        <v>107</v>
      </c>
      <c r="AM55" s="3">
        <f t="shared" si="14"/>
        <v>4</v>
      </c>
      <c r="AN55" s="3">
        <f>SUM($AM$5:AM55)</f>
        <v>50</v>
      </c>
      <c r="AO55" s="3">
        <f t="shared" si="23"/>
        <v>-24.750631509424373</v>
      </c>
      <c r="AP55" s="37">
        <f>SUM($AO$5:AO55)</f>
        <v>98.104799471625199</v>
      </c>
      <c r="AQ55" s="37">
        <f t="shared" si="16"/>
        <v>10.900533274625023</v>
      </c>
      <c r="AR55" s="37">
        <f t="shared" si="17"/>
        <v>20.900533274625023</v>
      </c>
    </row>
    <row r="56" spans="1:45" x14ac:dyDescent="0.25">
      <c r="A56" s="3" t="s">
        <v>28</v>
      </c>
      <c r="B56" s="3" t="s">
        <v>25</v>
      </c>
      <c r="D56" s="16">
        <v>3</v>
      </c>
      <c r="E56" s="32">
        <v>3</v>
      </c>
      <c r="F56" s="30">
        <v>159.41063829787231</v>
      </c>
      <c r="G56" s="16">
        <v>4</v>
      </c>
      <c r="H56" s="32">
        <v>9</v>
      </c>
      <c r="I56" s="30">
        <v>174.6978260869565</v>
      </c>
      <c r="J56" s="17">
        <v>258.54090909090911</v>
      </c>
      <c r="K56" s="17">
        <v>277.18636363636364</v>
      </c>
      <c r="L56" s="33">
        <v>0.93273314638985916</v>
      </c>
      <c r="M56" s="33">
        <v>1.0721180048875683</v>
      </c>
      <c r="N56" s="2">
        <f t="shared" si="0"/>
        <v>0</v>
      </c>
      <c r="O56" s="2">
        <f t="shared" si="1"/>
        <v>1</v>
      </c>
      <c r="P56" s="2">
        <f t="shared" si="2"/>
        <v>0</v>
      </c>
      <c r="Q56" s="2">
        <f t="shared" si="3"/>
        <v>0</v>
      </c>
      <c r="R56" s="3" t="s">
        <v>83</v>
      </c>
      <c r="S56" s="3">
        <f t="shared" si="18"/>
        <v>-17.998811296328654</v>
      </c>
      <c r="T56" s="3">
        <f>((J56)/(K56))*86-((K56)/(J56))*86</f>
        <v>-11.987097830802981</v>
      </c>
      <c r="U56" s="3">
        <f>-2*(172/(L56+1))+172</f>
        <v>-5.9862888172407906</v>
      </c>
      <c r="V56" s="3">
        <f t="shared" si="4"/>
        <v>-5.9862888172407906</v>
      </c>
      <c r="X56" s="3">
        <f>IF(V56&gt;0,V56-AF56,AF56-V56)</f>
        <v>2.9862888172407906</v>
      </c>
      <c r="Y56" s="3">
        <f t="shared" si="5"/>
        <v>2</v>
      </c>
      <c r="Z56" s="3">
        <f t="shared" si="6"/>
        <v>1</v>
      </c>
      <c r="AA56" s="3" t="b">
        <f t="shared" si="7"/>
        <v>0</v>
      </c>
      <c r="AB56" s="3">
        <f t="shared" si="8"/>
        <v>2</v>
      </c>
      <c r="AC56" s="3" t="b">
        <f t="shared" si="9"/>
        <v>1</v>
      </c>
      <c r="AD56" s="3">
        <f>IF(Y56&gt;0,Y56-AG56,AG56-Y56)</f>
        <v>1</v>
      </c>
      <c r="AF56" s="3">
        <v>-3</v>
      </c>
      <c r="AG56" s="3">
        <f t="shared" si="10"/>
        <v>1</v>
      </c>
      <c r="AH56" s="3" t="b">
        <f t="shared" si="11"/>
        <v>0</v>
      </c>
      <c r="AI56" s="3" t="b">
        <f t="shared" si="12"/>
        <v>0</v>
      </c>
      <c r="AJ56" s="3" t="b">
        <f>IF(Z56=AG56,TRUE,FALSE)</f>
        <v>1</v>
      </c>
      <c r="AK56" s="3">
        <f t="shared" si="13"/>
        <v>-10</v>
      </c>
      <c r="AL56" s="3">
        <f>SUM($AK$5:AK56)</f>
        <v>97</v>
      </c>
      <c r="AM56" s="3">
        <f t="shared" si="14"/>
        <v>-10</v>
      </c>
      <c r="AN56" s="3">
        <f>SUM($AM$5:AM56)</f>
        <v>40</v>
      </c>
      <c r="AO56" s="3">
        <f t="shared" si="23"/>
        <v>32.175820962251677</v>
      </c>
      <c r="AP56" s="37">
        <f>SUM($AO$5:AO56)</f>
        <v>130.28062043387689</v>
      </c>
      <c r="AQ56" s="37">
        <f t="shared" si="16"/>
        <v>14.475624492652988</v>
      </c>
      <c r="AR56" s="37">
        <f t="shared" si="17"/>
        <v>24.47562449265299</v>
      </c>
    </row>
    <row r="57" spans="1:45" x14ac:dyDescent="0.25">
      <c r="A57" s="3" t="s">
        <v>27</v>
      </c>
      <c r="B57" s="3" t="s">
        <v>26</v>
      </c>
      <c r="D57" s="16">
        <v>3</v>
      </c>
      <c r="E57" s="32">
        <v>1</v>
      </c>
      <c r="F57" s="30">
        <v>202.86888888888893</v>
      </c>
      <c r="G57" s="16">
        <v>2</v>
      </c>
      <c r="H57" s="32">
        <v>-3</v>
      </c>
      <c r="I57" s="30">
        <v>198.6217391304348</v>
      </c>
      <c r="J57" s="17">
        <v>349.94545454545454</v>
      </c>
      <c r="K57" s="17">
        <v>248.67727272727268</v>
      </c>
      <c r="L57" s="33">
        <v>1.4072273300553841</v>
      </c>
      <c r="M57" s="33">
        <v>0.71061723905024143</v>
      </c>
      <c r="N57" s="2">
        <f t="shared" si="0"/>
        <v>2</v>
      </c>
      <c r="O57" s="2">
        <f t="shared" si="1"/>
        <v>0</v>
      </c>
      <c r="P57" s="2">
        <f t="shared" si="2"/>
        <v>1</v>
      </c>
      <c r="Q57" s="2">
        <f t="shared" si="3"/>
        <v>0</v>
      </c>
      <c r="R57" s="3" t="s">
        <v>74</v>
      </c>
      <c r="S57" s="3">
        <f t="shared" si="18"/>
        <v>92.046588831314651</v>
      </c>
      <c r="T57" s="3">
        <f>((J57)/(K57))*86-((K57)/(J57))*86</f>
        <v>59.908467826442269</v>
      </c>
      <c r="U57" s="3">
        <f>-2*(172/(L57+1))+172</f>
        <v>29.097002968936295</v>
      </c>
      <c r="V57" s="3">
        <f t="shared" si="4"/>
        <v>92.046588831314651</v>
      </c>
      <c r="X57" s="3">
        <f>IF(V57&gt;0,V57-AF57,AF57-V57)</f>
        <v>30.046588831314651</v>
      </c>
      <c r="Y57" s="3">
        <f t="shared" si="5"/>
        <v>3</v>
      </c>
      <c r="Z57" s="3">
        <f t="shared" si="6"/>
        <v>3</v>
      </c>
      <c r="AA57" s="3" t="b">
        <f t="shared" si="7"/>
        <v>0</v>
      </c>
      <c r="AB57" s="3">
        <f t="shared" si="8"/>
        <v>3</v>
      </c>
      <c r="AC57" s="3" t="b">
        <f t="shared" si="9"/>
        <v>1</v>
      </c>
      <c r="AD57" s="3">
        <f>IF(Y57&gt;0,Y57-AG57,AG57-Y57)</f>
        <v>0</v>
      </c>
      <c r="AF57" s="3">
        <v>62</v>
      </c>
      <c r="AG57" s="3">
        <f t="shared" si="10"/>
        <v>3</v>
      </c>
      <c r="AH57" s="3" t="b">
        <f t="shared" si="11"/>
        <v>1</v>
      </c>
      <c r="AI57" s="3" t="b">
        <f t="shared" si="12"/>
        <v>1</v>
      </c>
      <c r="AJ57" s="3" t="b">
        <f>IF(Z57=AG57,TRUE,FALSE)</f>
        <v>1</v>
      </c>
      <c r="AK57" s="3">
        <f t="shared" si="13"/>
        <v>13</v>
      </c>
      <c r="AL57" s="3">
        <f>SUM($AK$5:AK57)</f>
        <v>110</v>
      </c>
      <c r="AM57" s="3">
        <f t="shared" si="14"/>
        <v>4</v>
      </c>
      <c r="AN57" s="3">
        <f>SUM($AM$5:AM57)</f>
        <v>44</v>
      </c>
      <c r="AO57" s="3">
        <f t="shared" si="23"/>
        <v>-24.750631509424373</v>
      </c>
      <c r="AP57" s="37">
        <f>SUM($AO$5:AO57)</f>
        <v>105.52998892445251</v>
      </c>
      <c r="AQ57" s="37">
        <f t="shared" si="16"/>
        <v>11.725554324939168</v>
      </c>
      <c r="AR57" s="37">
        <f t="shared" si="17"/>
        <v>21.725554324939168</v>
      </c>
    </row>
    <row r="58" spans="1:45" x14ac:dyDescent="0.25">
      <c r="A58" s="3" t="s">
        <v>20</v>
      </c>
      <c r="B58" s="3" t="s">
        <v>12</v>
      </c>
      <c r="D58" s="16">
        <v>1</v>
      </c>
      <c r="E58" s="32">
        <v>-9</v>
      </c>
      <c r="F58" s="30">
        <v>136.45869565217393</v>
      </c>
      <c r="G58" s="16">
        <v>2</v>
      </c>
      <c r="H58" s="32">
        <v>-13</v>
      </c>
      <c r="I58" s="30">
        <v>158.20545454545456</v>
      </c>
      <c r="J58" s="17">
        <v>201.02272727272728</v>
      </c>
      <c r="K58" s="17">
        <v>169.89545454545458</v>
      </c>
      <c r="L58" s="33">
        <v>1.1832142761591351</v>
      </c>
      <c r="M58" s="33">
        <v>0.84515545505935574</v>
      </c>
      <c r="N58" s="2">
        <f t="shared" si="0"/>
        <v>2</v>
      </c>
      <c r="O58" s="2">
        <f t="shared" si="1"/>
        <v>0</v>
      </c>
      <c r="P58" s="2">
        <f t="shared" si="2"/>
        <v>0</v>
      </c>
      <c r="Q58" s="2">
        <f t="shared" si="3"/>
        <v>0</v>
      </c>
      <c r="R58" s="3" t="s">
        <v>72</v>
      </c>
      <c r="S58" s="3">
        <f t="shared" si="18"/>
        <v>43.866699394581858</v>
      </c>
      <c r="T58" s="3">
        <f>((J58)/(K58))*86-((K58)/(J58))*86</f>
        <v>29.073058614581015</v>
      </c>
      <c r="U58" s="3">
        <f>-2*(172/(L58+1))+172</f>
        <v>14.434156025587583</v>
      </c>
      <c r="V58" s="3">
        <f t="shared" si="4"/>
        <v>29.073058614581015</v>
      </c>
      <c r="X58" s="3">
        <f>IF(V58&gt;0,V58-AF58,AF58-V58)</f>
        <v>14.073058614581015</v>
      </c>
      <c r="Y58" s="3">
        <f t="shared" si="5"/>
        <v>2</v>
      </c>
      <c r="Z58" s="3">
        <f t="shared" si="6"/>
        <v>2</v>
      </c>
      <c r="AA58" s="3" t="b">
        <f t="shared" si="7"/>
        <v>0</v>
      </c>
      <c r="AB58" s="3">
        <f t="shared" si="8"/>
        <v>2</v>
      </c>
      <c r="AC58" s="3" t="b">
        <f t="shared" si="9"/>
        <v>1</v>
      </c>
      <c r="AD58" s="3">
        <f>IF(Y58&gt;0,Y58-AG58,AG58-Y58)</f>
        <v>0</v>
      </c>
      <c r="AF58" s="3">
        <v>15</v>
      </c>
      <c r="AG58" s="3">
        <f t="shared" si="10"/>
        <v>2</v>
      </c>
      <c r="AH58" s="3" t="b">
        <f t="shared" si="11"/>
        <v>1</v>
      </c>
      <c r="AI58" s="3" t="b">
        <f t="shared" si="12"/>
        <v>1</v>
      </c>
      <c r="AJ58" s="3" t="b">
        <f>IF(Z58=AG58,TRUE,FALSE)</f>
        <v>1</v>
      </c>
      <c r="AK58" s="3">
        <f t="shared" si="13"/>
        <v>13</v>
      </c>
      <c r="AL58" s="31">
        <f>SUM($AK$5:AK58)</f>
        <v>123</v>
      </c>
      <c r="AM58" s="3">
        <f t="shared" si="14"/>
        <v>4</v>
      </c>
      <c r="AN58" s="3">
        <f>SUM($AM$5:AM58)</f>
        <v>48</v>
      </c>
      <c r="AO58" s="3">
        <f t="shared" si="23"/>
        <v>32.175820962251677</v>
      </c>
      <c r="AP58" s="37">
        <f>SUM($AO$5:AO58)</f>
        <v>137.70580988670417</v>
      </c>
      <c r="AQ58" s="37">
        <f t="shared" si="16"/>
        <v>15.30064554296713</v>
      </c>
      <c r="AR58" s="37">
        <f t="shared" si="17"/>
        <v>25.300645542967132</v>
      </c>
    </row>
    <row r="59" spans="1:45" x14ac:dyDescent="0.25">
      <c r="A59" s="3" t="s">
        <v>19</v>
      </c>
      <c r="B59" s="3" t="s">
        <v>30</v>
      </c>
      <c r="D59" s="16">
        <v>1</v>
      </c>
      <c r="E59" s="32">
        <v>-19</v>
      </c>
      <c r="F59" s="30">
        <v>178.64090909090913</v>
      </c>
      <c r="G59" s="16">
        <v>4</v>
      </c>
      <c r="H59" s="32">
        <v>7</v>
      </c>
      <c r="I59" s="30">
        <v>199.21555555555562</v>
      </c>
      <c r="J59" s="17">
        <v>236.66818181818181</v>
      </c>
      <c r="K59" s="17">
        <v>295.01818181818186</v>
      </c>
      <c r="L59" s="33">
        <v>0.80221557993344006</v>
      </c>
      <c r="M59" s="33">
        <v>1.2465477173641657</v>
      </c>
      <c r="N59" s="2">
        <f t="shared" si="0"/>
        <v>0</v>
      </c>
      <c r="O59" s="2">
        <f t="shared" si="1"/>
        <v>3</v>
      </c>
      <c r="P59" s="2">
        <f t="shared" si="2"/>
        <v>0</v>
      </c>
      <c r="Q59" s="2">
        <f t="shared" si="3"/>
        <v>1</v>
      </c>
      <c r="R59" s="3" t="s">
        <v>91</v>
      </c>
      <c r="S59" s="3">
        <f t="shared" si="18"/>
        <v>-57.898683771010262</v>
      </c>
      <c r="T59" s="3">
        <f>((J59)/(K59))*86-((K59)/(J59))*86</f>
        <v>-38.212563819042416</v>
      </c>
      <c r="U59" s="3">
        <f>-2*(172/(L59+1))+172</f>
        <v>-18.876165887271213</v>
      </c>
      <c r="V59" s="3">
        <f t="shared" si="4"/>
        <v>-38.212563819042416</v>
      </c>
      <c r="X59" s="3">
        <f>IF(V59&gt;0,V59-AF59,AF59-V59)</f>
        <v>-7.7874361809575845</v>
      </c>
      <c r="Y59" s="3">
        <f t="shared" si="5"/>
        <v>1</v>
      </c>
      <c r="Z59" s="3">
        <f t="shared" si="6"/>
        <v>1</v>
      </c>
      <c r="AA59" s="3" t="b">
        <f t="shared" si="7"/>
        <v>0</v>
      </c>
      <c r="AB59" s="3">
        <f t="shared" si="8"/>
        <v>1</v>
      </c>
      <c r="AC59" s="3" t="b">
        <f t="shared" si="9"/>
        <v>1</v>
      </c>
      <c r="AD59" s="3">
        <f>IF(Y59&gt;0,Y59-AG59,AG59-Y59)</f>
        <v>1</v>
      </c>
      <c r="AF59" s="3">
        <v>-46</v>
      </c>
      <c r="AG59" s="3">
        <f t="shared" si="10"/>
        <v>0</v>
      </c>
      <c r="AH59" s="3" t="b">
        <f t="shared" si="11"/>
        <v>1</v>
      </c>
      <c r="AI59" s="3" t="b">
        <f t="shared" si="12"/>
        <v>0</v>
      </c>
      <c r="AJ59" s="3" t="b">
        <f>IF(Z59=AG59,TRUE,FALSE)</f>
        <v>0</v>
      </c>
      <c r="AK59" s="3">
        <f t="shared" si="13"/>
        <v>-10</v>
      </c>
      <c r="AL59" s="3">
        <f>SUM($AK$5:AK59)</f>
        <v>113</v>
      </c>
      <c r="AM59" s="3">
        <f t="shared" si="14"/>
        <v>4</v>
      </c>
      <c r="AN59" s="3">
        <f>SUM($AM$5:AM59)</f>
        <v>52</v>
      </c>
      <c r="AO59" s="3">
        <f>IF(AI58,IF(AA58,($AR$58*$D$3-$AR$58),($AR$58*$C$3-$AR$58)),-$AR$58)</f>
        <v>32.890839205857269</v>
      </c>
      <c r="AP59" s="37">
        <f>SUM($AO$5:AO59)</f>
        <v>170.59664909256145</v>
      </c>
      <c r="AQ59" s="37">
        <f t="shared" si="16"/>
        <v>18.955183232506826</v>
      </c>
      <c r="AR59" s="37">
        <f t="shared" si="17"/>
        <v>28.955183232506826</v>
      </c>
      <c r="AS59" s="33"/>
    </row>
    <row r="60" spans="1:45" x14ac:dyDescent="0.25">
      <c r="A60" s="3" t="s">
        <v>26</v>
      </c>
      <c r="B60" s="3" t="s">
        <v>20</v>
      </c>
      <c r="D60" s="16">
        <v>2</v>
      </c>
      <c r="E60" s="32">
        <v>-7</v>
      </c>
      <c r="F60" s="30">
        <v>198.6217391304348</v>
      </c>
      <c r="G60" s="16">
        <v>2</v>
      </c>
      <c r="H60" s="32">
        <v>1</v>
      </c>
      <c r="I60" s="30">
        <v>136.45869565217393</v>
      </c>
      <c r="J60" s="17">
        <v>244.06363636363633</v>
      </c>
      <c r="K60" s="17">
        <v>225.45909090909092</v>
      </c>
      <c r="L60" s="33">
        <v>1.082518497610935</v>
      </c>
      <c r="M60" s="33">
        <v>0.92377174358401326</v>
      </c>
      <c r="N60" s="2">
        <f t="shared" si="0"/>
        <v>1</v>
      </c>
      <c r="O60" s="2">
        <f t="shared" si="1"/>
        <v>1</v>
      </c>
      <c r="P60" s="2">
        <f t="shared" si="2"/>
        <v>1</v>
      </c>
      <c r="Q60" s="2">
        <f t="shared" si="3"/>
        <v>0</v>
      </c>
      <c r="R60" s="3" t="s">
        <v>72</v>
      </c>
      <c r="S60" s="3">
        <f t="shared" si="18"/>
        <v>20.50515268947602</v>
      </c>
      <c r="T60" s="3">
        <f>((J60)/(K60))*86-((K60)/(J60))*86</f>
        <v>13.652220846315259</v>
      </c>
      <c r="U60" s="3">
        <f>-2*(172/(L60+1))+172</f>
        <v>6.815392807009033</v>
      </c>
      <c r="V60" s="3">
        <f t="shared" si="4"/>
        <v>6.815392807009033</v>
      </c>
      <c r="X60" s="3">
        <f>IF(V60&gt;0,V60-AF60,AF60-V60)</f>
        <v>21.815392807009033</v>
      </c>
      <c r="Y60" s="3">
        <f t="shared" si="5"/>
        <v>2</v>
      </c>
      <c r="Z60" s="3">
        <f t="shared" si="6"/>
        <v>2</v>
      </c>
      <c r="AA60" s="3" t="b">
        <f t="shared" si="7"/>
        <v>1</v>
      </c>
      <c r="AB60" s="3">
        <f t="shared" si="8"/>
        <v>5</v>
      </c>
      <c r="AC60" s="3" t="b">
        <f t="shared" si="9"/>
        <v>1</v>
      </c>
      <c r="AD60" s="3">
        <f>IF(Y60&gt;0,Y60-AG60,AG60-Y60)</f>
        <v>1</v>
      </c>
      <c r="AF60" s="3">
        <v>-15</v>
      </c>
      <c r="AG60" s="3">
        <f t="shared" si="10"/>
        <v>1</v>
      </c>
      <c r="AH60" s="3" t="b">
        <f t="shared" si="11"/>
        <v>0</v>
      </c>
      <c r="AI60" s="3" t="b">
        <f t="shared" si="12"/>
        <v>0</v>
      </c>
      <c r="AJ60" s="3" t="b">
        <f>IF(Z60=AG60,TRUE,FALSE)</f>
        <v>0</v>
      </c>
      <c r="AK60" s="3">
        <f t="shared" si="13"/>
        <v>-10</v>
      </c>
      <c r="AL60" s="3">
        <f>SUM($AK$5:AK60)</f>
        <v>103</v>
      </c>
      <c r="AM60" s="3">
        <f t="shared" si="14"/>
        <v>-10</v>
      </c>
      <c r="AN60" s="3">
        <f>SUM($AM$5:AM60)</f>
        <v>42</v>
      </c>
      <c r="AO60" s="3">
        <f t="shared" ref="AO60:AO67" si="24">IF(AI59,IF(AA59,($AR$58*$D$3-$AR$58),($AR$58*$C$3-$AR$58)),-$AR$58)</f>
        <v>-25.300645542967132</v>
      </c>
      <c r="AP60" s="37">
        <f>SUM($AO$5:AO60)</f>
        <v>145.29600354959433</v>
      </c>
      <c r="AQ60" s="37">
        <f t="shared" si="16"/>
        <v>16.14400039439937</v>
      </c>
      <c r="AR60" s="37">
        <f t="shared" si="17"/>
        <v>26.14400039439937</v>
      </c>
    </row>
    <row r="61" spans="1:45" x14ac:dyDescent="0.25">
      <c r="A61" s="3" t="s">
        <v>29</v>
      </c>
      <c r="B61" s="3" t="s">
        <v>27</v>
      </c>
      <c r="D61" s="16">
        <v>5</v>
      </c>
      <c r="E61" s="32">
        <v>17</v>
      </c>
      <c r="F61" s="30">
        <v>179.8088888888889</v>
      </c>
      <c r="G61" s="16">
        <v>4</v>
      </c>
      <c r="H61" s="32">
        <v>7</v>
      </c>
      <c r="I61" s="30">
        <v>202.86888888888893</v>
      </c>
      <c r="J61" s="17">
        <v>304.84090909090907</v>
      </c>
      <c r="K61" s="17">
        <v>354.5272727272727</v>
      </c>
      <c r="L61" s="33">
        <v>0.85985178727114209</v>
      </c>
      <c r="M61" s="33">
        <v>1.1629911280101395</v>
      </c>
      <c r="N61" s="2">
        <f t="shared" si="0"/>
        <v>1</v>
      </c>
      <c r="O61" s="2">
        <f t="shared" si="1"/>
        <v>1</v>
      </c>
      <c r="P61" s="2">
        <f t="shared" si="2"/>
        <v>0</v>
      </c>
      <c r="Q61" s="2">
        <f t="shared" si="3"/>
        <v>0</v>
      </c>
      <c r="R61" s="3" t="s">
        <v>72</v>
      </c>
      <c r="S61" s="3">
        <f t="shared" si="18"/>
        <v>-39.290702606362174</v>
      </c>
      <c r="T61" s="3">
        <f>((J61)/(K61))*86-((K61)/(J61))*86</f>
        <v>-26.069983303553784</v>
      </c>
      <c r="U61" s="3">
        <f>-2*(172/(L61+1))+172</f>
        <v>-12.96097503808744</v>
      </c>
      <c r="V61" s="3">
        <f t="shared" si="4"/>
        <v>-26.069983303553784</v>
      </c>
      <c r="X61" s="3">
        <f>IF(V61&gt;0,V61-AF61,AF61-V61)</f>
        <v>70.069983303553784</v>
      </c>
      <c r="Y61" s="3">
        <f t="shared" si="5"/>
        <v>2</v>
      </c>
      <c r="Z61" s="3">
        <f t="shared" si="6"/>
        <v>1</v>
      </c>
      <c r="AA61" s="3" t="b">
        <f t="shared" si="7"/>
        <v>1</v>
      </c>
      <c r="AB61" s="3">
        <f t="shared" si="8"/>
        <v>5</v>
      </c>
      <c r="AC61" s="3" t="b">
        <f t="shared" si="9"/>
        <v>1</v>
      </c>
      <c r="AD61" s="3">
        <f>IF(Y61&gt;0,Y61-AG61,AG61-Y61)</f>
        <v>-1</v>
      </c>
      <c r="AF61" s="3">
        <v>44</v>
      </c>
      <c r="AG61" s="3">
        <f t="shared" si="10"/>
        <v>3</v>
      </c>
      <c r="AH61" s="3" t="b">
        <f t="shared" si="11"/>
        <v>1</v>
      </c>
      <c r="AI61" s="3" t="b">
        <f t="shared" si="12"/>
        <v>1</v>
      </c>
      <c r="AJ61" s="3" t="b">
        <f>IF(Z61=AG61,TRUE,FALSE)</f>
        <v>0</v>
      </c>
      <c r="AK61" s="3">
        <f t="shared" si="13"/>
        <v>4</v>
      </c>
      <c r="AL61" s="3">
        <f>SUM($AK$5:AK61)</f>
        <v>107</v>
      </c>
      <c r="AM61" s="3">
        <f t="shared" si="14"/>
        <v>4</v>
      </c>
      <c r="AN61" s="3">
        <f>SUM($AM$5:AM61)</f>
        <v>46</v>
      </c>
      <c r="AO61" s="3">
        <f t="shared" si="24"/>
        <v>-25.300645542967132</v>
      </c>
      <c r="AP61" s="37">
        <f>SUM($AO$5:AO61)</f>
        <v>119.9953580066272</v>
      </c>
      <c r="AQ61" s="37">
        <f t="shared" si="16"/>
        <v>13.332817556291911</v>
      </c>
      <c r="AR61" s="37">
        <f t="shared" si="17"/>
        <v>23.332817556291911</v>
      </c>
    </row>
    <row r="62" spans="1:45" x14ac:dyDescent="0.25">
      <c r="A62" s="3" t="s">
        <v>25</v>
      </c>
      <c r="B62" s="3" t="s">
        <v>12</v>
      </c>
      <c r="D62" s="16">
        <v>5</v>
      </c>
      <c r="E62" s="32">
        <v>13</v>
      </c>
      <c r="F62" s="30">
        <v>174.6978260869565</v>
      </c>
      <c r="G62" s="16">
        <v>1</v>
      </c>
      <c r="H62" s="32">
        <v>-17</v>
      </c>
      <c r="I62" s="30">
        <v>158.20545454545456</v>
      </c>
      <c r="J62" s="17">
        <v>290.62272727272733</v>
      </c>
      <c r="K62" s="17">
        <v>175.82272727272732</v>
      </c>
      <c r="L62" s="33">
        <v>1.6529303792559653</v>
      </c>
      <c r="M62" s="33">
        <v>0.60498615824952695</v>
      </c>
      <c r="N62" s="2">
        <f t="shared" si="0"/>
        <v>3</v>
      </c>
      <c r="O62" s="2">
        <f t="shared" si="1"/>
        <v>0</v>
      </c>
      <c r="P62" s="2">
        <f t="shared" si="2"/>
        <v>3</v>
      </c>
      <c r="Q62" s="2">
        <f t="shared" si="3"/>
        <v>0</v>
      </c>
      <c r="R62" s="3" t="s">
        <v>74</v>
      </c>
      <c r="S62" s="3">
        <f t="shared" si="18"/>
        <v>142.29118636490142</v>
      </c>
      <c r="T62" s="3">
        <f>((J62)/(K62))*86-((K62)/(J62))*86</f>
        <v>90.123203006553709</v>
      </c>
      <c r="U62" s="3">
        <f>-2*(172/(L62+1))+172</f>
        <v>42.332066499054747</v>
      </c>
      <c r="V62" s="3">
        <f t="shared" si="4"/>
        <v>142.29118636490142</v>
      </c>
      <c r="X62" s="3">
        <f>IF(V62&gt;0,V62-AF62,AF62-V62)</f>
        <v>61.291186364901421</v>
      </c>
      <c r="Y62" s="3">
        <f t="shared" si="5"/>
        <v>3</v>
      </c>
      <c r="Z62" s="3">
        <f t="shared" si="6"/>
        <v>3</v>
      </c>
      <c r="AA62" s="3" t="b">
        <f t="shared" si="7"/>
        <v>0</v>
      </c>
      <c r="AB62" s="3">
        <f t="shared" si="8"/>
        <v>3</v>
      </c>
      <c r="AC62" s="3" t="b">
        <f t="shared" si="9"/>
        <v>1</v>
      </c>
      <c r="AD62" s="3">
        <f>IF(Y62&gt;0,Y62-AG62,AG62-Y62)</f>
        <v>0</v>
      </c>
      <c r="AF62" s="3">
        <v>81</v>
      </c>
      <c r="AG62" s="3">
        <f t="shared" si="10"/>
        <v>3</v>
      </c>
      <c r="AH62" s="3" t="b">
        <f t="shared" si="11"/>
        <v>1</v>
      </c>
      <c r="AI62" s="3" t="b">
        <f t="shared" si="12"/>
        <v>1</v>
      </c>
      <c r="AJ62" s="3" t="b">
        <f>IF(Z62=AG62,TRUE,FALSE)</f>
        <v>1</v>
      </c>
      <c r="AK62" s="3">
        <f t="shared" si="13"/>
        <v>13</v>
      </c>
      <c r="AL62" s="3">
        <f>SUM($AK$5:AK62)</f>
        <v>120</v>
      </c>
      <c r="AM62" s="3">
        <f t="shared" si="14"/>
        <v>4</v>
      </c>
      <c r="AN62" s="3">
        <f>SUM($AM$5:AM62)</f>
        <v>50</v>
      </c>
      <c r="AO62" s="3">
        <f t="shared" si="24"/>
        <v>10.120258217186851</v>
      </c>
      <c r="AP62" s="37">
        <f>SUM($AO$5:AO62)</f>
        <v>130.11561622381404</v>
      </c>
      <c r="AQ62" s="37">
        <f t="shared" si="16"/>
        <v>14.457290691534894</v>
      </c>
      <c r="AR62" s="37">
        <f t="shared" si="17"/>
        <v>24.457290691534894</v>
      </c>
    </row>
    <row r="63" spans="1:45" x14ac:dyDescent="0.25">
      <c r="A63" s="3" t="s">
        <v>13</v>
      </c>
      <c r="B63" s="3" t="s">
        <v>23</v>
      </c>
      <c r="D63" s="16">
        <v>3</v>
      </c>
      <c r="E63" s="32">
        <v>-9</v>
      </c>
      <c r="F63" s="30">
        <v>182.26666666666668</v>
      </c>
      <c r="G63" s="16">
        <v>3</v>
      </c>
      <c r="H63" s="32">
        <v>-1</v>
      </c>
      <c r="I63" s="30">
        <v>160.2755555555556</v>
      </c>
      <c r="J63" s="17">
        <v>226.26363636363632</v>
      </c>
      <c r="K63" s="17">
        <v>210.95909090909092</v>
      </c>
      <c r="L63" s="33">
        <v>1.0725474564219686</v>
      </c>
      <c r="M63" s="33">
        <v>0.93235967696572808</v>
      </c>
      <c r="N63" s="2">
        <f t="shared" si="0"/>
        <v>0</v>
      </c>
      <c r="O63" s="2">
        <f t="shared" si="1"/>
        <v>1</v>
      </c>
      <c r="P63" s="2">
        <f t="shared" si="2"/>
        <v>0</v>
      </c>
      <c r="Q63" s="2">
        <f t="shared" si="3"/>
        <v>0</v>
      </c>
      <c r="R63" s="3" t="s">
        <v>72</v>
      </c>
      <c r="S63" s="3">
        <f t="shared" si="18"/>
        <v>18.10270347148051</v>
      </c>
      <c r="T63" s="3">
        <f>((J63)/(K63))*86-((K63)/(J63))*86</f>
        <v>12.056149033236679</v>
      </c>
      <c r="U63" s="3">
        <f>-2*(172/(L63+1))+172</f>
        <v>6.0206884363076654</v>
      </c>
      <c r="V63" s="3">
        <f t="shared" si="4"/>
        <v>6.0206884363076654</v>
      </c>
      <c r="X63" s="3">
        <f>IF(V63&gt;0,V63-AF63,AF63-V63)</f>
        <v>79.020688436307665</v>
      </c>
      <c r="Y63" s="3">
        <f t="shared" si="5"/>
        <v>2</v>
      </c>
      <c r="Z63" s="3">
        <f t="shared" si="6"/>
        <v>2</v>
      </c>
      <c r="AA63" s="3" t="b">
        <f t="shared" si="7"/>
        <v>0</v>
      </c>
      <c r="AB63" s="3">
        <f t="shared" si="8"/>
        <v>2</v>
      </c>
      <c r="AC63" s="3" t="b">
        <f t="shared" si="9"/>
        <v>1</v>
      </c>
      <c r="AD63" s="3">
        <f>IF(Y63&gt;0,Y63-AG63,AG63-Y63)</f>
        <v>2</v>
      </c>
      <c r="AF63" s="3">
        <v>-73</v>
      </c>
      <c r="AG63" s="3">
        <f t="shared" si="10"/>
        <v>0</v>
      </c>
      <c r="AH63" s="3" t="b">
        <f t="shared" si="11"/>
        <v>0</v>
      </c>
      <c r="AI63" s="3" t="b">
        <f t="shared" si="12"/>
        <v>0</v>
      </c>
      <c r="AJ63" s="3" t="b">
        <f>IF(Z63=AG63,TRUE,FALSE)</f>
        <v>0</v>
      </c>
      <c r="AK63" s="3">
        <f t="shared" si="13"/>
        <v>-10</v>
      </c>
      <c r="AL63" s="3">
        <f>SUM($AK$5:AK63)</f>
        <v>110</v>
      </c>
      <c r="AM63" s="3">
        <f t="shared" si="14"/>
        <v>-10</v>
      </c>
      <c r="AN63" s="3">
        <f>SUM($AM$5:AM63)</f>
        <v>40</v>
      </c>
      <c r="AO63" s="3">
        <f t="shared" si="24"/>
        <v>32.890839205857269</v>
      </c>
      <c r="AP63" s="37">
        <f>SUM($AO$5:AO63)</f>
        <v>163.00645542967132</v>
      </c>
      <c r="AQ63" s="37">
        <f t="shared" si="16"/>
        <v>18.111828381074591</v>
      </c>
      <c r="AR63" s="37">
        <f t="shared" si="17"/>
        <v>28.111828381074591</v>
      </c>
    </row>
    <row r="64" spans="1:45" x14ac:dyDescent="0.25">
      <c r="A64" s="3" t="s">
        <v>22</v>
      </c>
      <c r="B64" s="3" t="s">
        <v>24</v>
      </c>
      <c r="D64" s="16">
        <v>0</v>
      </c>
      <c r="E64" s="32">
        <v>-21</v>
      </c>
      <c r="F64" s="30">
        <v>181.86666666666665</v>
      </c>
      <c r="G64" s="16">
        <v>4</v>
      </c>
      <c r="H64" s="32">
        <v>13</v>
      </c>
      <c r="I64" s="30">
        <v>185.68636363636364</v>
      </c>
      <c r="J64" s="17">
        <v>237.68636363636361</v>
      </c>
      <c r="K64" s="17">
        <v>281.07272727272726</v>
      </c>
      <c r="L64" s="33">
        <v>0.84564008021217407</v>
      </c>
      <c r="M64" s="33">
        <v>1.1825361916964678</v>
      </c>
      <c r="N64" s="2">
        <f t="shared" si="0"/>
        <v>0</v>
      </c>
      <c r="O64" s="2">
        <f t="shared" si="1"/>
        <v>3</v>
      </c>
      <c r="P64" s="2">
        <f t="shared" si="2"/>
        <v>0</v>
      </c>
      <c r="Q64" s="2">
        <f t="shared" si="3"/>
        <v>2</v>
      </c>
      <c r="R64" s="3" t="s">
        <v>83</v>
      </c>
      <c r="S64" s="3">
        <f t="shared" si="18"/>
        <v>-43.714082563721178</v>
      </c>
      <c r="T64" s="3">
        <f>((J64)/(K64))*86-((K64)/(J64))*86</f>
        <v>-28.973065587649259</v>
      </c>
      <c r="U64" s="3">
        <f>-2*(172/(L64+1))+172</f>
        <v>-14.385202449902295</v>
      </c>
      <c r="V64" s="3">
        <f t="shared" si="4"/>
        <v>-28.973065587649259</v>
      </c>
      <c r="X64" s="3">
        <f>IF(V64&gt;0,V64-AF64,AF64-V64)</f>
        <v>10.973065587649259</v>
      </c>
      <c r="Y64" s="3">
        <f t="shared" si="5"/>
        <v>1</v>
      </c>
      <c r="Z64" s="3">
        <f t="shared" si="6"/>
        <v>1</v>
      </c>
      <c r="AA64" s="3" t="b">
        <f t="shared" si="7"/>
        <v>0</v>
      </c>
      <c r="AB64" s="3">
        <f t="shared" si="8"/>
        <v>1</v>
      </c>
      <c r="AC64" s="3" t="b">
        <f t="shared" si="9"/>
        <v>1</v>
      </c>
      <c r="AD64" s="3">
        <f>IF(Y64&gt;0,Y64-AG64,AG64-Y64)</f>
        <v>0</v>
      </c>
      <c r="AF64" s="3">
        <v>-18</v>
      </c>
      <c r="AG64" s="3">
        <f t="shared" si="10"/>
        <v>1</v>
      </c>
      <c r="AH64" s="3" t="b">
        <f t="shared" si="11"/>
        <v>1</v>
      </c>
      <c r="AI64" s="3" t="b">
        <f t="shared" si="12"/>
        <v>1</v>
      </c>
      <c r="AJ64" s="3" t="b">
        <f>IF(Z64=AG64,TRUE,FALSE)</f>
        <v>1</v>
      </c>
      <c r="AK64" s="3">
        <f t="shared" si="13"/>
        <v>13</v>
      </c>
      <c r="AL64" s="3">
        <f>SUM($AK$5:AK64)</f>
        <v>123</v>
      </c>
      <c r="AM64" s="3">
        <f t="shared" si="14"/>
        <v>4</v>
      </c>
      <c r="AN64" s="3">
        <f>SUM($AM$5:AM64)</f>
        <v>44</v>
      </c>
      <c r="AO64" s="3">
        <f t="shared" si="24"/>
        <v>-25.300645542967132</v>
      </c>
      <c r="AP64" s="37">
        <f>SUM($AO$5:AO64)</f>
        <v>137.70580988670417</v>
      </c>
      <c r="AQ64" s="37">
        <f t="shared" si="16"/>
        <v>15.30064554296713</v>
      </c>
      <c r="AR64" s="37">
        <f t="shared" si="17"/>
        <v>25.300645542967132</v>
      </c>
    </row>
    <row r="65" spans="1:44" x14ac:dyDescent="0.25">
      <c r="A65" s="3" t="s">
        <v>21</v>
      </c>
      <c r="B65" s="3" t="s">
        <v>6</v>
      </c>
      <c r="D65" s="16">
        <v>4</v>
      </c>
      <c r="E65" s="32">
        <v>3</v>
      </c>
      <c r="F65" s="30">
        <v>197.63636363636354</v>
      </c>
      <c r="G65" s="16">
        <v>4</v>
      </c>
      <c r="H65" s="32">
        <v>9</v>
      </c>
      <c r="I65" s="30">
        <v>176.86956521739131</v>
      </c>
      <c r="J65" s="17">
        <v>269.63636363636363</v>
      </c>
      <c r="K65" s="17">
        <v>294.72727272727275</v>
      </c>
      <c r="L65" s="33">
        <v>0.91486736582356565</v>
      </c>
      <c r="M65" s="33">
        <v>1.0930546190155093</v>
      </c>
      <c r="N65" s="2">
        <f t="shared" si="0"/>
        <v>0</v>
      </c>
      <c r="O65" s="2">
        <f t="shared" si="1"/>
        <v>2</v>
      </c>
      <c r="P65" s="2">
        <f t="shared" si="2"/>
        <v>0</v>
      </c>
      <c r="Q65" s="2">
        <f t="shared" si="3"/>
        <v>0</v>
      </c>
      <c r="R65" s="3" t="s">
        <v>72</v>
      </c>
      <c r="S65" s="3">
        <f t="shared" si="18"/>
        <v>-23.024066060299788</v>
      </c>
      <c r="T65" s="3">
        <f>((J65)/(K65))*86-((K65)/(J65))*86</f>
        <v>-15.324103774507151</v>
      </c>
      <c r="U65" s="3">
        <f>-2*(172/(L65+1))+172</f>
        <v>-7.6469072164948386</v>
      </c>
      <c r="V65" s="3">
        <f t="shared" si="4"/>
        <v>-7.6469072164948386</v>
      </c>
      <c r="X65" s="3">
        <f>IF(V65&gt;0,V65-AF65,AF65-V65)</f>
        <v>22.646907216494839</v>
      </c>
      <c r="Y65" s="3">
        <f t="shared" si="5"/>
        <v>2</v>
      </c>
      <c r="Z65" s="3">
        <f t="shared" si="6"/>
        <v>1</v>
      </c>
      <c r="AA65" s="3" t="b">
        <f t="shared" si="7"/>
        <v>0</v>
      </c>
      <c r="AB65" s="3">
        <f t="shared" si="8"/>
        <v>2</v>
      </c>
      <c r="AC65" s="3" t="b">
        <f t="shared" si="9"/>
        <v>1</v>
      </c>
      <c r="AD65" s="3">
        <f>IF(Y65&gt;0,Y65-AG65,AG65-Y65)</f>
        <v>0</v>
      </c>
      <c r="AF65" s="3">
        <v>15</v>
      </c>
      <c r="AG65" s="3">
        <f t="shared" si="10"/>
        <v>2</v>
      </c>
      <c r="AH65" s="3" t="b">
        <f t="shared" si="11"/>
        <v>1</v>
      </c>
      <c r="AI65" s="3" t="b">
        <f t="shared" si="12"/>
        <v>1</v>
      </c>
      <c r="AJ65" s="3" t="b">
        <f>IF(Z65=AG65,TRUE,FALSE)</f>
        <v>0</v>
      </c>
      <c r="AK65" s="3">
        <f t="shared" si="13"/>
        <v>13</v>
      </c>
      <c r="AL65" s="3">
        <f>SUM($AK$5:AK65)</f>
        <v>136</v>
      </c>
      <c r="AM65" s="3">
        <f t="shared" si="14"/>
        <v>4</v>
      </c>
      <c r="AN65" s="3">
        <f>SUM($AM$5:AM65)</f>
        <v>48</v>
      </c>
      <c r="AO65" s="3">
        <f t="shared" si="24"/>
        <v>32.890839205857269</v>
      </c>
      <c r="AP65" s="37">
        <f>SUM($AO$5:AO65)</f>
        <v>170.59664909256145</v>
      </c>
      <c r="AQ65" s="37">
        <f t="shared" si="16"/>
        <v>18.955183232506826</v>
      </c>
      <c r="AR65" s="37">
        <f t="shared" si="17"/>
        <v>28.955183232506826</v>
      </c>
    </row>
    <row r="66" spans="1:44" x14ac:dyDescent="0.25">
      <c r="A66" s="3" t="s">
        <v>11</v>
      </c>
      <c r="B66" s="3" t="s">
        <v>5</v>
      </c>
      <c r="D66" s="16">
        <v>2</v>
      </c>
      <c r="E66" s="32">
        <v>-3</v>
      </c>
      <c r="F66" s="30">
        <v>166.76590909090908</v>
      </c>
      <c r="G66" s="16">
        <v>6</v>
      </c>
      <c r="H66" s="32">
        <v>21</v>
      </c>
      <c r="I66" s="30">
        <v>193.05227272727271</v>
      </c>
      <c r="J66" s="17">
        <v>235.37200000000001</v>
      </c>
      <c r="K66" s="17">
        <v>292.45599999999996</v>
      </c>
      <c r="L66" s="33">
        <v>0.80481166397680348</v>
      </c>
      <c r="M66" s="33">
        <v>1.2425267236544701</v>
      </c>
      <c r="N66" s="2">
        <f t="shared" si="0"/>
        <v>0</v>
      </c>
      <c r="O66" s="2">
        <f t="shared" si="1"/>
        <v>3</v>
      </c>
      <c r="P66" s="2">
        <f t="shared" si="2"/>
        <v>0</v>
      </c>
      <c r="Q66" s="2">
        <f t="shared" si="3"/>
        <v>2</v>
      </c>
      <c r="R66" s="3" t="s">
        <v>91</v>
      </c>
      <c r="S66" s="3">
        <f t="shared" si="18"/>
        <v>-57.019822964716965</v>
      </c>
      <c r="T66" s="3">
        <f>((J66)/(K66))*86-((K66)/(J66))*86</f>
        <v>-37.643495132279327</v>
      </c>
      <c r="U66" s="3">
        <f>-2*(172/(L66+1))+172</f>
        <v>-18.601605068317696</v>
      </c>
      <c r="V66" s="3">
        <f t="shared" si="4"/>
        <v>-37.643495132279327</v>
      </c>
      <c r="X66" s="3">
        <f>IF(V66&gt;0,V66-AF66,AF66-V66)</f>
        <v>30.643495132279327</v>
      </c>
      <c r="Y66" s="3">
        <f t="shared" si="5"/>
        <v>1</v>
      </c>
      <c r="Z66" s="3">
        <f t="shared" si="6"/>
        <v>1</v>
      </c>
      <c r="AA66" s="3" t="b">
        <f t="shared" si="7"/>
        <v>0</v>
      </c>
      <c r="AB66" s="3">
        <f t="shared" si="8"/>
        <v>1</v>
      </c>
      <c r="AC66" s="3" t="b">
        <f t="shared" si="9"/>
        <v>1</v>
      </c>
      <c r="AD66" s="3">
        <f>IF(Y66&gt;0,Y66-AG66,AG66-Y66)</f>
        <v>0</v>
      </c>
      <c r="AE66" s="3">
        <v>2.75</v>
      </c>
      <c r="AF66" s="3">
        <v>-7</v>
      </c>
      <c r="AG66" s="3">
        <f t="shared" si="10"/>
        <v>1</v>
      </c>
      <c r="AH66" s="3" t="b">
        <f t="shared" si="11"/>
        <v>1</v>
      </c>
      <c r="AI66" s="3" t="b">
        <f t="shared" si="12"/>
        <v>1</v>
      </c>
      <c r="AJ66" s="3" t="b">
        <f>IF(Z66=AG66,TRUE,FALSE)</f>
        <v>1</v>
      </c>
      <c r="AK66" s="3">
        <f t="shared" si="13"/>
        <v>13</v>
      </c>
      <c r="AL66" s="3">
        <f>SUM($AK$5:AK66)</f>
        <v>149</v>
      </c>
      <c r="AM66" s="3">
        <f t="shared" si="14"/>
        <v>4</v>
      </c>
      <c r="AN66" s="3">
        <f>SUM($AM$5:AM66)</f>
        <v>52</v>
      </c>
      <c r="AO66" s="3">
        <f t="shared" si="24"/>
        <v>32.890839205857269</v>
      </c>
      <c r="AP66" s="37">
        <f>SUM($AO$5:AO66)</f>
        <v>203.48748829841873</v>
      </c>
      <c r="AQ66" s="37">
        <f t="shared" si="16"/>
        <v>22.609720922046524</v>
      </c>
      <c r="AR66" s="37">
        <f t="shared" si="17"/>
        <v>32.60972092204652</v>
      </c>
    </row>
    <row r="67" spans="1:44" x14ac:dyDescent="0.25">
      <c r="A67" s="3" t="s">
        <v>10</v>
      </c>
      <c r="B67" s="3" t="s">
        <v>28</v>
      </c>
      <c r="D67" s="16">
        <v>3</v>
      </c>
      <c r="E67" s="32">
        <v>-1</v>
      </c>
      <c r="F67" s="30">
        <v>207.05</v>
      </c>
      <c r="G67" s="16">
        <v>2</v>
      </c>
      <c r="H67" s="32">
        <v>-3</v>
      </c>
      <c r="I67" s="30">
        <v>159.41063829787231</v>
      </c>
      <c r="J67" s="17">
        <v>257.19599999999997</v>
      </c>
      <c r="K67" s="17">
        <v>253.7</v>
      </c>
      <c r="L67" s="33">
        <v>1.0137800551832872</v>
      </c>
      <c r="M67" s="33">
        <v>0.98640725361203141</v>
      </c>
      <c r="N67" s="2">
        <f t="shared" si="0"/>
        <v>1</v>
      </c>
      <c r="O67" s="2">
        <f t="shared" si="1"/>
        <v>0</v>
      </c>
      <c r="P67" s="2">
        <f t="shared" si="2"/>
        <v>1</v>
      </c>
      <c r="Q67" s="2">
        <f t="shared" si="3"/>
        <v>0</v>
      </c>
      <c r="R67" s="3" t="s">
        <v>72</v>
      </c>
      <c r="S67" s="3">
        <f t="shared" si="18"/>
        <v>3.531229193033198</v>
      </c>
      <c r="T67" s="3">
        <f>((J67)/(K67))*86-((K67)/(J67))*86</f>
        <v>2.3540609351279898</v>
      </c>
      <c r="U67" s="3">
        <f>-2*(172/(L67+1))+172</f>
        <v>1.1769753531050924</v>
      </c>
      <c r="V67" s="3">
        <f t="shared" si="4"/>
        <v>1.1769753531050924</v>
      </c>
      <c r="X67" s="3">
        <f>IF(V67&gt;0,V67-AF67,AF67-V67)</f>
        <v>-75.823024646894908</v>
      </c>
      <c r="Y67" s="3">
        <f t="shared" si="5"/>
        <v>2</v>
      </c>
      <c r="Z67" s="3">
        <f t="shared" si="6"/>
        <v>2</v>
      </c>
      <c r="AA67" s="3" t="b">
        <f t="shared" si="7"/>
        <v>0</v>
      </c>
      <c r="AB67" s="3">
        <f t="shared" si="8"/>
        <v>2</v>
      </c>
      <c r="AC67" s="3" t="b">
        <f t="shared" si="9"/>
        <v>1</v>
      </c>
      <c r="AD67" s="3">
        <f>IF(Y67&gt;0,Y67-AG67,AG67-Y67)</f>
        <v>-1</v>
      </c>
      <c r="AE67" s="3">
        <v>2.2000000000000002</v>
      </c>
      <c r="AF67" s="3">
        <v>77</v>
      </c>
      <c r="AG67" s="3">
        <f t="shared" si="10"/>
        <v>3</v>
      </c>
      <c r="AH67" s="3" t="b">
        <f t="shared" si="11"/>
        <v>1</v>
      </c>
      <c r="AI67" s="3" t="b">
        <f t="shared" si="12"/>
        <v>0</v>
      </c>
      <c r="AJ67" s="3" t="b">
        <f>IF(Z67=AG67,TRUE,FALSE)</f>
        <v>0</v>
      </c>
      <c r="AK67" s="3">
        <f t="shared" si="13"/>
        <v>-10</v>
      </c>
      <c r="AL67" s="30">
        <f>SUM($AK$5:AK67)</f>
        <v>139</v>
      </c>
      <c r="AM67" s="3">
        <f t="shared" si="14"/>
        <v>4</v>
      </c>
      <c r="AN67" s="3">
        <f>SUM($AM$5:AM67)</f>
        <v>56</v>
      </c>
      <c r="AO67" s="3">
        <f t="shared" si="24"/>
        <v>32.890839205857269</v>
      </c>
      <c r="AP67" s="30">
        <f>SUM($AO$5:AO67)</f>
        <v>236.378327504276</v>
      </c>
      <c r="AQ67" s="37">
        <f t="shared" si="16"/>
        <v>26.264258611586222</v>
      </c>
      <c r="AR67" s="37">
        <f t="shared" si="17"/>
        <v>36.264258611586222</v>
      </c>
    </row>
  </sheetData>
  <mergeCells count="2">
    <mergeCell ref="F1:I1"/>
    <mergeCell ref="J1:M1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 results</vt:lpstr>
      <vt:lpstr>Testing Rel</vt:lpstr>
      <vt:lpstr>Sheet2</vt:lpstr>
      <vt:lpstr>First Profitable Spread</vt:lpstr>
      <vt:lpstr>Answer Report 1</vt:lpstr>
      <vt:lpstr>Exact Replica of old one1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2017-02-28T07:12:10Z</dcterms:modified>
</cp:coreProperties>
</file>