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630" yWindow="765" windowWidth="27540" windowHeight="13545" firstSheet="1" activeTab="3"/>
  </bookViews>
  <sheets>
    <sheet name="Sheet2" sheetId="2" r:id="rId1"/>
    <sheet name="Sheet5" sheetId="13" r:id="rId2"/>
    <sheet name="sheet1" sheetId="1" r:id="rId3"/>
    <sheet name="Sheet3" sheetId="3" r:id="rId4"/>
    <sheet name="Sheet4" sheetId="4" r:id="rId5"/>
    <sheet name="帕累托等级设置" sheetId="5" r:id="rId6"/>
    <sheet name="备货周期" sheetId="6" r:id="rId7"/>
    <sheet name="库存等级" sheetId="15" r:id="rId8"/>
    <sheet name="现有库存" sheetId="7" r:id="rId9"/>
    <sheet name="Sheet6" sheetId="9" r:id="rId10"/>
    <sheet name="在途" sheetId="10" r:id="rId11"/>
    <sheet name="1209 增加数量" sheetId="11" r:id="rId12"/>
    <sheet name="20170104增加数量" sheetId="12" r:id="rId13"/>
    <sheet name="波动统计" sheetId="14" r:id="rId14"/>
  </sheets>
  <definedNames>
    <definedName name="_xlnm._FilterDatabase" localSheetId="11" hidden="1">'1209 增加数量'!$A$1:$C$22</definedName>
    <definedName name="_xlnm._FilterDatabase" localSheetId="12" hidden="1">'20170104增加数量'!$B$4:$D$12</definedName>
  </definedNames>
  <calcPr calcId="145621"/>
  <pivotCaches>
    <pivotCache cacheId="0" r:id="rId15"/>
    <pivotCache cacheId="1" r:id="rId16"/>
  </pivotCaches>
</workbook>
</file>

<file path=xl/calcChain.xml><?xml version="1.0" encoding="utf-8"?>
<calcChain xmlns="http://schemas.openxmlformats.org/spreadsheetml/2006/main">
  <c r="AT5" i="3" l="1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4" i="3"/>
  <c r="AS5" i="3" l="1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4" i="3"/>
  <c r="D3" i="6"/>
  <c r="D4" i="6"/>
  <c r="D5" i="6"/>
  <c r="D6" i="6"/>
  <c r="D7" i="6"/>
  <c r="D8" i="6"/>
  <c r="D9" i="6"/>
  <c r="D2" i="6"/>
  <c r="R5" i="14" l="1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66" i="14"/>
  <c r="R67" i="14"/>
  <c r="R68" i="14"/>
  <c r="R69" i="14"/>
  <c r="R70" i="14"/>
  <c r="R71" i="14"/>
  <c r="R72" i="14"/>
  <c r="R73" i="14"/>
  <c r="R74" i="14"/>
  <c r="R75" i="14"/>
  <c r="R76" i="14"/>
  <c r="R77" i="14"/>
  <c r="R78" i="14"/>
  <c r="R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76" i="14"/>
  <c r="Q77" i="14"/>
  <c r="Q78" i="14"/>
  <c r="Q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4" i="14"/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4" i="3"/>
  <c r="C5" i="3" l="1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4" i="3"/>
  <c r="AN112" i="3" l="1"/>
  <c r="AM112" i="3"/>
  <c r="AN104" i="3"/>
  <c r="AM104" i="3"/>
  <c r="AN100" i="3"/>
  <c r="AM100" i="3"/>
  <c r="AM96" i="3"/>
  <c r="AN96" i="3"/>
  <c r="AN92" i="3"/>
  <c r="AM92" i="3"/>
  <c r="AN88" i="3"/>
  <c r="AM88" i="3"/>
  <c r="AM84" i="3"/>
  <c r="AN84" i="3"/>
  <c r="AN80" i="3"/>
  <c r="AM80" i="3"/>
  <c r="AN76" i="3"/>
  <c r="AM76" i="3"/>
  <c r="AN72" i="3"/>
  <c r="AM72" i="3"/>
  <c r="AN68" i="3"/>
  <c r="AM68" i="3"/>
  <c r="AN64" i="3"/>
  <c r="AM64" i="3"/>
  <c r="AN60" i="3"/>
  <c r="AM60" i="3"/>
  <c r="AN56" i="3"/>
  <c r="AM56" i="3"/>
  <c r="AN52" i="3"/>
  <c r="AM52" i="3"/>
  <c r="AN48" i="3"/>
  <c r="AM48" i="3"/>
  <c r="AN44" i="3"/>
  <c r="AM44" i="3"/>
  <c r="AN40" i="3"/>
  <c r="AM40" i="3"/>
  <c r="AN36" i="3"/>
  <c r="AM36" i="3"/>
  <c r="AN32" i="3"/>
  <c r="AM32" i="3"/>
  <c r="AN28" i="3"/>
  <c r="AM28" i="3"/>
  <c r="AN24" i="3"/>
  <c r="AM24" i="3"/>
  <c r="AN20" i="3"/>
  <c r="AM20" i="3"/>
  <c r="AN16" i="3"/>
  <c r="AM16" i="3"/>
  <c r="AN12" i="3"/>
  <c r="AM12" i="3"/>
  <c r="AN8" i="3"/>
  <c r="AM8" i="3"/>
  <c r="AM108" i="3"/>
  <c r="AN108" i="3"/>
  <c r="AM103" i="3"/>
  <c r="AN103" i="3"/>
  <c r="AN99" i="3"/>
  <c r="AM99" i="3"/>
  <c r="AN95" i="3"/>
  <c r="AM95" i="3"/>
  <c r="AN91" i="3"/>
  <c r="AM91" i="3"/>
  <c r="AM87" i="3"/>
  <c r="AN87" i="3"/>
  <c r="AN83" i="3"/>
  <c r="AM83" i="3"/>
  <c r="AN79" i="3"/>
  <c r="AM79" i="3"/>
  <c r="AM75" i="3"/>
  <c r="AN75" i="3"/>
  <c r="AN71" i="3"/>
  <c r="AM71" i="3"/>
  <c r="AN67" i="3"/>
  <c r="AM67" i="3"/>
  <c r="AM63" i="3"/>
  <c r="AN63" i="3"/>
  <c r="AN59" i="3"/>
  <c r="AM59" i="3"/>
  <c r="AN55" i="3"/>
  <c r="AM55" i="3"/>
  <c r="AM51" i="3"/>
  <c r="AN51" i="3"/>
  <c r="AN47" i="3"/>
  <c r="AM47" i="3"/>
  <c r="AN43" i="3"/>
  <c r="AM43" i="3"/>
  <c r="AN39" i="3"/>
  <c r="AM39" i="3"/>
  <c r="AM35" i="3"/>
  <c r="AN35" i="3"/>
  <c r="AN31" i="3"/>
  <c r="AM31" i="3"/>
  <c r="AN27" i="3"/>
  <c r="AM27" i="3"/>
  <c r="AM23" i="3"/>
  <c r="AN23" i="3"/>
  <c r="AN19" i="3"/>
  <c r="AM19" i="3"/>
  <c r="AN15" i="3"/>
  <c r="AM15" i="3"/>
  <c r="AM11" i="3"/>
  <c r="AN11" i="3"/>
  <c r="AM7" i="3"/>
  <c r="AN7" i="3"/>
  <c r="AM111" i="3"/>
  <c r="AN111" i="3"/>
  <c r="AN4" i="3"/>
  <c r="AM4" i="3"/>
  <c r="AN110" i="3"/>
  <c r="AM110" i="3"/>
  <c r="AN106" i="3"/>
  <c r="AM106" i="3"/>
  <c r="AN102" i="3"/>
  <c r="AM102" i="3"/>
  <c r="AN98" i="3"/>
  <c r="AM98" i="3"/>
  <c r="AN94" i="3"/>
  <c r="AM94" i="3"/>
  <c r="AN90" i="3"/>
  <c r="AM90" i="3"/>
  <c r="AN86" i="3"/>
  <c r="AM86" i="3"/>
  <c r="AN82" i="3"/>
  <c r="AM82" i="3"/>
  <c r="AN78" i="3"/>
  <c r="AM78" i="3"/>
  <c r="AN74" i="3"/>
  <c r="AM74" i="3"/>
  <c r="AN70" i="3"/>
  <c r="AM70" i="3"/>
  <c r="AN66" i="3"/>
  <c r="AM66" i="3"/>
  <c r="AN62" i="3"/>
  <c r="AM62" i="3"/>
  <c r="AN58" i="3"/>
  <c r="AM58" i="3"/>
  <c r="AN54" i="3"/>
  <c r="AM54" i="3"/>
  <c r="AN50" i="3"/>
  <c r="AM50" i="3"/>
  <c r="AN46" i="3"/>
  <c r="AM46" i="3"/>
  <c r="AN42" i="3"/>
  <c r="AM42" i="3"/>
  <c r="AN38" i="3"/>
  <c r="AM38" i="3"/>
  <c r="AN34" i="3"/>
  <c r="AM34" i="3"/>
  <c r="AN30" i="3"/>
  <c r="AM30" i="3"/>
  <c r="AN26" i="3"/>
  <c r="AM26" i="3"/>
  <c r="AN22" i="3"/>
  <c r="AM22" i="3"/>
  <c r="AN18" i="3"/>
  <c r="AM18" i="3"/>
  <c r="AN14" i="3"/>
  <c r="AM14" i="3"/>
  <c r="AN10" i="3"/>
  <c r="AM10" i="3"/>
  <c r="AN6" i="3"/>
  <c r="AM6" i="3"/>
  <c r="AN107" i="3"/>
  <c r="AM107" i="3"/>
  <c r="AN109" i="3"/>
  <c r="AM109" i="3"/>
  <c r="AN105" i="3"/>
  <c r="AM105" i="3"/>
  <c r="AN101" i="3"/>
  <c r="AM101" i="3"/>
  <c r="AN97" i="3"/>
  <c r="AM97" i="3"/>
  <c r="AN93" i="3"/>
  <c r="AM93" i="3"/>
  <c r="AN89" i="3"/>
  <c r="AM89" i="3"/>
  <c r="AN85" i="3"/>
  <c r="AM85" i="3"/>
  <c r="AN77" i="3"/>
  <c r="AM77" i="3"/>
  <c r="AN73" i="3"/>
  <c r="AM73" i="3"/>
  <c r="AN69" i="3"/>
  <c r="AM69" i="3"/>
  <c r="AN65" i="3"/>
  <c r="AM65" i="3"/>
  <c r="AN61" i="3"/>
  <c r="AM61" i="3"/>
  <c r="AN57" i="3"/>
  <c r="AM57" i="3"/>
  <c r="AN53" i="3"/>
  <c r="AM53" i="3"/>
  <c r="AN49" i="3"/>
  <c r="AM49" i="3"/>
  <c r="AN45" i="3"/>
  <c r="AM45" i="3"/>
  <c r="AN41" i="3"/>
  <c r="AM41" i="3"/>
  <c r="AN37" i="3"/>
  <c r="AM37" i="3"/>
  <c r="AN33" i="3"/>
  <c r="AM33" i="3"/>
  <c r="AN29" i="3"/>
  <c r="AM29" i="3"/>
  <c r="AN25" i="3"/>
  <c r="AM25" i="3"/>
  <c r="AN21" i="3"/>
  <c r="AM21" i="3"/>
  <c r="AN17" i="3"/>
  <c r="AM17" i="3"/>
  <c r="AN13" i="3"/>
  <c r="AM13" i="3"/>
  <c r="AN9" i="3"/>
  <c r="AM9" i="3"/>
  <c r="AN5" i="3"/>
  <c r="AM5" i="3"/>
  <c r="D12" i="12"/>
  <c r="C11" i="12"/>
  <c r="C8" i="12"/>
  <c r="C10" i="12"/>
  <c r="C9" i="12"/>
  <c r="C6" i="12"/>
  <c r="C5" i="12"/>
  <c r="C7" i="12"/>
  <c r="AQ5" i="3" l="1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4" i="3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A6" i="3"/>
  <c r="AA7" i="3"/>
  <c r="AA5" i="3"/>
  <c r="AA8" i="3"/>
  <c r="AA17" i="3"/>
  <c r="AA29" i="3"/>
  <c r="AA15" i="3"/>
  <c r="AA11" i="3"/>
  <c r="AA9" i="3"/>
  <c r="AA25" i="3"/>
  <c r="AA40" i="3"/>
  <c r="AA24" i="3"/>
  <c r="AA10" i="3"/>
  <c r="AA33" i="3"/>
  <c r="AA13" i="3"/>
  <c r="AA34" i="3"/>
  <c r="AA20" i="3"/>
  <c r="AA12" i="3"/>
  <c r="AA28" i="3"/>
  <c r="AA23" i="3"/>
  <c r="AA26" i="3"/>
  <c r="AA19" i="3"/>
  <c r="AA36" i="3"/>
  <c r="AA39" i="3"/>
  <c r="AA42" i="3"/>
  <c r="AA14" i="3"/>
  <c r="AA22" i="3"/>
  <c r="AA43" i="3"/>
  <c r="AA55" i="3"/>
  <c r="AA53" i="3"/>
  <c r="AA35" i="3"/>
  <c r="AA82" i="3"/>
  <c r="AA30" i="3"/>
  <c r="AA65" i="3"/>
  <c r="AA41" i="3"/>
  <c r="AA21" i="3"/>
  <c r="AA63" i="3"/>
  <c r="AA45" i="3"/>
  <c r="AA83" i="3"/>
  <c r="AA84" i="3"/>
  <c r="AA47" i="3"/>
  <c r="AA48" i="3"/>
  <c r="AA49" i="3"/>
  <c r="AA38" i="3"/>
  <c r="AA37" i="3"/>
  <c r="AA50" i="3"/>
  <c r="AA85" i="3"/>
  <c r="AA51" i="3"/>
  <c r="AA52" i="3"/>
  <c r="AA74" i="3"/>
  <c r="AA54" i="3"/>
  <c r="AA86" i="3"/>
  <c r="AA78" i="3"/>
  <c r="AA87" i="3"/>
  <c r="AA75" i="3"/>
  <c r="AA88" i="3"/>
  <c r="AA76" i="3"/>
  <c r="AA89" i="3"/>
  <c r="AA64" i="3"/>
  <c r="AA66" i="3"/>
  <c r="AA32" i="3"/>
  <c r="AA90" i="3"/>
  <c r="AA73" i="3"/>
  <c r="AA80" i="3"/>
  <c r="AA91" i="3"/>
  <c r="AA92" i="3"/>
  <c r="AA93" i="3"/>
  <c r="AA94" i="3"/>
  <c r="AA46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81" i="3"/>
  <c r="AA70" i="3"/>
  <c r="AA58" i="3"/>
  <c r="AA59" i="3"/>
  <c r="AA60" i="3"/>
  <c r="AA71" i="3"/>
  <c r="AA72" i="3"/>
  <c r="AA67" i="3"/>
  <c r="AA68" i="3"/>
  <c r="AA57" i="3"/>
  <c r="AA69" i="3"/>
  <c r="AA61" i="3"/>
  <c r="AA44" i="3"/>
  <c r="AA18" i="3"/>
  <c r="AA62" i="3"/>
  <c r="AA31" i="3"/>
  <c r="AA113" i="3"/>
  <c r="AA16" i="3"/>
  <c r="AA27" i="3"/>
  <c r="AA79" i="3"/>
  <c r="AA56" i="3"/>
  <c r="AA77" i="3"/>
  <c r="AA4" i="3"/>
  <c r="B6" i="3"/>
  <c r="B7" i="3"/>
  <c r="B5" i="3"/>
  <c r="B8" i="3"/>
  <c r="B17" i="3"/>
  <c r="B29" i="3"/>
  <c r="B15" i="3"/>
  <c r="B11" i="3"/>
  <c r="B9" i="3"/>
  <c r="B25" i="3"/>
  <c r="B40" i="3"/>
  <c r="B24" i="3"/>
  <c r="B10" i="3"/>
  <c r="B33" i="3"/>
  <c r="B13" i="3"/>
  <c r="B34" i="3"/>
  <c r="B20" i="3"/>
  <c r="B12" i="3"/>
  <c r="B28" i="3"/>
  <c r="B23" i="3"/>
  <c r="B26" i="3"/>
  <c r="B19" i="3"/>
  <c r="B36" i="3"/>
  <c r="B39" i="3"/>
  <c r="B42" i="3"/>
  <c r="B14" i="3"/>
  <c r="B22" i="3"/>
  <c r="B43" i="3"/>
  <c r="B55" i="3"/>
  <c r="B53" i="3"/>
  <c r="B35" i="3"/>
  <c r="B82" i="3"/>
  <c r="B30" i="3"/>
  <c r="B65" i="3"/>
  <c r="B41" i="3"/>
  <c r="B21" i="3"/>
  <c r="B63" i="3"/>
  <c r="B45" i="3"/>
  <c r="B83" i="3"/>
  <c r="B84" i="3"/>
  <c r="B47" i="3"/>
  <c r="B48" i="3"/>
  <c r="B49" i="3"/>
  <c r="B38" i="3"/>
  <c r="B37" i="3"/>
  <c r="B50" i="3"/>
  <c r="B85" i="3"/>
  <c r="B51" i="3"/>
  <c r="B52" i="3"/>
  <c r="B74" i="3"/>
  <c r="B54" i="3"/>
  <c r="B86" i="3"/>
  <c r="B78" i="3"/>
  <c r="B87" i="3"/>
  <c r="B75" i="3"/>
  <c r="B88" i="3"/>
  <c r="B76" i="3"/>
  <c r="B89" i="3"/>
  <c r="B64" i="3"/>
  <c r="B66" i="3"/>
  <c r="B32" i="3"/>
  <c r="B90" i="3"/>
  <c r="B73" i="3"/>
  <c r="B80" i="3"/>
  <c r="B91" i="3"/>
  <c r="B92" i="3"/>
  <c r="B93" i="3"/>
  <c r="B94" i="3"/>
  <c r="B46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81" i="3"/>
  <c r="B70" i="3"/>
  <c r="B58" i="3"/>
  <c r="B59" i="3"/>
  <c r="B60" i="3"/>
  <c r="B71" i="3"/>
  <c r="B72" i="3"/>
  <c r="B67" i="3"/>
  <c r="B68" i="3"/>
  <c r="B57" i="3"/>
  <c r="B69" i="3"/>
  <c r="B61" i="3"/>
  <c r="B44" i="3"/>
  <c r="B18" i="3"/>
  <c r="B62" i="3"/>
  <c r="B31" i="3"/>
  <c r="B113" i="3"/>
  <c r="B16" i="3"/>
  <c r="B27" i="3"/>
  <c r="B79" i="3"/>
  <c r="B56" i="3"/>
  <c r="B77" i="3"/>
  <c r="B4" i="3"/>
  <c r="Z114" i="3"/>
  <c r="Y114" i="3"/>
  <c r="X114" i="3"/>
  <c r="W114" i="3" l="1"/>
  <c r="Q14" i="11" l="1"/>
  <c r="L15" i="11" l="1"/>
  <c r="C16" i="11"/>
  <c r="B8" i="11"/>
  <c r="B12" i="11"/>
  <c r="B15" i="11"/>
  <c r="B7" i="11"/>
  <c r="B9" i="11"/>
  <c r="B14" i="11"/>
  <c r="B6" i="11"/>
  <c r="B3" i="11"/>
  <c r="B11" i="11"/>
  <c r="B5" i="11"/>
  <c r="B13" i="11"/>
  <c r="B10" i="11"/>
  <c r="B4" i="11"/>
  <c r="AP4" i="3"/>
  <c r="AP114" i="3" s="1"/>
  <c r="AQ114" i="3" l="1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F241" i="1" l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40" i="1"/>
  <c r="AA114" i="3" l="1"/>
  <c r="AB14" i="3" l="1"/>
  <c r="AB48" i="3"/>
  <c r="AB89" i="3"/>
  <c r="AB92" i="3"/>
  <c r="AB19" i="3"/>
  <c r="AB45" i="3"/>
  <c r="AB87" i="3"/>
  <c r="AB4" i="3"/>
  <c r="AB7" i="3"/>
  <c r="AB29" i="3"/>
  <c r="AB25" i="3"/>
  <c r="AB33" i="3"/>
  <c r="AB12" i="3"/>
  <c r="AB53" i="3"/>
  <c r="AB65" i="3"/>
  <c r="AB50" i="3"/>
  <c r="AB74" i="3"/>
  <c r="AB90" i="3"/>
  <c r="AB77" i="3"/>
  <c r="AB71" i="3"/>
  <c r="AB102" i="3"/>
  <c r="AB32" i="3"/>
  <c r="AB37" i="3"/>
  <c r="AB55" i="3"/>
  <c r="AB10" i="3"/>
  <c r="AB56" i="3"/>
  <c r="AB60" i="3"/>
  <c r="AB101" i="3"/>
  <c r="AB66" i="3"/>
  <c r="AB38" i="3"/>
  <c r="AB43" i="3"/>
  <c r="AB24" i="3"/>
  <c r="AB59" i="3"/>
  <c r="AB85" i="3"/>
  <c r="AB22" i="3"/>
  <c r="AB40" i="3"/>
  <c r="AB61" i="3"/>
  <c r="AB100" i="3"/>
  <c r="AB54" i="3"/>
  <c r="AB69" i="3"/>
  <c r="AB107" i="3"/>
  <c r="AB16" i="3"/>
  <c r="AB70" i="3"/>
  <c r="AB98" i="3"/>
  <c r="AB76" i="3"/>
  <c r="AB47" i="3"/>
  <c r="AB42" i="3"/>
  <c r="AB9" i="3"/>
  <c r="AB113" i="3"/>
  <c r="AB81" i="3"/>
  <c r="AB97" i="3"/>
  <c r="AB88" i="3"/>
  <c r="AB84" i="3"/>
  <c r="AB39" i="3"/>
  <c r="AB11" i="3"/>
  <c r="AB104" i="3"/>
  <c r="AB49" i="3"/>
  <c r="AB36" i="3"/>
  <c r="AB67" i="3"/>
  <c r="AB83" i="3"/>
  <c r="AB103" i="3"/>
  <c r="AB110" i="3"/>
  <c r="AB26" i="3"/>
  <c r="AB44" i="3"/>
  <c r="AB94" i="3"/>
  <c r="AB23" i="3"/>
  <c r="AB93" i="3"/>
  <c r="AB28" i="3"/>
  <c r="AB73" i="3"/>
  <c r="AB58" i="3"/>
  <c r="AB57" i="3"/>
  <c r="AB106" i="3"/>
  <c r="AB91" i="3"/>
  <c r="AB52" i="3"/>
  <c r="AB30" i="3"/>
  <c r="AB20" i="3"/>
  <c r="AB6" i="3"/>
  <c r="AB68" i="3"/>
  <c r="AB105" i="3"/>
  <c r="AB80" i="3"/>
  <c r="AB51" i="3"/>
  <c r="AB82" i="3"/>
  <c r="AB34" i="3"/>
  <c r="AB31" i="3"/>
  <c r="AB75" i="3"/>
  <c r="AB35" i="3"/>
  <c r="AB13" i="3"/>
  <c r="AB79" i="3"/>
  <c r="AB108" i="3"/>
  <c r="AB64" i="3"/>
  <c r="AB62" i="3"/>
  <c r="AB111" i="3"/>
  <c r="AB95" i="3"/>
  <c r="AB15" i="3"/>
  <c r="AB96" i="3"/>
  <c r="AB72" i="3"/>
  <c r="AB18" i="3"/>
  <c r="AB46" i="3"/>
  <c r="AB78" i="3"/>
  <c r="AB63" i="3"/>
  <c r="AB17" i="3"/>
  <c r="AB109" i="3"/>
  <c r="AB86" i="3"/>
  <c r="AB21" i="3"/>
  <c r="AB8" i="3"/>
  <c r="AB41" i="3"/>
  <c r="AB5" i="3"/>
  <c r="AB112" i="3"/>
  <c r="AB27" i="3"/>
  <c r="AB99" i="3"/>
  <c r="AC7" i="3" l="1"/>
  <c r="AD7" i="3" s="1"/>
  <c r="AL7" i="3" s="1"/>
  <c r="AC11" i="3"/>
  <c r="AD11" i="3" s="1"/>
  <c r="AL11" i="3" s="1"/>
  <c r="AC15" i="3"/>
  <c r="AD15" i="3" s="1"/>
  <c r="AL15" i="3" s="1"/>
  <c r="AC19" i="3"/>
  <c r="AD19" i="3" s="1"/>
  <c r="AL19" i="3" s="1"/>
  <c r="AC23" i="3"/>
  <c r="AD23" i="3" s="1"/>
  <c r="AL23" i="3" s="1"/>
  <c r="AC27" i="3"/>
  <c r="AD27" i="3" s="1"/>
  <c r="AL27" i="3" s="1"/>
  <c r="AC31" i="3"/>
  <c r="AD31" i="3" s="1"/>
  <c r="AL31" i="3" s="1"/>
  <c r="AC35" i="3"/>
  <c r="AD35" i="3" s="1"/>
  <c r="AL35" i="3" s="1"/>
  <c r="AC39" i="3"/>
  <c r="AD39" i="3" s="1"/>
  <c r="AL39" i="3" s="1"/>
  <c r="AC43" i="3"/>
  <c r="AD43" i="3" s="1"/>
  <c r="AL43" i="3" s="1"/>
  <c r="AC47" i="3"/>
  <c r="AD47" i="3" s="1"/>
  <c r="AL47" i="3" s="1"/>
  <c r="AC51" i="3"/>
  <c r="AD51" i="3" s="1"/>
  <c r="AL51" i="3" s="1"/>
  <c r="AC55" i="3"/>
  <c r="AD55" i="3" s="1"/>
  <c r="AL55" i="3" s="1"/>
  <c r="AC59" i="3"/>
  <c r="AD59" i="3" s="1"/>
  <c r="AL59" i="3" s="1"/>
  <c r="AC63" i="3"/>
  <c r="AD63" i="3" s="1"/>
  <c r="AL63" i="3" s="1"/>
  <c r="AC67" i="3"/>
  <c r="AD67" i="3" s="1"/>
  <c r="AL67" i="3" s="1"/>
  <c r="AC71" i="3"/>
  <c r="AD71" i="3" s="1"/>
  <c r="AL71" i="3" s="1"/>
  <c r="AC75" i="3"/>
  <c r="AD75" i="3" s="1"/>
  <c r="AL75" i="3" s="1"/>
  <c r="AC79" i="3"/>
  <c r="AD79" i="3" s="1"/>
  <c r="AL79" i="3" s="1"/>
  <c r="AC83" i="3"/>
  <c r="AD83" i="3" s="1"/>
  <c r="AL83" i="3" s="1"/>
  <c r="AC87" i="3"/>
  <c r="AD87" i="3" s="1"/>
  <c r="AL87" i="3" s="1"/>
  <c r="AC91" i="3"/>
  <c r="AD91" i="3" s="1"/>
  <c r="AL91" i="3" s="1"/>
  <c r="AC95" i="3"/>
  <c r="AD95" i="3" s="1"/>
  <c r="AL95" i="3" s="1"/>
  <c r="AC99" i="3"/>
  <c r="AD99" i="3" s="1"/>
  <c r="AL99" i="3" s="1"/>
  <c r="AC103" i="3"/>
  <c r="AD103" i="3" s="1"/>
  <c r="AL103" i="3" s="1"/>
  <c r="AC107" i="3"/>
  <c r="AD107" i="3" s="1"/>
  <c r="AL107" i="3" s="1"/>
  <c r="AC111" i="3"/>
  <c r="AD111" i="3" s="1"/>
  <c r="AL111" i="3" s="1"/>
  <c r="AC8" i="3"/>
  <c r="AD8" i="3" s="1"/>
  <c r="AL8" i="3" s="1"/>
  <c r="AC12" i="3"/>
  <c r="AD12" i="3" s="1"/>
  <c r="AL12" i="3" s="1"/>
  <c r="AC16" i="3"/>
  <c r="AD16" i="3" s="1"/>
  <c r="AL16" i="3" s="1"/>
  <c r="AC20" i="3"/>
  <c r="AD20" i="3" s="1"/>
  <c r="AL20" i="3" s="1"/>
  <c r="AC24" i="3"/>
  <c r="AD24" i="3" s="1"/>
  <c r="AL24" i="3" s="1"/>
  <c r="AC28" i="3"/>
  <c r="AD28" i="3" s="1"/>
  <c r="AL28" i="3" s="1"/>
  <c r="AC32" i="3"/>
  <c r="AD32" i="3" s="1"/>
  <c r="AL32" i="3" s="1"/>
  <c r="AC36" i="3"/>
  <c r="AD36" i="3" s="1"/>
  <c r="AL36" i="3" s="1"/>
  <c r="AC40" i="3"/>
  <c r="AD40" i="3" s="1"/>
  <c r="AL40" i="3" s="1"/>
  <c r="AC44" i="3"/>
  <c r="AD44" i="3" s="1"/>
  <c r="AL44" i="3" s="1"/>
  <c r="AC48" i="3"/>
  <c r="AD48" i="3" s="1"/>
  <c r="AL48" i="3" s="1"/>
  <c r="AC52" i="3"/>
  <c r="AD52" i="3" s="1"/>
  <c r="AL52" i="3" s="1"/>
  <c r="AC56" i="3"/>
  <c r="AD56" i="3" s="1"/>
  <c r="AL56" i="3" s="1"/>
  <c r="AC60" i="3"/>
  <c r="AD60" i="3" s="1"/>
  <c r="AL60" i="3" s="1"/>
  <c r="AC64" i="3"/>
  <c r="AD64" i="3" s="1"/>
  <c r="AL64" i="3" s="1"/>
  <c r="AC68" i="3"/>
  <c r="AD68" i="3" s="1"/>
  <c r="AL68" i="3" s="1"/>
  <c r="AC72" i="3"/>
  <c r="AD72" i="3" s="1"/>
  <c r="AL72" i="3" s="1"/>
  <c r="AC76" i="3"/>
  <c r="AD76" i="3" s="1"/>
  <c r="AL76" i="3" s="1"/>
  <c r="AC80" i="3"/>
  <c r="AD80" i="3" s="1"/>
  <c r="AL80" i="3" s="1"/>
  <c r="AC84" i="3"/>
  <c r="AD84" i="3" s="1"/>
  <c r="AL84" i="3" s="1"/>
  <c r="AC88" i="3"/>
  <c r="AD88" i="3" s="1"/>
  <c r="AL88" i="3" s="1"/>
  <c r="AC92" i="3"/>
  <c r="AD92" i="3" s="1"/>
  <c r="AL92" i="3" s="1"/>
  <c r="AC96" i="3"/>
  <c r="AD96" i="3" s="1"/>
  <c r="AL96" i="3" s="1"/>
  <c r="AC100" i="3"/>
  <c r="AD100" i="3" s="1"/>
  <c r="AL100" i="3" s="1"/>
  <c r="AC104" i="3"/>
  <c r="AD104" i="3" s="1"/>
  <c r="AL104" i="3" s="1"/>
  <c r="AC108" i="3"/>
  <c r="AD108" i="3" s="1"/>
  <c r="AL108" i="3" s="1"/>
  <c r="AC112" i="3"/>
  <c r="AD112" i="3" s="1"/>
  <c r="AL112" i="3" s="1"/>
  <c r="AC5" i="3"/>
  <c r="AD5" i="3" s="1"/>
  <c r="AL5" i="3" s="1"/>
  <c r="AC9" i="3"/>
  <c r="AD9" i="3" s="1"/>
  <c r="AL9" i="3" s="1"/>
  <c r="AC13" i="3"/>
  <c r="AD13" i="3" s="1"/>
  <c r="AL13" i="3" s="1"/>
  <c r="AC17" i="3"/>
  <c r="AD17" i="3" s="1"/>
  <c r="AL17" i="3" s="1"/>
  <c r="AC21" i="3"/>
  <c r="AD21" i="3" s="1"/>
  <c r="AL21" i="3" s="1"/>
  <c r="AC25" i="3"/>
  <c r="AD25" i="3" s="1"/>
  <c r="AL25" i="3" s="1"/>
  <c r="AC29" i="3"/>
  <c r="AD29" i="3" s="1"/>
  <c r="AL29" i="3" s="1"/>
  <c r="AC33" i="3"/>
  <c r="AD33" i="3" s="1"/>
  <c r="AL33" i="3" s="1"/>
  <c r="AC37" i="3"/>
  <c r="AD37" i="3" s="1"/>
  <c r="AL37" i="3" s="1"/>
  <c r="AC41" i="3"/>
  <c r="AD41" i="3" s="1"/>
  <c r="AL41" i="3" s="1"/>
  <c r="AC45" i="3"/>
  <c r="AD45" i="3" s="1"/>
  <c r="AL45" i="3" s="1"/>
  <c r="AC49" i="3"/>
  <c r="AD49" i="3" s="1"/>
  <c r="AL49" i="3" s="1"/>
  <c r="AC53" i="3"/>
  <c r="AD53" i="3" s="1"/>
  <c r="AL53" i="3" s="1"/>
  <c r="AC57" i="3"/>
  <c r="AD57" i="3" s="1"/>
  <c r="AL57" i="3" s="1"/>
  <c r="AC61" i="3"/>
  <c r="AD61" i="3" s="1"/>
  <c r="AL61" i="3" s="1"/>
  <c r="AC65" i="3"/>
  <c r="AD65" i="3" s="1"/>
  <c r="AL65" i="3" s="1"/>
  <c r="AC69" i="3"/>
  <c r="AD69" i="3" s="1"/>
  <c r="AL69" i="3" s="1"/>
  <c r="AC73" i="3"/>
  <c r="AD73" i="3" s="1"/>
  <c r="AL73" i="3" s="1"/>
  <c r="AC77" i="3"/>
  <c r="AD77" i="3" s="1"/>
  <c r="AL77" i="3" s="1"/>
  <c r="AC81" i="3"/>
  <c r="AD81" i="3" s="1"/>
  <c r="AL81" i="3" s="1"/>
  <c r="AC85" i="3"/>
  <c r="AD85" i="3" s="1"/>
  <c r="AL85" i="3" s="1"/>
  <c r="AC89" i="3"/>
  <c r="AD89" i="3" s="1"/>
  <c r="AL89" i="3" s="1"/>
  <c r="AC93" i="3"/>
  <c r="AD93" i="3" s="1"/>
  <c r="AL93" i="3" s="1"/>
  <c r="AC97" i="3"/>
  <c r="AD97" i="3" s="1"/>
  <c r="AL97" i="3" s="1"/>
  <c r="AC101" i="3"/>
  <c r="AD101" i="3" s="1"/>
  <c r="AL101" i="3" s="1"/>
  <c r="AC105" i="3"/>
  <c r="AD105" i="3" s="1"/>
  <c r="AL105" i="3" s="1"/>
  <c r="AC109" i="3"/>
  <c r="AD109" i="3" s="1"/>
  <c r="AL109" i="3" s="1"/>
  <c r="AC113" i="3"/>
  <c r="AD113" i="3" s="1"/>
  <c r="AL113" i="3" s="1"/>
  <c r="AC6" i="3"/>
  <c r="AD6" i="3" s="1"/>
  <c r="AL6" i="3" s="1"/>
  <c r="AC10" i="3"/>
  <c r="AD10" i="3" s="1"/>
  <c r="AL10" i="3" s="1"/>
  <c r="AC14" i="3"/>
  <c r="AD14" i="3" s="1"/>
  <c r="AL14" i="3" s="1"/>
  <c r="AC18" i="3"/>
  <c r="AD18" i="3" s="1"/>
  <c r="AL18" i="3" s="1"/>
  <c r="AC22" i="3"/>
  <c r="AD22" i="3" s="1"/>
  <c r="AL22" i="3" s="1"/>
  <c r="AC26" i="3"/>
  <c r="AD26" i="3" s="1"/>
  <c r="AL26" i="3" s="1"/>
  <c r="AC30" i="3"/>
  <c r="AD30" i="3" s="1"/>
  <c r="AL30" i="3" s="1"/>
  <c r="AC34" i="3"/>
  <c r="AD34" i="3" s="1"/>
  <c r="AL34" i="3" s="1"/>
  <c r="AC38" i="3"/>
  <c r="AD38" i="3" s="1"/>
  <c r="AL38" i="3" s="1"/>
  <c r="AC42" i="3"/>
  <c r="AD42" i="3" s="1"/>
  <c r="AL42" i="3" s="1"/>
  <c r="AC46" i="3"/>
  <c r="AD46" i="3" s="1"/>
  <c r="AL46" i="3" s="1"/>
  <c r="AC50" i="3"/>
  <c r="AD50" i="3" s="1"/>
  <c r="AL50" i="3" s="1"/>
  <c r="AC54" i="3"/>
  <c r="AD54" i="3" s="1"/>
  <c r="AL54" i="3" s="1"/>
  <c r="AC58" i="3"/>
  <c r="AD58" i="3" s="1"/>
  <c r="AL58" i="3" s="1"/>
  <c r="AC62" i="3"/>
  <c r="AD62" i="3" s="1"/>
  <c r="AL62" i="3" s="1"/>
  <c r="AC66" i="3"/>
  <c r="AD66" i="3" s="1"/>
  <c r="AL66" i="3" s="1"/>
  <c r="AC70" i="3"/>
  <c r="AD70" i="3" s="1"/>
  <c r="AL70" i="3" s="1"/>
  <c r="AC74" i="3"/>
  <c r="AD74" i="3" s="1"/>
  <c r="AL74" i="3" s="1"/>
  <c r="AC78" i="3"/>
  <c r="AD78" i="3" s="1"/>
  <c r="AL78" i="3" s="1"/>
  <c r="AC82" i="3"/>
  <c r="AD82" i="3" s="1"/>
  <c r="AL82" i="3" s="1"/>
  <c r="AC86" i="3"/>
  <c r="AD86" i="3" s="1"/>
  <c r="AL86" i="3" s="1"/>
  <c r="AC90" i="3"/>
  <c r="AD90" i="3" s="1"/>
  <c r="AL90" i="3" s="1"/>
  <c r="AC94" i="3"/>
  <c r="AD94" i="3" s="1"/>
  <c r="AL94" i="3" s="1"/>
  <c r="AC98" i="3"/>
  <c r="AD98" i="3" s="1"/>
  <c r="AL98" i="3" s="1"/>
  <c r="AC102" i="3"/>
  <c r="AD102" i="3" s="1"/>
  <c r="AL102" i="3" s="1"/>
  <c r="AC106" i="3"/>
  <c r="AD106" i="3" s="1"/>
  <c r="AL106" i="3" s="1"/>
  <c r="AC110" i="3"/>
  <c r="AD110" i="3" s="1"/>
  <c r="AL110" i="3" s="1"/>
  <c r="AB114" i="3"/>
  <c r="AC4" i="3"/>
  <c r="AD4" i="3" s="1"/>
  <c r="AL4" i="3" s="1"/>
  <c r="AO4" i="3" l="1"/>
</calcChain>
</file>

<file path=xl/comments1.xml><?xml version="1.0" encoding="utf-8"?>
<comments xmlns="http://schemas.openxmlformats.org/spreadsheetml/2006/main">
  <authors>
    <author>郭琳钰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郭琳钰:</t>
        </r>
        <r>
          <rPr>
            <sz val="9"/>
            <color indexed="81"/>
            <rFont val="宋体"/>
            <family val="3"/>
            <charset val="134"/>
          </rPr>
          <t xml:space="preserve">
改</t>
        </r>
      </text>
    </comment>
    <comment ref="AA3" authorId="0">
      <text>
        <r>
          <rPr>
            <b/>
            <sz val="9"/>
            <color indexed="81"/>
            <rFont val="宋体"/>
            <family val="3"/>
            <charset val="134"/>
          </rPr>
          <t>郭琳钰:</t>
        </r>
        <r>
          <rPr>
            <sz val="9"/>
            <color indexed="81"/>
            <rFont val="宋体"/>
            <family val="3"/>
            <charset val="134"/>
          </rPr>
          <t xml:space="preserve">
改</t>
        </r>
      </text>
    </comment>
    <comment ref="AB3" authorId="0">
      <text>
        <r>
          <rPr>
            <b/>
            <sz val="9"/>
            <color indexed="81"/>
            <rFont val="宋体"/>
            <family val="3"/>
            <charset val="134"/>
          </rPr>
          <t>郭琳钰:</t>
        </r>
        <r>
          <rPr>
            <sz val="9"/>
            <color indexed="81"/>
            <rFont val="宋体"/>
            <family val="3"/>
            <charset val="134"/>
          </rPr>
          <t xml:space="preserve">
改</t>
        </r>
      </text>
    </comment>
  </commentList>
</comments>
</file>

<file path=xl/sharedStrings.xml><?xml version="1.0" encoding="utf-8"?>
<sst xmlns="http://schemas.openxmlformats.org/spreadsheetml/2006/main" count="1099" uniqueCount="328">
  <si>
    <t>下单时间</t>
  </si>
  <si>
    <t>Ebay账户名</t>
  </si>
  <si>
    <t>物品SKU</t>
  </si>
  <si>
    <t>数量</t>
  </si>
  <si>
    <t>销售单价</t>
  </si>
  <si>
    <t>总计</t>
  </si>
  <si>
    <t>rugaustralia</t>
  </si>
  <si>
    <t>aussierugs</t>
  </si>
  <si>
    <t>Leigh Harrision</t>
  </si>
  <si>
    <t>LUX01 155x225cm</t>
  </si>
  <si>
    <t>SUP04 190x280cm</t>
  </si>
  <si>
    <t>SIL01 155x225cm</t>
  </si>
  <si>
    <t>SUP02 190x280cm</t>
  </si>
  <si>
    <t>SUP03 155x225cm</t>
  </si>
  <si>
    <t>SUP02 155x225cm</t>
  </si>
  <si>
    <t>SUP03 190x280cm</t>
  </si>
  <si>
    <t>AND02 190x280cm</t>
  </si>
  <si>
    <t>SIL05 190x280cm</t>
  </si>
  <si>
    <t>LUX03 155x225cm</t>
  </si>
  <si>
    <t>FRE03 155x225cm</t>
  </si>
  <si>
    <t>JAZ01 200x290cm</t>
  </si>
  <si>
    <t>ROS01 160x230cm</t>
  </si>
  <si>
    <t>ROS01 200x290cm</t>
  </si>
  <si>
    <t>ROS02 160x230cm</t>
  </si>
  <si>
    <t>ROS02 200x290cm</t>
  </si>
  <si>
    <t>AND01 155x225cm</t>
  </si>
  <si>
    <t>AND02 155x225cm</t>
  </si>
  <si>
    <t>AND03 155x225cm</t>
  </si>
  <si>
    <t>AND04 155x225cm</t>
  </si>
  <si>
    <t>SIL02 155x225cm</t>
  </si>
  <si>
    <t>SIL03 155x225cm</t>
  </si>
  <si>
    <t>SIL03 190x280cm</t>
  </si>
  <si>
    <t>SIL05 155x225cm</t>
  </si>
  <si>
    <t>SCT01 155x225cm</t>
  </si>
  <si>
    <t>HID03 152x198cm</t>
  </si>
  <si>
    <t>HID04 152x198cm</t>
  </si>
  <si>
    <t>SUP01 190x280cm</t>
  </si>
  <si>
    <t>SUP04 155x225cm</t>
  </si>
  <si>
    <t>SIL03 240x340cm</t>
  </si>
  <si>
    <t>SIL06 240x340cm</t>
  </si>
  <si>
    <t>LUX05 190x280cm</t>
  </si>
  <si>
    <t>SCT02 155x225cm</t>
  </si>
  <si>
    <t>LUX02 190x280cm</t>
  </si>
  <si>
    <t>AND01 190x280cm</t>
  </si>
  <si>
    <t>LUX01 190x280cm</t>
  </si>
  <si>
    <t>SIL06 155x225cm</t>
  </si>
  <si>
    <t>SUP01 155x225cm</t>
  </si>
  <si>
    <t>LUX02 155x225cm</t>
  </si>
  <si>
    <t>LUX04 155x225cm</t>
  </si>
  <si>
    <t>HID01 152x198cm</t>
  </si>
  <si>
    <t>LUX03 190x280cm</t>
  </si>
  <si>
    <t>SIL06 190x280cm</t>
  </si>
  <si>
    <t>IKA04 160x230cm</t>
  </si>
  <si>
    <t>FRE03 190x280cm</t>
  </si>
  <si>
    <t>AND04 190x280cm</t>
  </si>
  <si>
    <t>FRE01 155x225cm</t>
  </si>
  <si>
    <t>SIL05 240x340cm</t>
  </si>
  <si>
    <t>SCT02 190x280cm</t>
  </si>
  <si>
    <t>FRE02 155x225cm</t>
  </si>
  <si>
    <t>JAZ01 160x230cm</t>
  </si>
  <si>
    <t>SIL01 190x280cm</t>
  </si>
  <si>
    <t>JAZ02 200x290cm</t>
  </si>
  <si>
    <t>LUX05 155x225cm</t>
  </si>
  <si>
    <t>IKA01 160x230cm</t>
  </si>
  <si>
    <t>ROS01 240x340cm</t>
  </si>
  <si>
    <t>SIL02 190x280cm</t>
  </si>
  <si>
    <t>JAZ03 160x230cm</t>
  </si>
  <si>
    <t>AND03 190x280cm</t>
  </si>
  <si>
    <t>IKA07 200x290cm</t>
  </si>
  <si>
    <t>JAZ03 200x290cm</t>
  </si>
  <si>
    <t>SIL04 190x280cm</t>
  </si>
  <si>
    <t>IKA07 160x230cm</t>
  </si>
  <si>
    <t>DRI01 200x290cm</t>
  </si>
  <si>
    <t>IKA04 200x290cm</t>
  </si>
  <si>
    <t>DRI06 160x230cm</t>
  </si>
  <si>
    <t>DRI01 160x230cm</t>
  </si>
  <si>
    <t>HID02 152x198cm</t>
  </si>
  <si>
    <t>SIL01 240x340cm</t>
  </si>
  <si>
    <t>DRI05 160x230cm</t>
  </si>
  <si>
    <t>DRI03 160x230cm</t>
  </si>
  <si>
    <t>SCT01 190x280cm</t>
  </si>
  <si>
    <t>IKA06 160x230cm</t>
  </si>
  <si>
    <t>IKA06 200x290cm</t>
  </si>
  <si>
    <t>LUX04 190x280cm</t>
  </si>
  <si>
    <t xml:space="preserve"> RUG KHAKI 2434</t>
  </si>
  <si>
    <t>IKA05 200x290cm</t>
  </si>
  <si>
    <t>DRI06 200x290cm</t>
  </si>
  <si>
    <t>SIL02 240x340cm</t>
  </si>
  <si>
    <t>JAZ05 160x230cm</t>
  </si>
  <si>
    <t>IKA01 200x290cm</t>
  </si>
  <si>
    <t>FRE01 190x280cm</t>
  </si>
  <si>
    <t>IKA02 200x290cm</t>
  </si>
  <si>
    <t>IKA03 160x230cm</t>
  </si>
  <si>
    <t>JAZ02 160x230cm</t>
  </si>
  <si>
    <t>IKA05 160x230cm</t>
  </si>
  <si>
    <t>IKA02 160x230cm</t>
  </si>
  <si>
    <t>SIL04 155x225cm</t>
  </si>
  <si>
    <t>DRI05 200x290cm</t>
  </si>
  <si>
    <t>图案尺寸</t>
    <phoneticPr fontId="2" type="noConversion"/>
  </si>
  <si>
    <t>求和项:数量</t>
  </si>
  <si>
    <t>求和项:销售单价</t>
  </si>
  <si>
    <t>行标签</t>
  </si>
  <si>
    <t>列标签</t>
  </si>
  <si>
    <t>求和项:数量汇总</t>
  </si>
  <si>
    <t>求和项:销售单价汇总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</si>
  <si>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</si>
  <si>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</si>
  <si>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</si>
  <si>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</si>
  <si>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</si>
  <si>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</si>
  <si>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</si>
  <si>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</si>
  <si>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</si>
  <si>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Quality</t>
  </si>
  <si>
    <t>Quality</t>
    <phoneticPr fontId="2" type="noConversion"/>
  </si>
  <si>
    <t>帕累托及安全库存数</t>
  </si>
  <si>
    <t>等级</t>
  </si>
  <si>
    <t>百分比</t>
  </si>
  <si>
    <t>A</t>
  </si>
  <si>
    <t>B</t>
  </si>
  <si>
    <t>C</t>
  </si>
  <si>
    <t>D</t>
  </si>
  <si>
    <t>福荣达机织</t>
  </si>
  <si>
    <t>安新手工</t>
  </si>
  <si>
    <t>熊亚机织</t>
  </si>
  <si>
    <t>福海手工</t>
  </si>
  <si>
    <t>鑫源皮毛</t>
  </si>
  <si>
    <t>印度手工</t>
  </si>
  <si>
    <t>土耳其机织</t>
  </si>
  <si>
    <t>生产</t>
    <phoneticPr fontId="2" type="noConversion"/>
  </si>
  <si>
    <t>海运</t>
    <phoneticPr fontId="2" type="noConversion"/>
  </si>
  <si>
    <t>备货周期</t>
    <phoneticPr fontId="2" type="noConversion"/>
  </si>
  <si>
    <r>
      <rPr>
        <sz val="11"/>
        <color theme="0"/>
        <rFont val="Calibri"/>
        <family val="2"/>
      </rPr>
      <t>行标签</t>
    </r>
  </si>
  <si>
    <r>
      <rPr>
        <sz val="11"/>
        <color theme="0"/>
        <rFont val="宋体"/>
        <family val="3"/>
        <charset val="134"/>
      </rPr>
      <t>图案尺寸</t>
    </r>
    <phoneticPr fontId="2" type="noConversion"/>
  </si>
  <si>
    <r>
      <t>3</t>
    </r>
    <r>
      <rPr>
        <sz val="11"/>
        <color theme="0"/>
        <rFont val="Calibri"/>
        <family val="2"/>
      </rPr>
      <t>月</t>
    </r>
  </si>
  <si>
    <r>
      <t>4</t>
    </r>
    <r>
      <rPr>
        <sz val="11"/>
        <color theme="0"/>
        <rFont val="Calibri"/>
        <family val="2"/>
      </rPr>
      <t>月</t>
    </r>
  </si>
  <si>
    <r>
      <t>5</t>
    </r>
    <r>
      <rPr>
        <sz val="11"/>
        <color theme="0"/>
        <rFont val="Calibri"/>
        <family val="2"/>
      </rPr>
      <t>月</t>
    </r>
  </si>
  <si>
    <r>
      <t>6</t>
    </r>
    <r>
      <rPr>
        <sz val="11"/>
        <color theme="0"/>
        <rFont val="Calibri"/>
        <family val="2"/>
      </rPr>
      <t>月</t>
    </r>
  </si>
  <si>
    <r>
      <t>7</t>
    </r>
    <r>
      <rPr>
        <sz val="11"/>
        <color theme="0"/>
        <rFont val="Calibri"/>
        <family val="2"/>
      </rPr>
      <t>月</t>
    </r>
  </si>
  <si>
    <r>
      <t>8</t>
    </r>
    <r>
      <rPr>
        <sz val="11"/>
        <color theme="0"/>
        <rFont val="Calibri"/>
        <family val="2"/>
      </rPr>
      <t>月</t>
    </r>
  </si>
  <si>
    <r>
      <t>9</t>
    </r>
    <r>
      <rPr>
        <sz val="11"/>
        <color theme="0"/>
        <rFont val="Calibri"/>
        <family val="2"/>
      </rPr>
      <t>月</t>
    </r>
  </si>
  <si>
    <r>
      <t>10</t>
    </r>
    <r>
      <rPr>
        <sz val="11"/>
        <color theme="0"/>
        <rFont val="Calibri"/>
        <family val="2"/>
      </rPr>
      <t>月</t>
    </r>
  </si>
  <si>
    <r>
      <t>11</t>
    </r>
    <r>
      <rPr>
        <sz val="11"/>
        <color theme="0"/>
        <rFont val="Calibri"/>
        <family val="2"/>
      </rPr>
      <t>月</t>
    </r>
  </si>
  <si>
    <r>
      <rPr>
        <sz val="11"/>
        <color theme="0"/>
        <rFont val="Calibri"/>
        <family val="2"/>
      </rPr>
      <t>数量</t>
    </r>
  </si>
  <si>
    <r>
      <rPr>
        <sz val="11"/>
        <color theme="0"/>
        <rFont val="Calibri"/>
        <family val="2"/>
      </rPr>
      <t>销售单价</t>
    </r>
  </si>
  <si>
    <r>
      <rPr>
        <sz val="11"/>
        <color theme="0"/>
        <rFont val="宋体"/>
        <family val="3"/>
        <charset val="134"/>
      </rPr>
      <t>近三月累计销售额</t>
    </r>
    <phoneticPr fontId="2" type="noConversion"/>
  </si>
  <si>
    <r>
      <rPr>
        <sz val="11"/>
        <color theme="0"/>
        <rFont val="宋体"/>
        <family val="3"/>
        <charset val="134"/>
      </rPr>
      <t>三月占比</t>
    </r>
    <phoneticPr fontId="2" type="noConversion"/>
  </si>
  <si>
    <r>
      <rPr>
        <sz val="11"/>
        <color theme="0"/>
        <rFont val="宋体"/>
        <family val="3"/>
        <charset val="134"/>
      </rPr>
      <t>累计占比</t>
    </r>
    <phoneticPr fontId="2" type="noConversion"/>
  </si>
  <si>
    <r>
      <rPr>
        <sz val="11"/>
        <color theme="0"/>
        <rFont val="宋体"/>
        <family val="3"/>
        <charset val="134"/>
      </rPr>
      <t>帕累托等级</t>
    </r>
    <phoneticPr fontId="2" type="noConversion"/>
  </si>
  <si>
    <r>
      <rPr>
        <sz val="11"/>
        <color theme="0"/>
        <rFont val="宋体"/>
        <family val="3"/>
        <charset val="134"/>
      </rPr>
      <t>现有库存</t>
    </r>
    <phoneticPr fontId="2" type="noConversion"/>
  </si>
  <si>
    <r>
      <rPr>
        <sz val="11"/>
        <color theme="0"/>
        <rFont val="宋体"/>
        <family val="3"/>
        <charset val="134"/>
      </rPr>
      <t>在途库存</t>
    </r>
    <phoneticPr fontId="2" type="noConversion"/>
  </si>
  <si>
    <r>
      <rPr>
        <sz val="11"/>
        <color theme="0"/>
        <rFont val="宋体"/>
        <family val="3"/>
        <charset val="134"/>
      </rPr>
      <t>推荐备货</t>
    </r>
    <phoneticPr fontId="2" type="noConversion"/>
  </si>
  <si>
    <t>LUXURY  Floor Rug LUX01 190x280cm</t>
  </si>
  <si>
    <t>SUPREME Floor Rug SUP01 190x280cm</t>
  </si>
  <si>
    <t>ANDES Floor Rug AND01 155x225cm</t>
  </si>
  <si>
    <t>ANDES Floor Rug AND02 155x225cm</t>
  </si>
  <si>
    <t>HIDES Floor Rug HID04 152x198cm</t>
  </si>
  <si>
    <t>LUXURY  Floor Rug LUX04 155x225cm</t>
  </si>
  <si>
    <t>JAZZ Floor Rug JAZ03 160x230cm</t>
  </si>
  <si>
    <t>RUG PAD Floor Rug Q9011 160x230cm</t>
  </si>
  <si>
    <t>Floor Rug ROY01 155x225cm</t>
  </si>
  <si>
    <t>Floor Rug ROY02 155x225cm</t>
  </si>
  <si>
    <t>Floor Rug ROY03 155x225cm</t>
  </si>
  <si>
    <t>Floor Rug ROY04 155x225cm</t>
  </si>
  <si>
    <t>Floor Rug ROY05 155x225cm</t>
  </si>
  <si>
    <t>Floor Rug ROY06 155x225cm</t>
  </si>
  <si>
    <t>FLOOR RUG AND05 155x225cm</t>
  </si>
  <si>
    <t>FLOOR RUG AND06 155x225cm</t>
  </si>
  <si>
    <t>FLOOR RUG AND07 155x225cm</t>
  </si>
  <si>
    <t>FLOOR RUG AND08 155x225cm</t>
  </si>
  <si>
    <t>Floor Rug MOD01 155x225cm</t>
  </si>
  <si>
    <t>Floor Rug MOD02 155x225cm</t>
  </si>
  <si>
    <t>Floor Rug MOD03 155x225cm</t>
  </si>
  <si>
    <t>Floor Rug MOD04 155x225cm</t>
  </si>
  <si>
    <t>SCOUT Floor Rug SCT01 155x225cm</t>
  </si>
  <si>
    <t>SILVIA Floor Rug SIL01 155x225cm</t>
  </si>
  <si>
    <t>LUXURY  Floor Rug LUX02 190x280cm</t>
  </si>
  <si>
    <t>SHAG RUG SUP01 120x170cm</t>
  </si>
  <si>
    <t>ANDES Floor Rug AND01 190x280cm</t>
  </si>
  <si>
    <t>LUXURY  Floor Rug LUX01 155x225cm</t>
  </si>
  <si>
    <t>SUPREME Floor Rug SUP02 155x225cm</t>
  </si>
  <si>
    <t>SUPREME Floor Rug SUP02 190x280cm</t>
  </si>
  <si>
    <t>SUPREME Floor Rug SUP03 155x225cm</t>
  </si>
  <si>
    <t>SUPREME Floor Rug SUP03 190x280cm</t>
  </si>
  <si>
    <t>FRESNO Floor Rug FRE03 155x225cm</t>
  </si>
  <si>
    <t>LUXURY  Floor Rug LUX03 155x225cm</t>
  </si>
  <si>
    <t>SILVIA Floor Rug SIL05 190x280cm</t>
  </si>
  <si>
    <t>ANDES Floor Rug AND04 155x225cm</t>
  </si>
  <si>
    <t>LUXURY  Floor Rug LUX03 190x280cm</t>
  </si>
  <si>
    <t>SILVIA Floor Rug SIL01 190x280cm</t>
  </si>
  <si>
    <t>HIDES Floor Rug HID02 152x198cm</t>
  </si>
  <si>
    <t>SILVIA Floor Rug SIL02 190x280cm</t>
  </si>
  <si>
    <t>HIDES Floor Rug HID01 152x198cm</t>
  </si>
  <si>
    <t>HIDES Floor Rug HID03 152x198cm</t>
  </si>
  <si>
    <t>SUPREME Floor Rug SUP01 155x225cm</t>
  </si>
  <si>
    <t>JAZZ Floor Rug JAZ01 200x290cm</t>
  </si>
  <si>
    <t>RUG PAD Floor Rug Q9012 200x290cm</t>
  </si>
  <si>
    <t>SUPREME Floor Rug SUP04 190x280cm</t>
  </si>
  <si>
    <t>LUXURY  Floor Rug LUX05 190x280cm</t>
  </si>
  <si>
    <t>SILVIA Floor Rug SIL06 155x225cm</t>
  </si>
  <si>
    <t>ANDES Floor Rug AND02 190x280cm</t>
  </si>
  <si>
    <t>SCOUT Floor Rug SCT02 155x225cm</t>
  </si>
  <si>
    <t>12月</t>
  </si>
  <si>
    <t>号码</t>
    <phoneticPr fontId="2" type="noConversion"/>
  </si>
  <si>
    <t>货</t>
    <phoneticPr fontId="2" type="noConversion"/>
  </si>
  <si>
    <t>推荐备货</t>
  </si>
  <si>
    <t>下一个货柜5月份才能到了</t>
    <phoneticPr fontId="2" type="noConversion"/>
  </si>
  <si>
    <t>Floor Rug MOD03 190x280cm</t>
  </si>
  <si>
    <t>Floor Rug MOD02 190x280cm</t>
  </si>
  <si>
    <t>SILVIA Floor Rug SIL03 155x225cm</t>
  </si>
  <si>
    <t>LUXURY  Floor Rug LUX02 155x225cm</t>
  </si>
  <si>
    <t>SILVIA Floor Rug SIL02 155x225cm</t>
  </si>
  <si>
    <t>SHAG RUG SUP02 120x170cm</t>
  </si>
  <si>
    <t>SCOUT Floor Rug SCT02 190x280cm</t>
  </si>
  <si>
    <t>SILVIA Floor Rug SIL04 190x280cm</t>
  </si>
  <si>
    <t>IKAT Floor Rug IKA06 200x290cm</t>
  </si>
  <si>
    <t>LUXURY  Floor Rug LUX05 155x225cm</t>
  </si>
  <si>
    <t>SILVIA Floor Rug SIL03 190x280cm</t>
  </si>
  <si>
    <t>Floor Rug MOD01 190x280cm</t>
  </si>
  <si>
    <t>SUPREME Floor Rug SUP04 155x225cm</t>
  </si>
  <si>
    <t>Floor Rug MOD04 190x280cm</t>
  </si>
  <si>
    <t>1月</t>
  </si>
  <si>
    <r>
      <t>12</t>
    </r>
    <r>
      <rPr>
        <sz val="11"/>
        <color theme="0"/>
        <rFont val="宋体"/>
        <family val="3"/>
        <charset val="134"/>
      </rPr>
      <t>月</t>
    </r>
    <phoneticPr fontId="2" type="noConversion"/>
  </si>
  <si>
    <t>Q9011 160x230cm</t>
  </si>
  <si>
    <t>ROY01 155x225cm</t>
  </si>
  <si>
    <t>ROY02 155x225cm</t>
  </si>
  <si>
    <t>ROY03 155x225cm</t>
  </si>
  <si>
    <t>ROY04 155x225cm</t>
  </si>
  <si>
    <t>ROY05 155x225cm</t>
  </si>
  <si>
    <t>ROY06 155x225cm</t>
  </si>
  <si>
    <t>AND05 155x225cm</t>
  </si>
  <si>
    <t>AND06 155x225cm</t>
  </si>
  <si>
    <t>AND07 155x225cm</t>
  </si>
  <si>
    <t>AND08 155x225cm</t>
  </si>
  <si>
    <t>MOD01 155x225cm</t>
  </si>
  <si>
    <t>MOD02 155x225cm</t>
  </si>
  <si>
    <t>MOD03 155x225cm</t>
  </si>
  <si>
    <t>MOD04 155x225cm</t>
  </si>
  <si>
    <t>SUP01 120x170cm</t>
  </si>
  <si>
    <t>Q9012 200x290cm</t>
  </si>
  <si>
    <t>MOD03 190x280cm</t>
  </si>
  <si>
    <t>MOD02 190x280cm</t>
  </si>
  <si>
    <t>SUP02 120x170cm</t>
  </si>
  <si>
    <t>MOD01 190x280cm</t>
  </si>
  <si>
    <t>MOD04 190x280cm</t>
  </si>
  <si>
    <r>
      <t>1</t>
    </r>
    <r>
      <rPr>
        <sz val="11"/>
        <color theme="0"/>
        <rFont val="宋体"/>
        <family val="3"/>
        <charset val="134"/>
      </rPr>
      <t>月</t>
    </r>
    <phoneticPr fontId="2" type="noConversion"/>
  </si>
  <si>
    <t>华顺手工</t>
    <phoneticPr fontId="2" type="noConversion"/>
  </si>
  <si>
    <t>在途1</t>
    <phoneticPr fontId="2" type="noConversion"/>
  </si>
  <si>
    <t>在途2</t>
    <phoneticPr fontId="2" type="noConversion"/>
  </si>
  <si>
    <t>在途总量</t>
    <phoneticPr fontId="2" type="noConversion"/>
  </si>
  <si>
    <r>
      <t>1</t>
    </r>
    <r>
      <rPr>
        <b/>
        <sz val="13"/>
        <color theme="6" tint="-0.499984740745262"/>
        <rFont val="Times New Roman"/>
        <family val="1"/>
      </rPr>
      <t xml:space="preserve">70104 SHD </t>
    </r>
    <r>
      <rPr>
        <b/>
        <sz val="13"/>
        <color theme="6" tint="-0.499984740745262"/>
        <rFont val="宋体"/>
        <family val="3"/>
        <charset val="134"/>
      </rPr>
      <t>第三次补货</t>
    </r>
    <phoneticPr fontId="2" type="noConversion"/>
  </si>
  <si>
    <t>总计</t>
    <phoneticPr fontId="2" type="noConversion"/>
  </si>
  <si>
    <t>平米</t>
    <phoneticPr fontId="2" type="noConversion"/>
  </si>
  <si>
    <t>工艺对应</t>
    <phoneticPr fontId="2" type="noConversion"/>
  </si>
  <si>
    <t>防滑垫</t>
  </si>
  <si>
    <t>华顺手工</t>
  </si>
  <si>
    <t>福海手工</t>
    <phoneticPr fontId="2" type="noConversion"/>
  </si>
  <si>
    <t>平米</t>
    <phoneticPr fontId="2" type="noConversion"/>
  </si>
  <si>
    <t>Floor Rug SIL06 240x340cm</t>
  </si>
  <si>
    <t>SILVIA Floor Rug SIL05 155x225cm</t>
  </si>
  <si>
    <t>Floor Rug ROY02 190x280cm</t>
  </si>
  <si>
    <t>IKAT Floor Rug IKA04 160x230cm</t>
  </si>
  <si>
    <t>ANDES Floor Rug AND03 155x225cm</t>
  </si>
  <si>
    <t>Floor Rug ROY04 190x280cm</t>
  </si>
  <si>
    <t>2016-10-30 - 2016-11-5</t>
  </si>
  <si>
    <t>2016-11-6 - 2016-11-12</t>
  </si>
  <si>
    <t>2016-11-13 - 2016-11-19</t>
  </si>
  <si>
    <t>2016-11-20 - 2016-11-26</t>
  </si>
  <si>
    <t>2016-11-27 - 2016-12-3</t>
  </si>
  <si>
    <t>2016-12-4 - 2016-12-10</t>
  </si>
  <si>
    <t>2016-12-11 - 2016-12-17</t>
  </si>
  <si>
    <t>2016-12-18 - 2016-12-24</t>
  </si>
  <si>
    <t>2016-12-25 - 2016-12-31</t>
  </si>
  <si>
    <t>2017-1-1 - 2017-1-7</t>
  </si>
  <si>
    <t>2017-1-8 - 2017-1-14</t>
  </si>
  <si>
    <t>2017-1-15 - 2017-1-20</t>
  </si>
  <si>
    <r>
      <rPr>
        <sz val="11"/>
        <color rgb="FF000000"/>
        <rFont val="宋体"/>
        <family val="3"/>
        <charset val="134"/>
      </rPr>
      <t>最近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周</t>
    </r>
    <phoneticPr fontId="2" type="noConversion"/>
  </si>
  <si>
    <r>
      <rPr>
        <sz val="11"/>
        <color rgb="FF000000"/>
        <rFont val="宋体"/>
        <family val="3"/>
        <charset val="134"/>
      </rPr>
      <t>最近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周</t>
    </r>
    <phoneticPr fontId="2" type="noConversion"/>
  </si>
  <si>
    <r>
      <rPr>
        <sz val="11"/>
        <color rgb="FF000000"/>
        <rFont val="宋体"/>
        <family val="3"/>
        <charset val="134"/>
      </rPr>
      <t>最近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周</t>
    </r>
    <phoneticPr fontId="2" type="noConversion"/>
  </si>
  <si>
    <r>
      <rPr>
        <sz val="11"/>
        <color rgb="FF000000"/>
        <rFont val="宋体"/>
        <family val="3"/>
        <charset val="134"/>
      </rPr>
      <t>最近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family val="3"/>
        <charset val="134"/>
      </rPr>
      <t>周</t>
    </r>
    <phoneticPr fontId="2" type="noConversion"/>
  </si>
  <si>
    <r>
      <rPr>
        <sz val="11"/>
        <color theme="0"/>
        <rFont val="宋体"/>
        <family val="3"/>
        <charset val="134"/>
      </rPr>
      <t>（生</t>
    </r>
    <r>
      <rPr>
        <sz val="11"/>
        <color theme="0"/>
        <rFont val="Times New Roman"/>
        <family val="2"/>
        <charset val="134"/>
      </rPr>
      <t>+</t>
    </r>
    <r>
      <rPr>
        <sz val="11"/>
        <color theme="0"/>
        <rFont val="宋体"/>
        <family val="3"/>
        <charset val="134"/>
      </rPr>
      <t>海）</t>
    </r>
    <phoneticPr fontId="2" type="noConversion"/>
  </si>
  <si>
    <t>库存期</t>
    <phoneticPr fontId="2" type="noConversion"/>
  </si>
  <si>
    <t>安全库存天数</t>
    <phoneticPr fontId="2" type="noConversion"/>
  </si>
  <si>
    <t>采购频率</t>
    <phoneticPr fontId="2" type="noConversion"/>
  </si>
  <si>
    <t>采购频率</t>
    <phoneticPr fontId="2" type="noConversion"/>
  </si>
  <si>
    <t>持续上升</t>
    <phoneticPr fontId="2" type="noConversion"/>
  </si>
  <si>
    <t>波动上升</t>
    <phoneticPr fontId="2" type="noConversion"/>
  </si>
  <si>
    <t>近7天日均销量</t>
    <phoneticPr fontId="2" type="noConversion"/>
  </si>
  <si>
    <t>近15天日均销量</t>
    <phoneticPr fontId="2" type="noConversion"/>
  </si>
  <si>
    <t>近30天日均销量</t>
    <phoneticPr fontId="2" type="noConversion"/>
  </si>
  <si>
    <r>
      <t>近</t>
    </r>
    <r>
      <rPr>
        <sz val="11"/>
        <color theme="0"/>
        <rFont val="Times New Roman"/>
        <family val="2"/>
        <charset val="134"/>
      </rPr>
      <t>60</t>
    </r>
    <r>
      <rPr>
        <sz val="11"/>
        <color theme="0"/>
        <rFont val="宋体"/>
        <family val="3"/>
        <charset val="134"/>
      </rPr>
      <t>天日均销量</t>
    </r>
    <phoneticPr fontId="2" type="noConversion"/>
  </si>
  <si>
    <t>销量走势</t>
    <phoneticPr fontId="2" type="noConversion"/>
  </si>
  <si>
    <t>库存等级</t>
    <phoneticPr fontId="2" type="noConversion"/>
  </si>
  <si>
    <r>
      <t>A</t>
    </r>
    <r>
      <rPr>
        <sz val="11"/>
        <color rgb="FF000000"/>
        <rFont val="Calibri"/>
        <family val="2"/>
      </rPr>
      <t>+</t>
    </r>
    <phoneticPr fontId="2" type="noConversion"/>
  </si>
  <si>
    <r>
      <t>B</t>
    </r>
    <r>
      <rPr>
        <sz val="11"/>
        <color rgb="FF000000"/>
        <rFont val="Calibri"/>
        <family val="2"/>
      </rPr>
      <t>+</t>
    </r>
    <phoneticPr fontId="2" type="noConversion"/>
  </si>
  <si>
    <t>B</t>
    <phoneticPr fontId="2" type="noConversion"/>
  </si>
  <si>
    <t>日均库存</t>
    <phoneticPr fontId="2" type="noConversion"/>
  </si>
  <si>
    <t>A-</t>
    <phoneticPr fontId="2" type="noConversion"/>
  </si>
  <si>
    <t>B-</t>
    <phoneticPr fontId="2" type="noConversion"/>
  </si>
  <si>
    <t>C+</t>
    <phoneticPr fontId="2" type="noConversion"/>
  </si>
  <si>
    <r>
      <t>C</t>
    </r>
    <r>
      <rPr>
        <sz val="11"/>
        <color rgb="FF000000"/>
        <rFont val="Calibri"/>
        <family val="2"/>
      </rPr>
      <t>-</t>
    </r>
    <phoneticPr fontId="2" type="noConversion"/>
  </si>
  <si>
    <r>
      <t>D</t>
    </r>
    <r>
      <rPr>
        <sz val="11"/>
        <color rgb="FF000000"/>
        <rFont val="Calibri"/>
        <family val="2"/>
      </rPr>
      <t>+</t>
    </r>
    <phoneticPr fontId="2" type="noConversion"/>
  </si>
  <si>
    <t>帕累托等级</t>
    <phoneticPr fontId="2" type="noConversion"/>
  </si>
  <si>
    <t>波动走势</t>
    <phoneticPr fontId="2" type="noConversion"/>
  </si>
  <si>
    <t>库存等级</t>
    <phoneticPr fontId="2" type="noConversion"/>
  </si>
  <si>
    <t>A</t>
    <phoneticPr fontId="2" type="noConversion"/>
  </si>
  <si>
    <t>持续上升</t>
    <phoneticPr fontId="2" type="noConversion"/>
  </si>
  <si>
    <t>波动上升</t>
    <phoneticPr fontId="2" type="noConversion"/>
  </si>
  <si>
    <t>波动下降</t>
    <phoneticPr fontId="2" type="noConversion"/>
  </si>
  <si>
    <t>持续下降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</si>
  <si>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</si>
  <si>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</si>
  <si>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</si>
  <si>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A</t>
    <phoneticPr fontId="2" type="noConversion"/>
  </si>
  <si>
    <t>A</t>
    <phoneticPr fontId="2" type="noConversion"/>
  </si>
  <si>
    <t>A-</t>
    <phoneticPr fontId="2" type="noConversion"/>
  </si>
  <si>
    <t>B+</t>
    <phoneticPr fontId="2" type="noConversion"/>
  </si>
  <si>
    <t>B</t>
    <phoneticPr fontId="2" type="noConversion"/>
  </si>
  <si>
    <t>B-</t>
    <phoneticPr fontId="2" type="noConversion"/>
  </si>
  <si>
    <t>C+</t>
    <phoneticPr fontId="2" type="noConversion"/>
  </si>
  <si>
    <t>C-</t>
    <phoneticPr fontId="2" type="noConversion"/>
  </si>
  <si>
    <t>安全库存天数</t>
    <phoneticPr fontId="2" type="noConversion"/>
  </si>
  <si>
    <t>D</t>
    <phoneticPr fontId="2" type="noConversion"/>
  </si>
  <si>
    <t>取最大库存</t>
    <phoneticPr fontId="2" type="noConversion"/>
  </si>
  <si>
    <t>推荐库存</t>
    <phoneticPr fontId="2" type="noConversion"/>
  </si>
  <si>
    <t>生产中库存</t>
    <phoneticPr fontId="2" type="noConversion"/>
  </si>
  <si>
    <t>平米数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</si>
</sst>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00"/>
    <numFmt numFmtId="178" formatCode="0.00_ "/>
    <numFmt numFmtId="179" formatCode="0.00_);[Red]\(0.00\)"/>
  </numFmts>
  <fonts count="13" x14ac:knownFonts="1">
    <font>
      <sz val="11"/>
      <color rgb="FF000000"/>
      <name val="Calibri"/>
    </font>
    <font>
      <sz val="11"/>
      <color theme="0"/>
      <name val="Times New Roman"/>
      <family val="2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theme="0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Calibri"/>
      <family val="2"/>
    </font>
    <font>
      <b/>
      <sz val="13"/>
      <color theme="3"/>
      <name val="Times New Roman"/>
      <family val="2"/>
      <charset val="134"/>
    </font>
    <font>
      <b/>
      <sz val="13"/>
      <color theme="6" tint="-0.499984740745262"/>
      <name val="Times New Roman"/>
      <family val="2"/>
      <charset val="134"/>
    </font>
    <font>
      <b/>
      <sz val="13"/>
      <color theme="6" tint="-0.499984740745262"/>
      <name val="Times New Roman"/>
      <family val="1"/>
    </font>
    <font>
      <b/>
      <sz val="13"/>
      <color theme="6" tint="-0.49998474074526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8" fillId="0" borderId="0"/>
    <xf numFmtId="0" fontId="1" fillId="6" borderId="0" applyNumberFormat="0" applyBorder="0" applyAlignment="0" applyProtection="0">
      <alignment vertical="center"/>
    </xf>
  </cellStyleXfs>
  <cellXfs count="74">
    <xf numFmtId="0" fontId="0" fillId="0" borderId="0" xfId="0"/>
    <xf numFmtId="14" fontId="0" fillId="0" borderId="0" xfId="0" applyNumberFormat="1"/>
    <xf numFmtId="0" fontId="3" fillId="0" borderId="0" xfId="0" applyFont="1"/>
    <xf numFmtId="17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" xfId="0" pivotButton="1" applyBorder="1"/>
    <xf numFmtId="176" fontId="0" fillId="0" borderId="1" xfId="0" applyNumberFormat="1" applyBorder="1" applyAlignment="1">
      <alignment horizontal="left"/>
    </xf>
    <xf numFmtId="0" fontId="0" fillId="0" borderId="1" xfId="0" applyNumberFormat="1" applyBorder="1"/>
    <xf numFmtId="176" fontId="0" fillId="0" borderId="4" xfId="0" applyNumberFormat="1" applyBorder="1" applyAlignment="1">
      <alignment horizontal="left"/>
    </xf>
    <xf numFmtId="0" fontId="0" fillId="0" borderId="4" xfId="0" applyNumberFormat="1" applyBorder="1"/>
    <xf numFmtId="176" fontId="0" fillId="0" borderId="7" xfId="0" applyNumberFormat="1" applyBorder="1" applyAlignment="1">
      <alignment horizontal="left"/>
    </xf>
    <xf numFmtId="14" fontId="0" fillId="0" borderId="1" xfId="0" applyNumberFormat="1" applyBorder="1"/>
    <xf numFmtId="14" fontId="0" fillId="0" borderId="5" xfId="0" applyNumberFormat="1" applyBorder="1"/>
    <xf numFmtId="0" fontId="0" fillId="0" borderId="8" xfId="0" applyNumberFormat="1" applyBorder="1"/>
    <xf numFmtId="0" fontId="0" fillId="0" borderId="5" xfId="0" applyNumberFormat="1" applyBorder="1"/>
    <xf numFmtId="0" fontId="0" fillId="0" borderId="11" xfId="0" applyNumberFormat="1" applyBorder="1"/>
    <xf numFmtId="0" fontId="0" fillId="0" borderId="10" xfId="0" applyNumberFormat="1" applyBorder="1"/>
    <xf numFmtId="176" fontId="1" fillId="2" borderId="14" xfId="1" applyNumberFormat="1" applyBorder="1" applyAlignment="1"/>
    <xf numFmtId="176" fontId="1" fillId="2" borderId="0" xfId="1" applyNumberFormat="1" applyBorder="1" applyAlignment="1"/>
    <xf numFmtId="0" fontId="1" fillId="3" borderId="0" xfId="2" applyBorder="1" applyAlignment="1"/>
    <xf numFmtId="0" fontId="1" fillId="4" borderId="14" xfId="3" applyBorder="1" applyAlignment="1"/>
    <xf numFmtId="0" fontId="1" fillId="4" borderId="0" xfId="3" applyBorder="1" applyAlignment="1"/>
    <xf numFmtId="0" fontId="1" fillId="5" borderId="14" xfId="4" applyBorder="1" applyAlignment="1"/>
    <xf numFmtId="0" fontId="1" fillId="5" borderId="0" xfId="4" applyBorder="1" applyAlignment="1"/>
    <xf numFmtId="0" fontId="1" fillId="5" borderId="15" xfId="4" applyBorder="1" applyAlignment="1"/>
    <xf numFmtId="0" fontId="4" fillId="4" borderId="0" xfId="3" applyFont="1" applyBorder="1" applyAlignment="1"/>
    <xf numFmtId="176" fontId="0" fillId="0" borderId="16" xfId="0" applyNumberFormat="1" applyBorder="1"/>
    <xf numFmtId="176" fontId="3" fillId="0" borderId="16" xfId="0" applyNumberFormat="1" applyFont="1" applyBorder="1"/>
    <xf numFmtId="0" fontId="0" fillId="0" borderId="16" xfId="0" applyBorder="1"/>
    <xf numFmtId="0" fontId="0" fillId="0" borderId="16" xfId="0" applyFill="1" applyBorder="1"/>
    <xf numFmtId="0" fontId="1" fillId="3" borderId="13" xfId="2" applyBorder="1" applyAlignment="1">
      <alignment horizontal="center"/>
    </xf>
    <xf numFmtId="0" fontId="8" fillId="0" borderId="0" xfId="0" applyFont="1"/>
    <xf numFmtId="177" fontId="0" fillId="0" borderId="16" xfId="0" applyNumberFormat="1" applyBorder="1"/>
    <xf numFmtId="0" fontId="0" fillId="0" borderId="0" xfId="0" applyFill="1"/>
    <xf numFmtId="178" fontId="0" fillId="0" borderId="0" xfId="0" applyNumberFormat="1"/>
    <xf numFmtId="179" fontId="3" fillId="0" borderId="0" xfId="0" applyNumberFormat="1" applyFont="1"/>
    <xf numFmtId="179" fontId="0" fillId="0" borderId="0" xfId="0" applyNumberFormat="1"/>
    <xf numFmtId="179" fontId="8" fillId="0" borderId="0" xfId="0" applyNumberFormat="1" applyFont="1"/>
    <xf numFmtId="178" fontId="1" fillId="2" borderId="0" xfId="1" applyNumberFormat="1" applyBorder="1" applyAlignment="1"/>
    <xf numFmtId="178" fontId="4" fillId="2" borderId="0" xfId="1" applyNumberFormat="1" applyFont="1" applyBorder="1" applyAlignment="1"/>
    <xf numFmtId="178" fontId="3" fillId="0" borderId="16" xfId="0" applyNumberFormat="1" applyFont="1" applyBorder="1"/>
    <xf numFmtId="178" fontId="0" fillId="0" borderId="16" xfId="0" applyNumberFormat="1" applyBorder="1"/>
    <xf numFmtId="178" fontId="3" fillId="0" borderId="18" xfId="0" applyNumberFormat="1" applyFont="1" applyBorder="1"/>
    <xf numFmtId="178" fontId="1" fillId="2" borderId="0" xfId="1" applyNumberFormat="1" applyBorder="1" applyAlignment="1">
      <alignment horizontal="center"/>
    </xf>
    <xf numFmtId="0" fontId="1" fillId="4" borderId="12" xfId="3" applyBorder="1" applyAlignment="1">
      <alignment horizontal="center"/>
    </xf>
    <xf numFmtId="0" fontId="1" fillId="4" borderId="13" xfId="3" applyBorder="1" applyAlignment="1">
      <alignment horizontal="center"/>
    </xf>
    <xf numFmtId="14" fontId="0" fillId="0" borderId="8" xfId="0" applyNumberFormat="1" applyBorder="1"/>
    <xf numFmtId="0" fontId="8" fillId="0" borderId="0" xfId="6"/>
    <xf numFmtId="176" fontId="8" fillId="0" borderId="0" xfId="6" applyNumberForma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2" fontId="0" fillId="0" borderId="0" xfId="0" applyNumberFormat="1"/>
    <xf numFmtId="0" fontId="1" fillId="6" borderId="13" xfId="7" applyBorder="1" applyAlignment="1">
      <alignment horizontal="center"/>
    </xf>
    <xf numFmtId="0" fontId="3" fillId="0" borderId="16" xfId="0" applyFont="1" applyBorder="1"/>
    <xf numFmtId="0" fontId="8" fillId="0" borderId="16" xfId="0" applyFont="1" applyBorder="1"/>
    <xf numFmtId="0" fontId="8" fillId="0" borderId="20" xfId="0" applyFont="1" applyFill="1" applyBorder="1"/>
    <xf numFmtId="0" fontId="4" fillId="5" borderId="0" xfId="4" applyFont="1" applyBorder="1" applyAlignment="1"/>
    <xf numFmtId="0" fontId="0" fillId="7" borderId="16" xfId="0" applyFill="1" applyBorder="1"/>
    <xf numFmtId="0" fontId="1" fillId="5" borderId="13" xfId="4" applyBorder="1" applyAlignment="1">
      <alignment horizontal="center"/>
    </xf>
    <xf numFmtId="0" fontId="1" fillId="3" borderId="13" xfId="2" applyBorder="1" applyAlignment="1">
      <alignment horizontal="center"/>
    </xf>
    <xf numFmtId="176" fontId="1" fillId="2" borderId="12" xfId="1" applyNumberFormat="1" applyBorder="1" applyAlignment="1">
      <alignment horizontal="center"/>
    </xf>
    <xf numFmtId="176" fontId="1" fillId="2" borderId="13" xfId="1" applyNumberFormat="1" applyBorder="1" applyAlignment="1">
      <alignment horizontal="center"/>
    </xf>
    <xf numFmtId="0" fontId="4" fillId="6" borderId="0" xfId="7" applyFont="1" applyBorder="1" applyAlignment="1">
      <alignment horizontal="center" wrapText="1"/>
    </xf>
    <xf numFmtId="0" fontId="4" fillId="6" borderId="19" xfId="7" applyFont="1" applyBorder="1" applyAlignment="1">
      <alignment horizontal="center" wrapText="1"/>
    </xf>
    <xf numFmtId="0" fontId="10" fillId="0" borderId="17" xfId="5" applyFont="1" applyAlignment="1">
      <alignment horizontal="center" vertical="center"/>
    </xf>
    <xf numFmtId="0" fontId="0" fillId="7" borderId="21" xfId="0" applyFill="1" applyBorder="1"/>
    <xf numFmtId="0" fontId="0" fillId="0" borderId="21" xfId="0" applyBorder="1"/>
    <xf numFmtId="0" fontId="1" fillId="5" borderId="22" xfId="4" applyBorder="1" applyAlignment="1">
      <alignment horizontal="center"/>
    </xf>
    <xf numFmtId="0" fontId="1" fillId="5" borderId="20" xfId="4" applyBorder="1" applyAlignment="1">
      <alignment horizontal="center"/>
    </xf>
    <xf numFmtId="0" fontId="1" fillId="5" borderId="18" xfId="4" applyBorder="1" applyAlignment="1">
      <alignment horizontal="center"/>
    </xf>
  </cellXfs>
  <cellStyles count="8">
    <cellStyle name="标题 2" xfId="5" builtinId="17"/>
    <cellStyle name="常规" xfId="0" builtinId="0"/>
    <cellStyle name="常规 2" xfId="6"/>
    <cellStyle name="强调文字颜色 2" xfId="7" builtinId="33"/>
    <cellStyle name="强调文字颜色 3" xfId="1" builtinId="37"/>
    <cellStyle name="强调文字颜色 4" xfId="2" builtinId="41"/>
    <cellStyle name="强调文字颜色 5" xfId="3" builtinId="45"/>
    <cellStyle name="强调文字颜色 6" xfId="4" builtinId="49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郭琳钰" refreshedDate="42757.676648842593" createdVersion="4" refreshedVersion="4" minRefreshableVersion="3" recordCount="285">
  <cacheSource type="worksheet">
    <worksheetSource ref="A1:G286" sheet="sheet1"/>
  </cacheSource>
  <cacheFields count="7">
    <cacheField name="下单时间" numFmtId="14">
      <sharedItems containsSemiMixedTypes="0" containsNonDate="0" containsDate="1" containsString="0" minDate="2016-11-01T00:00:00" maxDate="2017-01-20T00:00:00" count="73">
        <d v="2017-01-19T00:00:00"/>
        <d v="2017-01-18T00:00:00"/>
        <d v="2017-01-17T00:00:00"/>
        <d v="2017-01-16T00:00:00"/>
        <d v="2017-01-15T00:00:00"/>
        <d v="2017-01-13T00:00:00"/>
        <d v="2017-01-12T00:00:00"/>
        <d v="2017-01-11T00:00:00"/>
        <d v="2017-01-10T00:00:00"/>
        <d v="2017-01-09T00:00:00"/>
        <d v="2017-01-08T00:00:00"/>
        <d v="2017-01-07T00:00:00"/>
        <d v="2017-01-06T00:00:00"/>
        <d v="2017-01-05T00:00:00"/>
        <d v="2017-01-04T00:00:00"/>
        <d v="2017-01-03T00:00:00"/>
        <d v="2017-01-02T00:00:00"/>
        <d v="2016-12-31T00:00:00"/>
        <d v="2017-01-01T00:00:00"/>
        <d v="2016-12-30T00:00:00"/>
        <d v="2016-12-28T00:00:00"/>
        <d v="2016-12-27T00:00:00"/>
        <d v="2016-12-26T00:00:00"/>
        <d v="2016-12-25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8T00:00:00"/>
        <d v="2016-12-07T00:00:00"/>
        <d v="2016-12-06T00:00:00"/>
        <d v="2016-12-05T00:00:00"/>
        <d v="2016-12-02T00:00:00"/>
        <d v="2016-12-04T00:00:00"/>
        <d v="2016-12-03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3T00:00:00"/>
        <d v="2016-11-22T00:00:00"/>
        <d v="2016-11-20T00:00:00"/>
        <d v="2016-11-19T00:00:00"/>
        <d v="2016-11-18T00:00:00"/>
        <d v="2016-11-17T00:00:00"/>
        <d v="2016-11-16T00:00:00"/>
        <d v="2016-11-14T00:00:00"/>
        <d v="2016-11-15T00:00:00"/>
        <d v="2016-11-11T00:00:00"/>
        <d v="2016-11-13T00:00:00"/>
        <d v="2016-11-12T00:00:00"/>
        <d v="2016-11-10T00:00:00"/>
        <d v="2016-11-09T00:00:00"/>
        <d v="2016-11-08T00:00:00"/>
        <d v="2016-11-07T00:00:00"/>
        <d v="2016-11-05T00:00:00"/>
        <d v="2016-11-06T00:00:00"/>
        <d v="2016-11-04T00:00:00"/>
        <d v="2016-11-02T00:00:00"/>
        <d v="2016-11-01T00:00:00"/>
      </sharedItems>
    </cacheField>
    <cacheField name="Ebay账户名" numFmtId="0">
      <sharedItems/>
    </cacheField>
    <cacheField name="物品SKU" numFmtId="176">
      <sharedItems containsSemiMixedTypes="0" containsString="0" containsNumber="1" containsInteger="1" minValue="9350329000009" maxValue="9350329002850" count="138">
        <n v="9350329002768"/>
        <n v="9350329000597"/>
        <n v="9350329001464"/>
        <n v="9350329000436"/>
        <n v="9350329000856"/>
        <n v="9350329002270"/>
        <n v="9350329000849"/>
        <n v="9350329000948"/>
        <n v="9350329000559"/>
        <n v="9350329000900"/>
        <n v="9350329000504"/>
        <n v="9350329000443"/>
        <n v="9350329001075"/>
        <n v="9350329000931"/>
        <n v="9350329000580"/>
        <n v="9350329002331"/>
        <n v="9350329002454"/>
        <n v="9350329002317"/>
        <n v="9350329002706"/>
        <n v="9350329002737"/>
        <n v="9350329002751"/>
        <n v="9350329001105"/>
        <n v="9350329000283"/>
        <n v="9350329001099"/>
        <n v="9350329002843"/>
        <n v="9350329002850"/>
        <n v="9350329000467"/>
        <n v="9350329000986"/>
        <n v="9350329000481"/>
        <n v="9350329002379"/>
        <n v="9350329002690"/>
        <n v="9350329001037"/>
        <n v="9350329000528"/>
        <n v="9350329000627"/>
        <n v="9350329000429"/>
        <n v="9350329000542"/>
        <n v="9350329001006"/>
        <n v="9350329000924"/>
        <n v="9350329002720"/>
        <n v="9350329000511"/>
        <n v="9350329000658"/>
        <n v="9350329000573"/>
        <n v="9350329000979"/>
        <n v="9350329001983"/>
        <n v="9350329001020"/>
        <n v="9350329001068"/>
        <n v="9350329001013"/>
        <n v="9350329000917"/>
        <n v="9350329000955"/>
        <n v="9350329001044"/>
        <n v="9350329000962"/>
        <n v="9350329002300"/>
        <n v="9350329002362"/>
        <n v="9350329002393"/>
        <n v="9350329002423"/>
        <n v="9350329002485"/>
        <n v="9350329002515"/>
        <n v="9350329002546"/>
        <n v="9350329002782"/>
        <n v="9350329002799"/>
        <n v="9350329000993"/>
        <n v="9350329000160"/>
        <n v="9350329000702"/>
        <n v="9350329000832"/>
        <n v="9350329000535"/>
        <n v="9350329000825"/>
        <n v="9350329000139"/>
        <n v="9350329000603"/>
        <n v="9350329000450"/>
        <n v="9350329000641"/>
        <n v="9350329000344"/>
        <n v="9350329000351"/>
        <n v="9350329000368"/>
        <n v="9350329000375"/>
        <n v="9350329001402"/>
        <n v="9350329000320" u="1"/>
        <n v="9350329001617" u="1"/>
        <n v="9350329000306" u="1"/>
        <n v="9350329001655" u="1"/>
        <n v="9350329001532" u="1"/>
        <n v="9350329000221" u="1"/>
        <n v="9350329001570" u="1"/>
        <n v="9350329001518" u="1"/>
        <n v="9350329000207" u="1"/>
        <n v="9350329001556" u="1"/>
        <n v="9350329000245" u="1"/>
        <n v="9350329001594" u="1"/>
        <n v="9350329000122" u="1"/>
        <n v="9350329001471" u="1"/>
        <n v="9350329001419" u="1"/>
        <n v="9350329000108" u="1"/>
        <n v="9350329001457" u="1"/>
        <n v="9350329000269" u="1"/>
        <n v="9350329001334" u="1"/>
        <n v="9350329000146" u="1"/>
        <n v="9350329001372" u="1"/>
        <n v="9350329000610" u="1"/>
        <n v="9350329000009" u="1"/>
        <n v="9350329000719" u="1"/>
        <n v="9350329001358" u="1"/>
        <n v="9350329000047" u="1"/>
        <n v="9350329001396" u="1"/>
        <n v="9350329000634" u="1"/>
        <n v="9350329000085" u="1"/>
        <n v="9350329000672" u="1"/>
        <n v="9350329001600" u="1"/>
        <n v="9350329001051" u="1"/>
        <n v="9350329001709" u="1"/>
        <n v="9350329001624" u="1"/>
        <n v="9350329001501" u="1"/>
        <n v="9350329000313" u="1"/>
        <n v="9350329001662" u="1"/>
        <n v="9350329000474" u="1"/>
        <n v="9350329001525" u="1"/>
        <n v="9350329000337" u="1"/>
        <n v="9350329000498" u="1"/>
        <n v="9350329001563" u="1"/>
        <n v="9350329001440" u="1"/>
        <n v="9350329000252" u="1"/>
        <n v="9350329001549" u="1"/>
        <n v="9350329000290" u="1"/>
        <n v="9350329000238" u="1"/>
        <n v="9350329001587" u="1"/>
        <n v="9350329000115" u="1"/>
        <n v="9350329001341" u="1"/>
        <n v="9350329000153" u="1"/>
        <n v="9350329001327" u="1"/>
        <n v="9350329001488" u="1"/>
        <n v="9350329000016" u="1"/>
        <n v="9350329001365" u="1"/>
        <n v="9350329000177" u="1"/>
        <n v="9350329000092" u="1"/>
        <n v="9350329001389" u="1"/>
        <n v="9350329001976" u="1"/>
        <n v="9350329000665" u="1"/>
        <n v="9350329000689" u="1"/>
        <n v="9350329000566" u="1"/>
        <n v="9350329001631" u="1"/>
      </sharedItems>
    </cacheField>
    <cacheField name="数量" numFmtId="0">
      <sharedItems containsSemiMixedTypes="0" containsString="0" containsNumber="1" containsInteger="1" minValue="1" maxValue="3"/>
    </cacheField>
    <cacheField name="销售单价" numFmtId="0">
      <sharedItems containsSemiMixedTypes="0" containsString="0" containsNumber="1" minValue="0" maxValue="449.98"/>
    </cacheField>
    <cacheField name="总计" numFmtId="0">
      <sharedItems containsSemiMixedTypes="0" containsString="0" containsNumber="1" minValue="0" maxValue="449.98"/>
    </cacheField>
    <cacheField name="图案尺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郭琳钰" refreshedDate="42757.677072569444" createdVersion="4" refreshedVersion="4" minRefreshableVersion="3" recordCount="286">
  <cacheSource type="worksheet">
    <worksheetSource ref="A1:G287" sheet="sheet1"/>
  </cacheSource>
  <cacheFields count="7">
    <cacheField name="下单时间" numFmtId="14">
      <sharedItems containsSemiMixedTypes="0" containsNonDate="0" containsDate="1" containsString="0" minDate="2016-10-30T00:00:00" maxDate="2017-01-20T00:00:00" count="74">
        <d v="2017-01-19T00:00:00"/>
        <d v="2017-01-18T00:00:00"/>
        <d v="2017-01-17T00:00:00"/>
        <d v="2017-01-16T00:00:00"/>
        <d v="2017-01-15T00:00:00"/>
        <d v="2017-01-13T00:00:00"/>
        <d v="2017-01-12T00:00:00"/>
        <d v="2017-01-11T00:00:00"/>
        <d v="2017-01-10T00:00:00"/>
        <d v="2017-01-09T00:00:00"/>
        <d v="2017-01-08T00:00:00"/>
        <d v="2017-01-07T00:00:00"/>
        <d v="2017-01-06T00:00:00"/>
        <d v="2017-01-05T00:00:00"/>
        <d v="2017-01-04T00:00:00"/>
        <d v="2017-01-03T00:00:00"/>
        <d v="2017-01-02T00:00:00"/>
        <d v="2016-12-31T00:00:00"/>
        <d v="2017-01-01T00:00:00"/>
        <d v="2016-12-30T00:00:00"/>
        <d v="2016-12-28T00:00:00"/>
        <d v="2016-12-27T00:00:00"/>
        <d v="2016-12-26T00:00:00"/>
        <d v="2016-12-25T00:00:00"/>
        <d v="2016-12-23T00:00:00"/>
        <d v="2016-12-22T00:00:00"/>
        <d v="2016-12-21T00:00:00"/>
        <d v="2016-12-20T00:00:00"/>
        <d v="2016-12-19T00:00:00"/>
        <d v="2016-12-18T00:00:00"/>
        <d v="2016-12-17T00:00:00"/>
        <d v="2016-12-16T00:00:00"/>
        <d v="2016-12-15T00:00:00"/>
        <d v="2016-12-14T00:00:00"/>
        <d v="2016-12-13T00:00:00"/>
        <d v="2016-12-12T00:00:00"/>
        <d v="2016-12-11T00:00:00"/>
        <d v="2016-12-10T00:00:00"/>
        <d v="2016-12-08T00:00:00"/>
        <d v="2016-12-07T00:00:00"/>
        <d v="2016-12-06T00:00:00"/>
        <d v="2016-12-05T00:00:00"/>
        <d v="2016-12-02T00:00:00"/>
        <d v="2016-12-04T00:00:00"/>
        <d v="2016-12-03T00:00:00"/>
        <d v="2016-12-01T00:00:00"/>
        <d v="2016-11-30T00:00:00"/>
        <d v="2016-11-29T00:00:00"/>
        <d v="2016-11-28T00:00:00"/>
        <d v="2016-11-27T00:00:00"/>
        <d v="2016-11-26T00:00:00"/>
        <d v="2016-11-25T00:00:00"/>
        <d v="2016-11-23T00:00:00"/>
        <d v="2016-11-22T00:00:00"/>
        <d v="2016-11-20T00:00:00"/>
        <d v="2016-11-19T00:00:00"/>
        <d v="2016-11-18T00:00:00"/>
        <d v="2016-11-17T00:00:00"/>
        <d v="2016-11-16T00:00:00"/>
        <d v="2016-11-14T00:00:00"/>
        <d v="2016-11-15T00:00:00"/>
        <d v="2016-11-11T00:00:00"/>
        <d v="2016-11-13T00:00:00"/>
        <d v="2016-11-12T00:00:00"/>
        <d v="2016-11-10T00:00:00"/>
        <d v="2016-11-09T00:00:00"/>
        <d v="2016-11-08T00:00:00"/>
        <d v="2016-11-07T00:00:00"/>
        <d v="2016-11-05T00:00:00"/>
        <d v="2016-11-06T00:00:00"/>
        <d v="2016-11-04T00:00:00"/>
        <d v="2016-11-02T00:00:00"/>
        <d v="2016-11-01T00:00:00"/>
        <d v="2016-10-30T00:00:00"/>
      </sharedItems>
      <fieldGroup base="0">
        <rangePr groupBy="days" startDate="2016-10-30T00:00:00" endDate="2017-01-20T00:00:00" groupInterval="7"/>
        <groupItems count="14">
          <s v="&lt;2016-10-30"/>
          <s v="2016-10-30 - 2016-11-5"/>
          <s v="2016-11-6 - 2016-11-12"/>
          <s v="2016-11-13 - 2016-11-19"/>
          <s v="2016-11-20 - 2016-11-26"/>
          <s v="2016-11-27 - 2016-12-3"/>
          <s v="2016-12-4 - 2016-12-10"/>
          <s v="2016-12-11 - 2016-12-17"/>
          <s v="2016-12-18 - 2016-12-24"/>
          <s v="2016-12-25 - 2016-12-31"/>
          <s v="2017-1-1 - 2017-1-7"/>
          <s v="2017-1-8 - 2017-1-14"/>
          <s v="2017-1-15 - 2017-1-20"/>
          <s v="&gt;2017-1-20"/>
        </groupItems>
      </fieldGroup>
    </cacheField>
    <cacheField name="Ebay账户名" numFmtId="0">
      <sharedItems count="3">
        <s v="rugaustralia"/>
        <s v="aussierugs"/>
        <s v="Leigh Harrision"/>
      </sharedItems>
    </cacheField>
    <cacheField name="物品SKU" numFmtId="176">
      <sharedItems containsSemiMixedTypes="0" containsString="0" containsNumber="1" containsInteger="1" minValue="9350329000139" maxValue="9350329002850" count="75">
        <n v="9350329002768"/>
        <n v="9350329000597"/>
        <n v="9350329001464"/>
        <n v="9350329000436"/>
        <n v="9350329000856"/>
        <n v="9350329002270"/>
        <n v="9350329000849"/>
        <n v="9350329000948"/>
        <n v="9350329000559"/>
        <n v="9350329000900"/>
        <n v="9350329000504"/>
        <n v="9350329000443"/>
        <n v="9350329001075"/>
        <n v="9350329000931"/>
        <n v="9350329000580"/>
        <n v="9350329002331"/>
        <n v="9350329002454"/>
        <n v="9350329002317"/>
        <n v="9350329002706"/>
        <n v="9350329002737"/>
        <n v="9350329002751"/>
        <n v="9350329001105"/>
        <n v="9350329000283"/>
        <n v="9350329001099"/>
        <n v="9350329002843"/>
        <n v="9350329002850"/>
        <n v="9350329000467"/>
        <n v="9350329000986"/>
        <n v="9350329000481"/>
        <n v="9350329002379"/>
        <n v="9350329002690"/>
        <n v="9350329001037"/>
        <n v="9350329000528"/>
        <n v="9350329000627"/>
        <n v="9350329000429"/>
        <n v="9350329000542"/>
        <n v="9350329001006"/>
        <n v="9350329000924"/>
        <n v="9350329002720"/>
        <n v="9350329000511"/>
        <n v="9350329000658"/>
        <n v="9350329000573"/>
        <n v="9350329000979"/>
        <n v="9350329001983"/>
        <n v="9350329001020"/>
        <n v="9350329001068"/>
        <n v="9350329001013"/>
        <n v="9350329000917"/>
        <n v="9350329000955"/>
        <n v="9350329001044"/>
        <n v="9350329000962"/>
        <n v="9350329002300"/>
        <n v="9350329002362"/>
        <n v="9350329002393"/>
        <n v="9350329002423"/>
        <n v="9350329002485"/>
        <n v="9350329002515"/>
        <n v="9350329002546"/>
        <n v="9350329002782"/>
        <n v="9350329002799"/>
        <n v="9350329000993"/>
        <n v="9350329000160"/>
        <n v="9350329000702"/>
        <n v="9350329000832"/>
        <n v="9350329000535"/>
        <n v="9350329000825"/>
        <n v="9350329000139"/>
        <n v="9350329000603"/>
        <n v="9350329000450"/>
        <n v="9350329000641"/>
        <n v="9350329000344"/>
        <n v="9350329000351"/>
        <n v="9350329000368"/>
        <n v="9350329000375"/>
        <n v="9350329001402"/>
      </sharedItems>
    </cacheField>
    <cacheField name="数量" numFmtId="0">
      <sharedItems containsSemiMixedTypes="0" containsString="0" containsNumber="1" containsInteger="1" minValue="1" maxValue="3"/>
    </cacheField>
    <cacheField name="销售单价" numFmtId="0">
      <sharedItems containsSemiMixedTypes="0" containsString="0" containsNumber="1" minValue="0" maxValue="449.98"/>
    </cacheField>
    <cacheField name="总计" numFmtId="0">
      <sharedItems containsSemiMixedTypes="0" containsString="0" containsNumber="1" minValue="0" maxValue="449.98"/>
    </cacheField>
    <cacheField name="图案尺寸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">
  <r>
    <x v="0"/>
    <s v="rugaustralia"/>
    <x v="0"/>
    <n v="1"/>
    <n v="339.99"/>
    <n v="339.99"/>
    <s v="Floor Rug MOD03 190x280cm"/>
  </r>
  <r>
    <x v="1"/>
    <s v="aussierugs"/>
    <x v="1"/>
    <n v="1"/>
    <n v="285"/>
    <n v="285"/>
    <s v="SILVIA Floor Rug SIL05 190x280cm"/>
  </r>
  <r>
    <x v="1"/>
    <s v="rugaustralia"/>
    <x v="2"/>
    <n v="1"/>
    <n v="435"/>
    <n v="435"/>
    <s v="Floor Rug SIL06 240x340cm"/>
  </r>
  <r>
    <x v="1"/>
    <s v="aussierugs"/>
    <x v="3"/>
    <n v="1"/>
    <n v="265.99"/>
    <n v="265.99"/>
    <s v="ANDES Floor Rug AND01 190x280cm"/>
  </r>
  <r>
    <x v="2"/>
    <s v="rugaustralia"/>
    <x v="4"/>
    <n v="1"/>
    <n v="269.99"/>
    <n v="269.99"/>
    <s v="HIDES Floor Rug HID04 152x198cm"/>
  </r>
  <r>
    <x v="3"/>
    <s v="aussierugs"/>
    <x v="5"/>
    <n v="1"/>
    <n v="170"/>
    <n v="170"/>
    <s v="Floor Rug ROY01 155x225cm"/>
  </r>
  <r>
    <x v="4"/>
    <s v="rugaustralia"/>
    <x v="0"/>
    <n v="1"/>
    <n v="339.99"/>
    <n v="339.99"/>
    <s v="Floor Rug MOD03 190x280cm"/>
  </r>
  <r>
    <x v="4"/>
    <s v="aussierugs"/>
    <x v="6"/>
    <n v="1"/>
    <n v="242.99"/>
    <n v="242.99"/>
    <s v="HIDES Floor Rug HID03 152x198cm"/>
  </r>
  <r>
    <x v="4"/>
    <s v="rugaustralia"/>
    <x v="7"/>
    <n v="1"/>
    <n v="149.99"/>
    <n v="149.99"/>
    <s v="SUPREME Floor Rug SUP03 155x225cm"/>
  </r>
  <r>
    <x v="4"/>
    <s v="aussierugs"/>
    <x v="8"/>
    <n v="1"/>
    <n v="285"/>
    <n v="285"/>
    <s v="SILVIA Floor Rug SIL03 190x280cm"/>
  </r>
  <r>
    <x v="5"/>
    <s v="rugaustralia"/>
    <x v="9"/>
    <n v="1"/>
    <n v="149.99"/>
    <n v="149.99"/>
    <s v="SUPREME Floor Rug SUP01 155x225cm"/>
  </r>
  <r>
    <x v="5"/>
    <s v="aussierugs"/>
    <x v="10"/>
    <n v="1"/>
    <n v="219.99"/>
    <n v="219.99"/>
    <s v="SILVIA Floor Rug SIL01 155x225cm"/>
  </r>
  <r>
    <x v="5"/>
    <s v="aussierugs"/>
    <x v="11"/>
    <n v="1"/>
    <n v="170"/>
    <n v="170"/>
    <s v="ANDES Floor Rug AND02 155x225cm"/>
  </r>
  <r>
    <x v="5"/>
    <s v="aussierugs"/>
    <x v="12"/>
    <n v="1"/>
    <n v="193"/>
    <n v="193"/>
    <s v="LUXURY  Floor Rug LUX05 190x280cm"/>
  </r>
  <r>
    <x v="6"/>
    <s v="rugaustralia"/>
    <x v="13"/>
    <n v="1"/>
    <n v="224.99"/>
    <n v="224.99"/>
    <s v="SUPREME Floor Rug SUP02 190x280cm"/>
  </r>
  <r>
    <x v="6"/>
    <s v="aussierugs"/>
    <x v="14"/>
    <n v="1"/>
    <n v="208.99"/>
    <n v="208.99"/>
    <s v="SILVIA Floor Rug SIL05 155x225cm"/>
  </r>
  <r>
    <x v="6"/>
    <s v="Leigh Harrision"/>
    <x v="5"/>
    <n v="1"/>
    <n v="92.42"/>
    <n v="92.42"/>
    <s v="Floor Rug ROY01 155x225cm"/>
  </r>
  <r>
    <x v="6"/>
    <s v="Leigh Harrision"/>
    <x v="15"/>
    <n v="1"/>
    <n v="92.42"/>
    <n v="92.42"/>
    <s v="Floor Rug ROY03 155x225cm"/>
  </r>
  <r>
    <x v="6"/>
    <s v="Leigh Harrision"/>
    <x v="16"/>
    <n v="1"/>
    <n v="99.05"/>
    <n v="99.05"/>
    <s v="FLOOR RUG AND05 155x225cm"/>
  </r>
  <r>
    <x v="6"/>
    <s v="Leigh Harrision"/>
    <x v="17"/>
    <n v="1"/>
    <n v="140.97999999999999"/>
    <n v="140.97999999999999"/>
    <s v="Floor Rug ROY02 190x280cm"/>
  </r>
  <r>
    <x v="6"/>
    <s v="Leigh Harrision"/>
    <x v="18"/>
    <n v="1"/>
    <n v="133"/>
    <n v="133"/>
    <s v="Floor Rug MOD01 190x280cm"/>
  </r>
  <r>
    <x v="6"/>
    <s v="Leigh Harrision"/>
    <x v="19"/>
    <n v="1"/>
    <n v="133"/>
    <n v="133"/>
    <s v="Floor Rug MOD02 190x280cm"/>
  </r>
  <r>
    <x v="6"/>
    <s v="Leigh Harrision"/>
    <x v="20"/>
    <n v="1"/>
    <n v="87.19"/>
    <n v="87.19"/>
    <s v="Floor Rug MOD03 155x225cm"/>
  </r>
  <r>
    <x v="6"/>
    <s v="Leigh Harrision"/>
    <x v="0"/>
    <n v="1"/>
    <n v="133"/>
    <n v="133"/>
    <s v="Floor Rug MOD03 190x280cm"/>
  </r>
  <r>
    <x v="6"/>
    <s v="aussierugs"/>
    <x v="21"/>
    <n v="1"/>
    <n v="5"/>
    <n v="5"/>
    <s v="RUG PAD Floor Rug Q9012 200x290cm"/>
  </r>
  <r>
    <x v="6"/>
    <s v="aussierugs"/>
    <x v="18"/>
    <n v="1"/>
    <n v="295"/>
    <n v="295"/>
    <s v="Floor Rug MOD01 190x280cm"/>
  </r>
  <r>
    <x v="7"/>
    <s v="rugaustralia"/>
    <x v="22"/>
    <n v="1"/>
    <n v="329"/>
    <n v="329"/>
    <s v="IKAT Floor Rug IKA04 160x230cm"/>
  </r>
  <r>
    <x v="7"/>
    <s v="rugaustralia"/>
    <x v="23"/>
    <n v="1"/>
    <n v="0"/>
    <n v="0"/>
    <s v="RUG PAD Floor Rug Q9011 160x230cm"/>
  </r>
  <r>
    <x v="8"/>
    <s v="rugaustralia"/>
    <x v="24"/>
    <n v="1"/>
    <n v="89.99"/>
    <n v="89.99"/>
    <s v="SHAG RUG SUP01 120x170cm"/>
  </r>
  <r>
    <x v="9"/>
    <s v="aussierugs"/>
    <x v="3"/>
    <n v="1"/>
    <n v="265.99"/>
    <n v="265.99"/>
    <s v="ANDES Floor Rug AND01 190x280cm"/>
  </r>
  <r>
    <x v="9"/>
    <s v="rugaustralia"/>
    <x v="25"/>
    <n v="1"/>
    <n v="89.99"/>
    <n v="89.99"/>
    <s v="SHAG RUG SUP02 120x170cm"/>
  </r>
  <r>
    <x v="9"/>
    <s v="aussierugs"/>
    <x v="26"/>
    <n v="1"/>
    <n v="249.99"/>
    <n v="249.99"/>
    <s v="ANDES Floor Rug AND03 155x225cm"/>
  </r>
  <r>
    <x v="10"/>
    <s v="aussierugs"/>
    <x v="27"/>
    <n v="1"/>
    <n v="129.99"/>
    <n v="129.99"/>
    <s v="LUXURY  Floor Rug LUX01 155x225cm"/>
  </r>
  <r>
    <x v="10"/>
    <s v="aussierugs"/>
    <x v="28"/>
    <n v="1"/>
    <n v="249.99"/>
    <n v="249.99"/>
    <s v="ANDES Floor Rug AND04 155x225cm"/>
  </r>
  <r>
    <x v="10"/>
    <s v="aussierugs"/>
    <x v="29"/>
    <n v="1"/>
    <n v="294.99"/>
    <n v="294.99"/>
    <s v="Floor Rug ROY04 190x280cm"/>
  </r>
  <r>
    <x v="11"/>
    <s v="rugaustralia"/>
    <x v="7"/>
    <n v="1"/>
    <n v="149.99"/>
    <n v="149.99"/>
    <s v="SUPREME Floor Rug SUP03 155x225cm"/>
  </r>
  <r>
    <x v="11"/>
    <s v="aussierugs"/>
    <x v="30"/>
    <n v="2"/>
    <n v="209.99"/>
    <n v="419.98"/>
    <s v="Floor Rug MOD01 155x225cm"/>
  </r>
  <r>
    <x v="12"/>
    <s v="aussierugs"/>
    <x v="31"/>
    <n v="1"/>
    <n v="199.99"/>
    <n v="199.99"/>
    <s v="LUXURY  Floor Rug LUX03 190x280cm"/>
  </r>
  <r>
    <x v="12"/>
    <s v="aussierugs"/>
    <x v="32"/>
    <n v="1"/>
    <n v="209.69"/>
    <n v="209.69"/>
    <s v="SILVIA Floor Rug SIL02 155x225cm"/>
  </r>
  <r>
    <x v="12"/>
    <s v="aussierugs"/>
    <x v="23"/>
    <n v="1"/>
    <n v="5"/>
    <n v="5"/>
    <s v="RUG PAD Floor Rug Q9011 160x230cm"/>
  </r>
  <r>
    <x v="12"/>
    <s v="aussierugs"/>
    <x v="18"/>
    <n v="1"/>
    <n v="339.99"/>
    <n v="339.99"/>
    <s v="Floor Rug MOD01 190x280cm"/>
  </r>
  <r>
    <x v="13"/>
    <s v="aussierugs"/>
    <x v="10"/>
    <n v="1"/>
    <n v="205"/>
    <n v="205"/>
    <s v="SILVIA Floor Rug SIL01 155x225cm"/>
  </r>
  <r>
    <x v="13"/>
    <s v="rugaustralia"/>
    <x v="24"/>
    <n v="1"/>
    <n v="89.99"/>
    <n v="89.99"/>
    <s v="SHAG RUG SUP01 120x170cm"/>
  </r>
  <r>
    <x v="13"/>
    <s v="rugaustralia"/>
    <x v="25"/>
    <n v="1"/>
    <n v="89.99"/>
    <n v="89.99"/>
    <s v="SHAG RUG SUP02 120x170cm"/>
  </r>
  <r>
    <x v="14"/>
    <s v="rugaustralia"/>
    <x v="0"/>
    <n v="1"/>
    <n v="339.99"/>
    <n v="339.99"/>
    <s v="Floor Rug MOD03 190x280cm"/>
  </r>
  <r>
    <x v="14"/>
    <s v="aussierugs"/>
    <x v="33"/>
    <n v="1"/>
    <n v="219.99"/>
    <n v="219.99"/>
    <s v="SCOUT Floor Rug SCT01 155x225cm"/>
  </r>
  <r>
    <x v="14"/>
    <s v="rugaustralia"/>
    <x v="0"/>
    <n v="1"/>
    <n v="300"/>
    <n v="300"/>
    <s v="Floor Rug MOD03 190x280cm"/>
  </r>
  <r>
    <x v="14"/>
    <s v="rugaustralia"/>
    <x v="34"/>
    <n v="1"/>
    <n v="187.49"/>
    <n v="187.49"/>
    <s v="ANDES Floor Rug AND01 155x225cm"/>
  </r>
  <r>
    <x v="15"/>
    <s v="aussierugs"/>
    <x v="19"/>
    <n v="1"/>
    <n v="280"/>
    <n v="280"/>
    <s v="Floor Rug MOD02 190x280cm"/>
  </r>
  <r>
    <x v="15"/>
    <s v="aussierugs"/>
    <x v="35"/>
    <n v="1"/>
    <n v="208.99"/>
    <n v="208.99"/>
    <s v="SILVIA Floor Rug SIL03 155x225cm"/>
  </r>
  <r>
    <x v="15"/>
    <s v="aussierugs"/>
    <x v="36"/>
    <n v="2"/>
    <n v="134.99"/>
    <n v="269.98"/>
    <s v="LUXURY  Floor Rug LUX02 155x225cm"/>
  </r>
  <r>
    <x v="15"/>
    <s v="rugaustralia"/>
    <x v="7"/>
    <n v="1"/>
    <n v="149.99"/>
    <n v="149.99"/>
    <s v="SUPREME Floor Rug SUP03 155x225cm"/>
  </r>
  <r>
    <x v="15"/>
    <s v="rugaustralia"/>
    <x v="37"/>
    <n v="1"/>
    <n v="149.99"/>
    <n v="149.99"/>
    <s v="SUPREME Floor Rug SUP02 155x225cm"/>
  </r>
  <r>
    <x v="15"/>
    <s v="rugaustralia"/>
    <x v="19"/>
    <n v="1"/>
    <n v="320"/>
    <n v="320"/>
    <s v="Floor Rug MOD02 190x280cm"/>
  </r>
  <r>
    <x v="16"/>
    <s v="aussierugs"/>
    <x v="1"/>
    <n v="1"/>
    <n v="305.99"/>
    <n v="305.99"/>
    <s v="SILVIA Floor Rug SIL05 190x280cm"/>
  </r>
  <r>
    <x v="17"/>
    <s v="aussierugs"/>
    <x v="32"/>
    <n v="1"/>
    <n v="197.99"/>
    <n v="197.99"/>
    <s v="SILVIA Floor Rug SIL02 155x225cm"/>
  </r>
  <r>
    <x v="17"/>
    <s v="rugaustralia"/>
    <x v="19"/>
    <n v="1"/>
    <n v="300"/>
    <n v="300"/>
    <s v="Floor Rug MOD02 190x280cm"/>
  </r>
  <r>
    <x v="17"/>
    <s v="rugaustralia"/>
    <x v="0"/>
    <n v="1"/>
    <n v="300"/>
    <n v="300"/>
    <s v="Floor Rug MOD03 190x280cm"/>
  </r>
  <r>
    <x v="16"/>
    <s v="rugaustralia"/>
    <x v="24"/>
    <n v="1"/>
    <n v="89.99"/>
    <n v="89.99"/>
    <s v="SHAG RUG SUP01 120x170cm"/>
  </r>
  <r>
    <x v="18"/>
    <s v="rugaustralia"/>
    <x v="38"/>
    <n v="1"/>
    <n v="199"/>
    <n v="199"/>
    <s v="Floor Rug MOD02 155x225cm"/>
  </r>
  <r>
    <x v="18"/>
    <s v="rugaustralia"/>
    <x v="23"/>
    <n v="1"/>
    <n v="39.99"/>
    <n v="39.99"/>
    <s v="RUG PAD Floor Rug Q9011 160x230cm"/>
  </r>
  <r>
    <x v="18"/>
    <s v="rugaustralia"/>
    <x v="0"/>
    <n v="1"/>
    <n v="339.99"/>
    <n v="339.99"/>
    <s v="Floor Rug MOD03 190x280cm"/>
  </r>
  <r>
    <x v="19"/>
    <s v="aussierugs"/>
    <x v="10"/>
    <n v="1"/>
    <n v="197.99"/>
    <n v="197.99"/>
    <s v="SILVIA Floor Rug SIL01 155x225cm"/>
  </r>
  <r>
    <x v="19"/>
    <s v="aussierugs"/>
    <x v="39"/>
    <n v="1"/>
    <n v="305.99"/>
    <n v="305.99"/>
    <s v="SILVIA Floor Rug SIL01 190x280cm"/>
  </r>
  <r>
    <x v="19"/>
    <s v="aussierugs"/>
    <x v="10"/>
    <n v="1"/>
    <n v="197.99"/>
    <n v="197.99"/>
    <s v="SILVIA Floor Rug SIL01 155x225cm"/>
  </r>
  <r>
    <x v="19"/>
    <s v="rugaustralia"/>
    <x v="20"/>
    <n v="1"/>
    <n v="219.99"/>
    <n v="219.99"/>
    <s v="Floor Rug MOD03 155x225cm"/>
  </r>
  <r>
    <x v="19"/>
    <s v="rugaustralia"/>
    <x v="10"/>
    <n v="1"/>
    <n v="200"/>
    <n v="200"/>
    <s v="SILVIA Floor Rug SIL01 155x225cm"/>
  </r>
  <r>
    <x v="20"/>
    <s v="rugaustralia"/>
    <x v="25"/>
    <n v="1"/>
    <n v="89.99"/>
    <n v="89.99"/>
    <s v="SHAG RUG SUP02 120x170cm"/>
  </r>
  <r>
    <x v="20"/>
    <s v="aussierugs"/>
    <x v="40"/>
    <n v="1"/>
    <n v="237.99"/>
    <n v="237.99"/>
    <s v="SCOUT Floor Rug SCT02 190x280cm"/>
  </r>
  <r>
    <x v="20"/>
    <s v="aussierugs"/>
    <x v="1"/>
    <n v="1"/>
    <n v="290"/>
    <n v="290"/>
    <s v="SILVIA Floor Rug SIL05 190x280cm"/>
  </r>
  <r>
    <x v="20"/>
    <s v="rugaustralia"/>
    <x v="41"/>
    <n v="1"/>
    <n v="180"/>
    <n v="180"/>
    <s v="SILVIA Floor Rug SIL04 190x280cm"/>
  </r>
  <r>
    <x v="20"/>
    <s v="rugaustralia"/>
    <x v="20"/>
    <n v="1"/>
    <n v="219.99"/>
    <n v="219.99"/>
    <s v="Floor Rug MOD03 155x225cm"/>
  </r>
  <r>
    <x v="21"/>
    <s v="rugaustralia"/>
    <x v="37"/>
    <n v="1"/>
    <n v="149.99"/>
    <n v="149.99"/>
    <s v="SUPREME Floor Rug SUP02 155x225cm"/>
  </r>
  <r>
    <x v="22"/>
    <s v="rugaustralia"/>
    <x v="20"/>
    <n v="1"/>
    <n v="199"/>
    <n v="199"/>
    <s v="Floor Rug MOD03 155x225cm"/>
  </r>
  <r>
    <x v="22"/>
    <s v="rugaustralia"/>
    <x v="24"/>
    <n v="1"/>
    <n v="89.99"/>
    <n v="89.99"/>
    <s v="SHAG RUG SUP01 120x170cm"/>
  </r>
  <r>
    <x v="23"/>
    <s v="aussierugs"/>
    <x v="21"/>
    <n v="1"/>
    <n v="0"/>
    <n v="0"/>
    <s v="RUG PAD Floor Rug Q9012 200x290cm"/>
  </r>
  <r>
    <x v="23"/>
    <s v="aussierugs"/>
    <x v="0"/>
    <n v="1"/>
    <n v="345.99"/>
    <n v="345.99"/>
    <s v="Floor Rug MOD03 190x280cm"/>
  </r>
  <r>
    <x v="24"/>
    <s v="rugaustralia"/>
    <x v="20"/>
    <n v="1"/>
    <n v="200"/>
    <n v="200"/>
    <s v="Floor Rug MOD03 155x225cm"/>
  </r>
  <r>
    <x v="24"/>
    <s v="rugaustralia"/>
    <x v="37"/>
    <n v="1"/>
    <n v="149.99"/>
    <n v="149.99"/>
    <s v="SUPREME Floor Rug SUP02 155x225cm"/>
  </r>
  <r>
    <x v="25"/>
    <s v="rugaustralia"/>
    <x v="20"/>
    <n v="1"/>
    <n v="195"/>
    <n v="195"/>
    <s v="Floor Rug MOD03 155x225cm"/>
  </r>
  <r>
    <x v="26"/>
    <s v="aussierugs"/>
    <x v="31"/>
    <n v="1"/>
    <n v="195"/>
    <n v="195"/>
    <s v="LUXURY  Floor Rug LUX03 190x280cm"/>
  </r>
  <r>
    <x v="27"/>
    <s v="aussierugs"/>
    <x v="39"/>
    <n v="1"/>
    <n v="305.99"/>
    <n v="305.99"/>
    <s v="SILVIA Floor Rug SIL01 190x280cm"/>
  </r>
  <r>
    <x v="27"/>
    <s v="rugaustralia"/>
    <x v="7"/>
    <n v="1"/>
    <n v="149.99"/>
    <n v="149.99"/>
    <s v="SUPREME Floor Rug SUP03 155x225cm"/>
  </r>
  <r>
    <x v="27"/>
    <s v="rugaustralia"/>
    <x v="24"/>
    <n v="1"/>
    <n v="89.99"/>
    <n v="89.99"/>
    <s v="SHAG RUG SUP01 120x170cm"/>
  </r>
  <r>
    <x v="28"/>
    <s v="rugaustralia"/>
    <x v="42"/>
    <n v="1"/>
    <n v="224.99"/>
    <n v="224.99"/>
    <s v="SUPREME Floor Rug SUP04 190x280cm"/>
  </r>
  <r>
    <x v="28"/>
    <s v="rugaustralia"/>
    <x v="34"/>
    <n v="1"/>
    <n v="187.49"/>
    <n v="187.49"/>
    <s v="ANDES Floor Rug AND01 155x225cm"/>
  </r>
  <r>
    <x v="29"/>
    <s v="rugaustralia"/>
    <x v="21"/>
    <n v="1"/>
    <n v="0"/>
    <n v="0"/>
    <s v="RUG PAD Floor Rug Q9012 200x290cm"/>
  </r>
  <r>
    <x v="29"/>
    <s v="rugaustralia"/>
    <x v="43"/>
    <n v="1"/>
    <n v="434.99"/>
    <n v="434.99"/>
    <s v="IKAT Floor Rug IKA06 200x290cm"/>
  </r>
  <r>
    <x v="29"/>
    <s v="rugaustralia"/>
    <x v="24"/>
    <n v="1"/>
    <n v="89.99"/>
    <n v="89.99"/>
    <s v="SHAG RUG SUP01 120x170cm"/>
  </r>
  <r>
    <x v="30"/>
    <s v="aussierugs"/>
    <x v="44"/>
    <n v="1"/>
    <n v="134.99"/>
    <n v="134.99"/>
    <s v="LUXURY  Floor Rug LUX03 155x225cm"/>
  </r>
  <r>
    <x v="30"/>
    <s v="rugaustralia"/>
    <x v="45"/>
    <n v="1"/>
    <n v="134"/>
    <n v="134"/>
    <s v="LUXURY  Floor Rug LUX05 155x225cm"/>
  </r>
  <r>
    <x v="31"/>
    <s v="rugaustralia"/>
    <x v="46"/>
    <n v="1"/>
    <n v="199.99"/>
    <n v="199.99"/>
    <s v="LUXURY  Floor Rug LUX02 190x280cm"/>
  </r>
  <r>
    <x v="31"/>
    <s v="aussierugs"/>
    <x v="6"/>
    <n v="1"/>
    <n v="269.99"/>
    <n v="269.99"/>
    <s v="HIDES Floor Rug HID03 152x198cm"/>
  </r>
  <r>
    <x v="32"/>
    <s v="aussierugs"/>
    <x v="8"/>
    <n v="1"/>
    <n v="305.99"/>
    <n v="305.99"/>
    <s v="SILVIA Floor Rug SIL03 190x280cm"/>
  </r>
  <r>
    <x v="32"/>
    <s v="rugaustralia"/>
    <x v="13"/>
    <n v="1"/>
    <n v="224.99"/>
    <n v="224.99"/>
    <s v="SUPREME Floor Rug SUP02 190x280cm"/>
  </r>
  <r>
    <x v="33"/>
    <s v="rugaustralia"/>
    <x v="47"/>
    <n v="1"/>
    <n v="225"/>
    <n v="225"/>
    <s v="SUPREME Floor Rug SUP01 190x280cm"/>
  </r>
  <r>
    <x v="33"/>
    <s v="aussierugs"/>
    <x v="33"/>
    <n v="1"/>
    <n v="131.99"/>
    <n v="131.99"/>
    <s v="SCOUT Floor Rug SCT01 155x225cm"/>
  </r>
  <r>
    <x v="33"/>
    <s v="rugaustralia"/>
    <x v="37"/>
    <n v="1"/>
    <n v="149.99"/>
    <n v="149.99"/>
    <s v="SUPREME Floor Rug SUP02 155x225cm"/>
  </r>
  <r>
    <x v="33"/>
    <s v="rugaustralia"/>
    <x v="24"/>
    <n v="1"/>
    <n v="89.99"/>
    <n v="89.99"/>
    <s v="SHAG RUG SUP01 120x170cm"/>
  </r>
  <r>
    <x v="33"/>
    <s v="rugaustralia"/>
    <x v="24"/>
    <n v="1"/>
    <n v="89.99"/>
    <n v="89.99"/>
    <s v="SHAG RUG SUP01 120x170cm"/>
  </r>
  <r>
    <x v="33"/>
    <s v="rugaustralia"/>
    <x v="48"/>
    <n v="1"/>
    <n v="225"/>
    <n v="225"/>
    <s v="SUPREME Floor Rug SUP03 190x280cm"/>
  </r>
  <r>
    <x v="34"/>
    <s v="aussierugs"/>
    <x v="44"/>
    <n v="1"/>
    <n v="130"/>
    <n v="130"/>
    <s v="LUXURY  Floor Rug LUX03 155x225cm"/>
  </r>
  <r>
    <x v="34"/>
    <s v="rugaustralia"/>
    <x v="40"/>
    <n v="1"/>
    <n v="229.99"/>
    <n v="229.99"/>
    <s v="SCOUT Floor Rug SCT02 190x280cm"/>
  </r>
  <r>
    <x v="34"/>
    <s v="rugaustralia"/>
    <x v="37"/>
    <n v="1"/>
    <n v="149.99"/>
    <n v="149.99"/>
    <s v="SUPREME Floor Rug SUP02 155x225cm"/>
  </r>
  <r>
    <x v="35"/>
    <s v="aussierugs"/>
    <x v="12"/>
    <n v="1"/>
    <n v="199.99"/>
    <n v="199.99"/>
    <s v="LUXURY  Floor Rug LUX05 190x280cm"/>
  </r>
  <r>
    <x v="35"/>
    <s v="rugaustralia"/>
    <x v="18"/>
    <n v="1"/>
    <n v="308"/>
    <n v="308"/>
    <s v="Floor Rug MOD01 190x280cm"/>
  </r>
  <r>
    <x v="35"/>
    <s v="rugaustralia"/>
    <x v="23"/>
    <n v="1"/>
    <n v="4.99"/>
    <n v="4.99"/>
    <s v="RUG PAD Floor Rug Q9011 160x230cm"/>
  </r>
  <r>
    <x v="35"/>
    <s v="rugaustralia"/>
    <x v="24"/>
    <n v="1"/>
    <n v="89.99"/>
    <n v="89.99"/>
    <s v="SHAG RUG SUP01 120x170cm"/>
  </r>
  <r>
    <x v="35"/>
    <s v="rugaustralia"/>
    <x v="6"/>
    <n v="1"/>
    <n v="269.99"/>
    <n v="269.99"/>
    <s v="HIDES Floor Rug HID03 152x198cm"/>
  </r>
  <r>
    <x v="35"/>
    <s v="aussierugs"/>
    <x v="49"/>
    <n v="1"/>
    <n v="130"/>
    <n v="130"/>
    <s v="LUXURY  Floor Rug LUX04 155x225cm"/>
  </r>
  <r>
    <x v="36"/>
    <s v="aussierugs"/>
    <x v="32"/>
    <n v="1"/>
    <n v="197.99"/>
    <n v="197.99"/>
    <s v="SILVIA Floor Rug SIL02 155x225cm"/>
  </r>
  <r>
    <x v="36"/>
    <s v="rugaustralia"/>
    <x v="50"/>
    <n v="1"/>
    <n v="149.99"/>
    <n v="149.99"/>
    <s v="SUPREME Floor Rug SUP04 155x225cm"/>
  </r>
  <r>
    <x v="36"/>
    <s v="rugaustralia"/>
    <x v="9"/>
    <n v="1"/>
    <n v="149.99"/>
    <n v="149.99"/>
    <s v="SUPREME Floor Rug SUP01 155x225cm"/>
  </r>
  <r>
    <x v="36"/>
    <s v="rugaustralia"/>
    <x v="7"/>
    <n v="1"/>
    <n v="149.99"/>
    <n v="149.99"/>
    <s v="SUPREME Floor Rug SUP03 155x225cm"/>
  </r>
  <r>
    <x v="36"/>
    <s v="rugaustralia"/>
    <x v="7"/>
    <n v="1"/>
    <n v="149.99"/>
    <n v="149.99"/>
    <s v="SUPREME Floor Rug SUP03 155x225cm"/>
  </r>
  <r>
    <x v="36"/>
    <s v="Leigh Harrision"/>
    <x v="5"/>
    <n v="1"/>
    <n v="94.42"/>
    <n v="94.42"/>
    <s v="Floor Rug ROY01 155x225cm"/>
  </r>
  <r>
    <x v="36"/>
    <s v="Leigh Harrision"/>
    <x v="51"/>
    <n v="1"/>
    <n v="94.42"/>
    <n v="94.42"/>
    <s v="Floor Rug ROY02 155x225cm"/>
  </r>
  <r>
    <x v="36"/>
    <s v="Leigh Harrision"/>
    <x v="15"/>
    <n v="1"/>
    <n v="94.42"/>
    <n v="94.42"/>
    <s v="Floor Rug ROY03 155x225cm"/>
  </r>
  <r>
    <x v="36"/>
    <s v="Leigh Harrision"/>
    <x v="52"/>
    <n v="1"/>
    <n v="94.42"/>
    <n v="94.42"/>
    <s v="Floor Rug ROY04 155x225cm"/>
  </r>
  <r>
    <x v="36"/>
    <s v="Leigh Harrision"/>
    <x v="53"/>
    <n v="1"/>
    <n v="94.42"/>
    <n v="94.42"/>
    <s v="Floor Rug ROY05 155x225cm"/>
  </r>
  <r>
    <x v="36"/>
    <s v="Leigh Harrision"/>
    <x v="54"/>
    <n v="1"/>
    <n v="94.42"/>
    <n v="94.42"/>
    <s v="Floor Rug ROY06 155x225cm"/>
  </r>
  <r>
    <x v="36"/>
    <s v="Leigh Harrision"/>
    <x v="16"/>
    <n v="1"/>
    <n v="99.05"/>
    <n v="99.05"/>
    <s v="FLOOR RUG AND05 155x225cm"/>
  </r>
  <r>
    <x v="36"/>
    <s v="Leigh Harrision"/>
    <x v="55"/>
    <n v="1"/>
    <n v="99.05"/>
    <n v="99.05"/>
    <s v="FLOOR RUG AND06 155x225cm"/>
  </r>
  <r>
    <x v="36"/>
    <s v="Leigh Harrision"/>
    <x v="56"/>
    <n v="1"/>
    <n v="99.05"/>
    <n v="99.05"/>
    <s v="FLOOR RUG AND07 155x225cm"/>
  </r>
  <r>
    <x v="36"/>
    <s v="Leigh Harrision"/>
    <x v="57"/>
    <n v="1"/>
    <n v="99.05"/>
    <n v="99.05"/>
    <s v="FLOOR RUG AND08 155x225cm"/>
  </r>
  <r>
    <x v="36"/>
    <s v="Leigh Harrision"/>
    <x v="30"/>
    <n v="3"/>
    <n v="87.19"/>
    <n v="261.57"/>
    <s v="Floor Rug MOD01 155x225cm"/>
  </r>
  <r>
    <x v="36"/>
    <s v="Leigh Harrision"/>
    <x v="38"/>
    <n v="3"/>
    <n v="87.19"/>
    <n v="261.57"/>
    <s v="Floor Rug MOD02 155x225cm"/>
  </r>
  <r>
    <x v="36"/>
    <s v="Leigh Harrision"/>
    <x v="20"/>
    <n v="3"/>
    <n v="87.19"/>
    <n v="261.57"/>
    <s v="Floor Rug MOD03 155x225cm"/>
  </r>
  <r>
    <x v="36"/>
    <s v="Leigh Harrision"/>
    <x v="58"/>
    <n v="3"/>
    <n v="87.19"/>
    <n v="261.57"/>
    <s v="Floor Rug MOD04 155x225cm"/>
  </r>
  <r>
    <x v="36"/>
    <s v="Leigh Harrision"/>
    <x v="51"/>
    <n v="1"/>
    <n v="92.42"/>
    <n v="92.42"/>
    <s v="Floor Rug ROY02 155x225cm"/>
  </r>
  <r>
    <x v="36"/>
    <s v="Leigh Harrision"/>
    <x v="15"/>
    <n v="2"/>
    <n v="92.42"/>
    <n v="184.84"/>
    <s v="Floor Rug ROY03 155x225cm"/>
  </r>
  <r>
    <x v="36"/>
    <s v="Leigh Harrision"/>
    <x v="52"/>
    <n v="1"/>
    <n v="92.42"/>
    <n v="92.42"/>
    <s v="Floor Rug ROY04 155x225cm"/>
  </r>
  <r>
    <x v="36"/>
    <s v="Leigh Harrision"/>
    <x v="56"/>
    <n v="1"/>
    <n v="99.05"/>
    <n v="99.05"/>
    <s v="FLOOR RUG AND07 155x225cm"/>
  </r>
  <r>
    <x v="36"/>
    <s v="Leigh Harrision"/>
    <x v="30"/>
    <n v="1"/>
    <n v="87.19"/>
    <n v="87.19"/>
    <s v="Floor Rug MOD01 155x225cm"/>
  </r>
  <r>
    <x v="36"/>
    <s v="Leigh Harrision"/>
    <x v="38"/>
    <n v="1"/>
    <n v="87.19"/>
    <n v="87.19"/>
    <s v="Floor Rug MOD02 155x225cm"/>
  </r>
  <r>
    <x v="36"/>
    <s v="Leigh Harrision"/>
    <x v="20"/>
    <n v="2"/>
    <n v="87.19"/>
    <n v="174.38"/>
    <s v="Floor Rug MOD03 155x225cm"/>
  </r>
  <r>
    <x v="36"/>
    <s v="Leigh Harrision"/>
    <x v="0"/>
    <n v="1"/>
    <n v="133"/>
    <n v="133"/>
    <s v="Floor Rug MOD03 190x280cm"/>
  </r>
  <r>
    <x v="36"/>
    <s v="Leigh Harrision"/>
    <x v="58"/>
    <n v="2"/>
    <n v="87.19"/>
    <n v="174.38"/>
    <s v="Floor Rug MOD04 155x225cm"/>
  </r>
  <r>
    <x v="36"/>
    <s v="Leigh Harrision"/>
    <x v="59"/>
    <n v="1"/>
    <n v="133"/>
    <n v="133"/>
    <s v="Floor Rug MOD04 190x280cm"/>
  </r>
  <r>
    <x v="36"/>
    <s v="rugaustralia"/>
    <x v="4"/>
    <n v="1"/>
    <n v="269.99"/>
    <n v="269.99"/>
    <s v="HIDES Floor Rug HID04 152x198cm"/>
  </r>
  <r>
    <x v="36"/>
    <s v="rugaustralia"/>
    <x v="13"/>
    <n v="1"/>
    <n v="224.99"/>
    <n v="224.99"/>
    <s v="SUPREME Floor Rug SUP02 190x280cm"/>
  </r>
  <r>
    <x v="37"/>
    <s v="rugaustralia"/>
    <x v="23"/>
    <n v="1"/>
    <n v="39.99"/>
    <n v="39.99"/>
    <s v="RUG PAD Floor Rug Q9011 160x230cm"/>
  </r>
  <r>
    <x v="38"/>
    <s v="rugaustralia"/>
    <x v="60"/>
    <n v="1"/>
    <n v="199.99"/>
    <n v="199.99"/>
    <s v="LUXURY  Floor Rug LUX01 190x280cm"/>
  </r>
  <r>
    <x v="38"/>
    <s v="rugaustralia"/>
    <x v="47"/>
    <n v="1"/>
    <n v="225"/>
    <n v="225"/>
    <s v="SUPREME Floor Rug SUP01 190x280cm"/>
  </r>
  <r>
    <x v="38"/>
    <s v="aussierugs"/>
    <x v="34"/>
    <n v="1"/>
    <n v="174.99"/>
    <n v="174.99"/>
    <s v="ANDES Floor Rug AND01 155x225cm"/>
  </r>
  <r>
    <x v="39"/>
    <s v="rugaustralia"/>
    <x v="11"/>
    <n v="1"/>
    <n v="187.49"/>
    <n v="187.49"/>
    <s v="ANDES Floor Rug AND02 155x225cm"/>
  </r>
  <r>
    <x v="39"/>
    <s v="rugaustralia"/>
    <x v="4"/>
    <n v="1"/>
    <n v="269.99"/>
    <n v="269.99"/>
    <s v="HIDES Floor Rug HID04 152x198cm"/>
  </r>
  <r>
    <x v="39"/>
    <s v="rugaustralia"/>
    <x v="49"/>
    <n v="1"/>
    <n v="0"/>
    <n v="0"/>
    <s v="LUXURY  Floor Rug LUX04 155x225cm"/>
  </r>
  <r>
    <x v="39"/>
    <s v="rugaustralia"/>
    <x v="61"/>
    <n v="1"/>
    <n v="184"/>
    <n v="184"/>
    <s v="JAZZ Floor Rug JAZ03 160x230cm"/>
  </r>
  <r>
    <x v="39"/>
    <s v="rugaustralia"/>
    <x v="23"/>
    <n v="1"/>
    <n v="0"/>
    <n v="0"/>
    <s v="RUG PAD Floor Rug Q9011 160x230cm"/>
  </r>
  <r>
    <x v="39"/>
    <s v="Leigh Harrision"/>
    <x v="5"/>
    <n v="1"/>
    <n v="92.42"/>
    <n v="92.42"/>
    <s v="Floor Rug ROY01 155x225cm"/>
  </r>
  <r>
    <x v="39"/>
    <s v="Leigh Harrision"/>
    <x v="51"/>
    <n v="1"/>
    <n v="92.42"/>
    <n v="92.42"/>
    <s v="Floor Rug ROY02 155x225cm"/>
  </r>
  <r>
    <x v="39"/>
    <s v="Leigh Harrision"/>
    <x v="15"/>
    <n v="1"/>
    <n v="92.42"/>
    <n v="92.42"/>
    <s v="Floor Rug ROY03 155x225cm"/>
  </r>
  <r>
    <x v="39"/>
    <s v="Leigh Harrision"/>
    <x v="52"/>
    <n v="1"/>
    <n v="92.42"/>
    <n v="92.42"/>
    <s v="Floor Rug ROY04 155x225cm"/>
  </r>
  <r>
    <x v="39"/>
    <s v="Leigh Harrision"/>
    <x v="53"/>
    <n v="1"/>
    <n v="92.42"/>
    <n v="92.42"/>
    <s v="Floor Rug ROY05 155x225cm"/>
  </r>
  <r>
    <x v="39"/>
    <s v="Leigh Harrision"/>
    <x v="54"/>
    <n v="1"/>
    <n v="92.42"/>
    <n v="92.42"/>
    <s v="Floor Rug ROY06 155x225cm"/>
  </r>
  <r>
    <x v="39"/>
    <s v="Leigh Harrision"/>
    <x v="16"/>
    <n v="1"/>
    <n v="99.05"/>
    <n v="99.05"/>
    <s v="FLOOR RUG AND05 155x225cm"/>
  </r>
  <r>
    <x v="39"/>
    <s v="Leigh Harrision"/>
    <x v="55"/>
    <n v="1"/>
    <n v="99.05"/>
    <n v="99.05"/>
    <s v="FLOOR RUG AND06 155x225cm"/>
  </r>
  <r>
    <x v="39"/>
    <s v="Leigh Harrision"/>
    <x v="56"/>
    <n v="1"/>
    <n v="99.05"/>
    <n v="99.05"/>
    <s v="FLOOR RUG AND07 155x225cm"/>
  </r>
  <r>
    <x v="39"/>
    <s v="Leigh Harrision"/>
    <x v="57"/>
    <n v="1"/>
    <n v="99.05"/>
    <n v="99.05"/>
    <s v="FLOOR RUG AND08 155x225cm"/>
  </r>
  <r>
    <x v="39"/>
    <s v="Leigh Harrision"/>
    <x v="30"/>
    <n v="1"/>
    <n v="87.19"/>
    <n v="87.19"/>
    <s v="Floor Rug MOD01 155x225cm"/>
  </r>
  <r>
    <x v="39"/>
    <s v="Leigh Harrision"/>
    <x v="38"/>
    <n v="1"/>
    <n v="87.19"/>
    <n v="87.19"/>
    <s v="Floor Rug MOD02 155x225cm"/>
  </r>
  <r>
    <x v="39"/>
    <s v="Leigh Harrision"/>
    <x v="20"/>
    <n v="1"/>
    <n v="87.19"/>
    <n v="87.19"/>
    <s v="Floor Rug MOD03 155x225cm"/>
  </r>
  <r>
    <x v="39"/>
    <s v="Leigh Harrision"/>
    <x v="58"/>
    <n v="1"/>
    <n v="87.19"/>
    <n v="87.19"/>
    <s v="Floor Rug MOD04 155x225cm"/>
  </r>
  <r>
    <x v="40"/>
    <s v="rugaustralia"/>
    <x v="33"/>
    <n v="1"/>
    <n v="149.99"/>
    <n v="149.99"/>
    <s v="SCOUT Floor Rug SCT01 155x225cm"/>
  </r>
  <r>
    <x v="40"/>
    <s v="rugaustralia"/>
    <x v="10"/>
    <n v="1"/>
    <n v="219.99"/>
    <n v="219.99"/>
    <s v="SILVIA Floor Rug SIL01 155x225cm"/>
  </r>
  <r>
    <x v="40"/>
    <s v="rugaustralia"/>
    <x v="46"/>
    <n v="1"/>
    <n v="190"/>
    <n v="190"/>
    <s v="LUXURY  Floor Rug LUX02 190x280cm"/>
  </r>
  <r>
    <x v="41"/>
    <s v="rugaustralia"/>
    <x v="24"/>
    <n v="1"/>
    <n v="89.99"/>
    <n v="89.99"/>
    <s v="SHAG RUG SUP01 120x170cm"/>
  </r>
  <r>
    <x v="41"/>
    <s v="aussierugs"/>
    <x v="3"/>
    <n v="1"/>
    <n v="379.99"/>
    <n v="379.99"/>
    <s v="ANDES Floor Rug AND01 190x280cm"/>
  </r>
  <r>
    <x v="41"/>
    <s v="aussierugs"/>
    <x v="27"/>
    <n v="1"/>
    <n v="134.99"/>
    <n v="134.99"/>
    <s v="LUXURY  Floor Rug LUX01 155x225cm"/>
  </r>
  <r>
    <x v="42"/>
    <s v="aussierugs"/>
    <x v="34"/>
    <n v="1"/>
    <n v="174.99"/>
    <n v="174.99"/>
    <s v="ANDES Floor Rug AND01 155x225cm"/>
  </r>
  <r>
    <x v="43"/>
    <s v="rugaustralia"/>
    <x v="37"/>
    <n v="1"/>
    <n v="149.99"/>
    <n v="149.99"/>
    <s v="SUPREME Floor Rug SUP02 155x225cm"/>
  </r>
  <r>
    <x v="44"/>
    <s v="rugaustralia"/>
    <x v="13"/>
    <n v="1"/>
    <n v="224.99"/>
    <n v="224.99"/>
    <s v="SUPREME Floor Rug SUP02 190x280cm"/>
  </r>
  <r>
    <x v="42"/>
    <s v="aussierugs"/>
    <x v="3"/>
    <n v="1"/>
    <n v="265.99"/>
    <n v="265.99"/>
    <s v="ANDES Floor Rug AND01 190x280cm"/>
  </r>
  <r>
    <x v="42"/>
    <s v="aussierugs"/>
    <x v="10"/>
    <n v="1"/>
    <n v="200"/>
    <n v="200"/>
    <s v="SILVIA Floor Rug SIL01 155x225cm"/>
  </r>
  <r>
    <x v="45"/>
    <s v="rugaustralia"/>
    <x v="7"/>
    <n v="1"/>
    <n v="149.99"/>
    <n v="149.99"/>
    <s v="SUPREME Floor Rug SUP03 155x225cm"/>
  </r>
  <r>
    <x v="46"/>
    <s v="rugaustralia"/>
    <x v="48"/>
    <n v="1"/>
    <n v="225"/>
    <n v="225"/>
    <s v="SUPREME Floor Rug SUP03 190x280cm"/>
  </r>
  <r>
    <x v="46"/>
    <s v="rugaustralia"/>
    <x v="7"/>
    <n v="1"/>
    <n v="149.99"/>
    <n v="149.99"/>
    <s v="SUPREME Floor Rug SUP03 155x225cm"/>
  </r>
  <r>
    <x v="45"/>
    <s v="aussierugs"/>
    <x v="34"/>
    <n v="1"/>
    <n v="174"/>
    <n v="174"/>
    <s v="ANDES Floor Rug AND01 155x225cm"/>
  </r>
  <r>
    <x v="46"/>
    <s v="aussierugs"/>
    <x v="33"/>
    <n v="1"/>
    <n v="219.99"/>
    <n v="219.99"/>
    <s v="SCOUT Floor Rug SCT01 155x225cm"/>
  </r>
  <r>
    <x v="46"/>
    <s v="rugaustralia"/>
    <x v="13"/>
    <n v="1"/>
    <n v="225"/>
    <n v="225"/>
    <s v="SUPREME Floor Rug SUP02 190x280cm"/>
  </r>
  <r>
    <x v="46"/>
    <s v="aussierugs"/>
    <x v="62"/>
    <n v="1"/>
    <n v="219.99"/>
    <n v="219.99"/>
    <s v="FRESNO Floor Rug FRE03 155x225cm"/>
  </r>
  <r>
    <x v="47"/>
    <s v="rugaustralia"/>
    <x v="44"/>
    <n v="1"/>
    <n v="134.99"/>
    <n v="134.99"/>
    <s v="LUXURY  Floor Rug LUX03 155x225cm"/>
  </r>
  <r>
    <x v="47"/>
    <s v="rugaustralia"/>
    <x v="47"/>
    <n v="1"/>
    <n v="225"/>
    <n v="225"/>
    <s v="SUPREME Floor Rug SUP01 190x280cm"/>
  </r>
  <r>
    <x v="48"/>
    <s v="rugaustralia"/>
    <x v="48"/>
    <n v="1"/>
    <n v="220"/>
    <n v="220"/>
    <s v="SUPREME Floor Rug SUP03 190x280cm"/>
  </r>
  <r>
    <x v="48"/>
    <s v="rugaustralia"/>
    <x v="33"/>
    <n v="1"/>
    <n v="131.99"/>
    <n v="131.99"/>
    <s v="SCOUT Floor Rug SCT01 155x225cm"/>
  </r>
  <r>
    <x v="48"/>
    <s v="rugaustralia"/>
    <x v="7"/>
    <n v="1"/>
    <n v="149.99"/>
    <n v="149.99"/>
    <s v="SUPREME Floor Rug SUP03 155x225cm"/>
  </r>
  <r>
    <x v="48"/>
    <s v="aussierugs"/>
    <x v="1"/>
    <n v="1"/>
    <n v="310"/>
    <n v="310"/>
    <s v="SILVIA Floor Rug SIL05 190x280cm"/>
  </r>
  <r>
    <x v="49"/>
    <s v="aussierugs"/>
    <x v="44"/>
    <n v="1"/>
    <n v="134.99"/>
    <n v="134.99"/>
    <s v="LUXURY  Floor Rug LUX03 155x225cm"/>
  </r>
  <r>
    <x v="50"/>
    <s v="aussierugs"/>
    <x v="28"/>
    <n v="1"/>
    <n v="249.99"/>
    <n v="249.99"/>
    <s v="ANDES Floor Rug AND04 155x225cm"/>
  </r>
  <r>
    <x v="50"/>
    <s v="aussierugs"/>
    <x v="31"/>
    <n v="1"/>
    <n v="199.99"/>
    <n v="199.99"/>
    <s v="LUXURY  Floor Rug LUX03 190x280cm"/>
  </r>
  <r>
    <x v="50"/>
    <s v="aussierugs"/>
    <x v="39"/>
    <n v="1"/>
    <n v="339.99"/>
    <n v="339.99"/>
    <s v="SILVIA Floor Rug SIL01 190x280cm"/>
  </r>
  <r>
    <x v="50"/>
    <s v="aussierugs"/>
    <x v="3"/>
    <n v="1"/>
    <n v="265.99"/>
    <n v="265.99"/>
    <s v="ANDES Floor Rug AND01 190x280cm"/>
  </r>
  <r>
    <x v="51"/>
    <s v="rugaustralia"/>
    <x v="63"/>
    <n v="1"/>
    <n v="242.99"/>
    <n v="242.99"/>
    <s v="HIDES Floor Rug HID02 152x198cm"/>
  </r>
  <r>
    <x v="51"/>
    <s v="rugaustralia"/>
    <x v="27"/>
    <n v="1"/>
    <n v="134.99"/>
    <n v="134.99"/>
    <s v="LUXURY  Floor Rug LUX01 155x225cm"/>
  </r>
  <r>
    <x v="51"/>
    <s v="aussierugs"/>
    <x v="34"/>
    <n v="1"/>
    <n v="174.99"/>
    <n v="174.99"/>
    <s v="ANDES Floor Rug AND01 155x225cm"/>
  </r>
  <r>
    <x v="52"/>
    <s v="aussierugs"/>
    <x v="64"/>
    <n v="1"/>
    <n v="322.99"/>
    <n v="322.99"/>
    <s v="SILVIA Floor Rug SIL02 190x280cm"/>
  </r>
  <r>
    <x v="52"/>
    <s v="Leigh Harrision"/>
    <x v="65"/>
    <n v="2"/>
    <n v="214.58"/>
    <n v="214.58"/>
    <s v="HIDES Floor Rug HID01 152x198cm"/>
  </r>
  <r>
    <x v="52"/>
    <s v="Leigh Harrision"/>
    <x v="63"/>
    <n v="1"/>
    <n v="107.29"/>
    <n v="107.29"/>
    <s v="HIDES Floor Rug HID02 152x198cm"/>
  </r>
  <r>
    <x v="52"/>
    <s v="Leigh Harrision"/>
    <x v="6"/>
    <n v="2"/>
    <n v="214.58"/>
    <n v="214.58"/>
    <s v="HIDES Floor Rug HID03 152x198cm"/>
  </r>
  <r>
    <x v="52"/>
    <s v="Leigh Harrision"/>
    <x v="4"/>
    <n v="1"/>
    <n v="107.29"/>
    <n v="107.29"/>
    <s v="HIDES Floor Rug HID04 152x198cm"/>
  </r>
  <r>
    <x v="52"/>
    <s v="Leigh Harrision"/>
    <x v="9"/>
    <n v="1"/>
    <n v="98.35"/>
    <n v="98.35"/>
    <s v="SUPREME Floor Rug SUP01 155x225cm"/>
  </r>
  <r>
    <x v="53"/>
    <s v="rugaustralia"/>
    <x v="48"/>
    <n v="1"/>
    <n v="225"/>
    <n v="225"/>
    <s v="SUPREME Floor Rug SUP03 190x280cm"/>
  </r>
  <r>
    <x v="53"/>
    <s v="rugaustralia"/>
    <x v="66"/>
    <n v="1"/>
    <n v="292"/>
    <n v="292"/>
    <s v="JAZZ Floor Rug JAZ01 200x290cm"/>
  </r>
  <r>
    <x v="53"/>
    <s v="rugaustralia"/>
    <x v="21"/>
    <n v="1"/>
    <n v="0"/>
    <n v="0"/>
    <s v="RUG PAD Floor Rug Q9012 200x290cm"/>
  </r>
  <r>
    <x v="54"/>
    <s v="rugaustralia"/>
    <x v="13"/>
    <n v="1"/>
    <n v="225"/>
    <n v="225"/>
    <s v="SUPREME Floor Rug SUP02 190x280cm"/>
  </r>
  <r>
    <x v="54"/>
    <s v="aussierugs"/>
    <x v="39"/>
    <n v="1"/>
    <n v="300"/>
    <n v="300"/>
    <s v="SILVIA Floor Rug SIL01 190x280cm"/>
  </r>
  <r>
    <x v="55"/>
    <s v="aussierugs"/>
    <x v="60"/>
    <n v="1"/>
    <n v="195"/>
    <n v="195"/>
    <s v="LUXURY  Floor Rug LUX01 190x280cm"/>
  </r>
  <r>
    <x v="55"/>
    <s v="rugaustralia"/>
    <x v="6"/>
    <n v="1"/>
    <n v="269.99"/>
    <n v="269.99"/>
    <s v="HIDES Floor Rug HID03 152x198cm"/>
  </r>
  <r>
    <x v="55"/>
    <s v="rugaustralia"/>
    <x v="13"/>
    <n v="2"/>
    <n v="449.98"/>
    <n v="449.98"/>
    <s v="SUPREME Floor Rug SUP02 190x280cm"/>
  </r>
  <r>
    <x v="55"/>
    <s v="aussierugs"/>
    <x v="31"/>
    <n v="1"/>
    <n v="199.99"/>
    <n v="199.99"/>
    <s v="LUXURY  Floor Rug LUX03 190x280cm"/>
  </r>
  <r>
    <x v="55"/>
    <s v="rugaustralia"/>
    <x v="9"/>
    <n v="1"/>
    <n v="149.99"/>
    <n v="149.99"/>
    <s v="SUPREME Floor Rug SUP01 155x225cm"/>
  </r>
  <r>
    <x v="56"/>
    <s v="rugaustralia"/>
    <x v="42"/>
    <n v="1"/>
    <n v="224.99"/>
    <n v="224.99"/>
    <s v="SUPREME Floor Rug SUP04 190x280cm"/>
  </r>
  <r>
    <x v="56"/>
    <s v="aussierugs"/>
    <x v="6"/>
    <n v="1"/>
    <n v="269.99"/>
    <n v="269.99"/>
    <s v="HIDES Floor Rug HID03 152x198cm"/>
  </r>
  <r>
    <x v="56"/>
    <s v="rugaustralia"/>
    <x v="7"/>
    <n v="1"/>
    <n v="149.99"/>
    <n v="149.99"/>
    <s v="SUPREME Floor Rug SUP03 155x225cm"/>
  </r>
  <r>
    <x v="57"/>
    <s v="rugaustralia"/>
    <x v="12"/>
    <n v="1"/>
    <n v="199.99"/>
    <n v="199.99"/>
    <s v="LUXURY  Floor Rug LUX05 190x280cm"/>
  </r>
  <r>
    <x v="57"/>
    <s v="rugaustralia"/>
    <x v="67"/>
    <n v="1"/>
    <n v="200"/>
    <n v="200"/>
    <s v="SILVIA Floor Rug SIL06 155x225cm"/>
  </r>
  <r>
    <x v="57"/>
    <s v="rugaustralia"/>
    <x v="68"/>
    <n v="1"/>
    <n v="265.99"/>
    <n v="265.99"/>
    <s v="ANDES Floor Rug AND02 190x280cm"/>
  </r>
  <r>
    <x v="57"/>
    <s v="rugaustralia"/>
    <x v="21"/>
    <n v="1"/>
    <n v="5"/>
    <n v="5"/>
    <s v="RUG PAD Floor Rug Q9012 200x290cm"/>
  </r>
  <r>
    <x v="57"/>
    <s v="rugaustralia"/>
    <x v="6"/>
    <n v="1"/>
    <n v="269.99"/>
    <n v="269.99"/>
    <s v="HIDES Floor Rug HID03 152x198cm"/>
  </r>
  <r>
    <x v="57"/>
    <s v="rugaustralia"/>
    <x v="31"/>
    <n v="1"/>
    <n v="199.99"/>
    <n v="199.99"/>
    <s v="LUXURY  Floor Rug LUX03 190x280cm"/>
  </r>
  <r>
    <x v="58"/>
    <s v="aussierugs"/>
    <x v="69"/>
    <n v="1"/>
    <n v="153.99"/>
    <n v="153.99"/>
    <s v="SCOUT Floor Rug SCT02 155x225cm"/>
  </r>
  <r>
    <x v="58"/>
    <s v="rugaustralia"/>
    <x v="48"/>
    <n v="1"/>
    <n v="220"/>
    <n v="220"/>
    <s v="SUPREME Floor Rug SUP03 190x280cm"/>
  </r>
  <r>
    <x v="58"/>
    <s v="aussierugs"/>
    <x v="11"/>
    <n v="1"/>
    <n v="174.99"/>
    <n v="174.99"/>
    <s v="ANDES Floor Rug AND02 155x225cm"/>
  </r>
  <r>
    <x v="59"/>
    <s v="rugaustralia"/>
    <x v="9"/>
    <n v="1"/>
    <n v="149.99"/>
    <n v="149.99"/>
    <s v="SUPREME Floor Rug SUP01 155x225cm"/>
  </r>
  <r>
    <x v="60"/>
    <s v="Leigh Harrision"/>
    <x v="65"/>
    <n v="1"/>
    <n v="107.29"/>
    <n v="107.29"/>
    <s v="HIDES Floor Rug HID01 152x198cm"/>
  </r>
  <r>
    <x v="60"/>
    <s v="Leigh Harrision"/>
    <x v="6"/>
    <n v="1"/>
    <n v="107.29"/>
    <n v="107.29"/>
    <s v="HIDES Floor Rug HID03 152x198cm"/>
  </r>
  <r>
    <x v="59"/>
    <s v="rugaustralia"/>
    <x v="65"/>
    <n v="1"/>
    <n v="269.99"/>
    <n v="269.99"/>
    <s v="HIDES Floor Rug HID01 152x198cm"/>
  </r>
  <r>
    <x v="59"/>
    <s v="aussierugs"/>
    <x v="3"/>
    <n v="1"/>
    <n v="265.99"/>
    <n v="265.99"/>
    <s v="ANDES Floor Rug AND01 190x280cm"/>
  </r>
  <r>
    <x v="59"/>
    <s v="aussierugs"/>
    <x v="60"/>
    <n v="1"/>
    <n v="199.99"/>
    <n v="199.99"/>
    <s v="LUXURY  Floor Rug LUX01 190x280cm"/>
  </r>
  <r>
    <x v="59"/>
    <s v="aussierugs"/>
    <x v="1"/>
    <n v="1"/>
    <n v="322.99"/>
    <n v="322.99"/>
    <s v="SILVIA Floor Rug SIL05 190x280cm"/>
  </r>
  <r>
    <x v="59"/>
    <s v="rugaustralia"/>
    <x v="48"/>
    <n v="1"/>
    <n v="225"/>
    <n v="225"/>
    <s v="SUPREME Floor Rug SUP03 190x280cm"/>
  </r>
  <r>
    <x v="59"/>
    <s v="aussierugs"/>
    <x v="11"/>
    <n v="1"/>
    <n v="174.99"/>
    <n v="174.99"/>
    <s v="ANDES Floor Rug AND02 155x225cm"/>
  </r>
  <r>
    <x v="61"/>
    <s v="aussierugs"/>
    <x v="33"/>
    <n v="1"/>
    <n v="131.99"/>
    <n v="131.99"/>
    <s v="SCOUT Floor Rug SCT01 155x225cm"/>
  </r>
  <r>
    <x v="62"/>
    <s v="rugaustralia"/>
    <x v="47"/>
    <n v="1"/>
    <n v="225"/>
    <n v="225"/>
    <s v="SUPREME Floor Rug SUP01 190x280cm"/>
  </r>
  <r>
    <x v="63"/>
    <s v="rugaustralia"/>
    <x v="60"/>
    <n v="1"/>
    <n v="195"/>
    <n v="195"/>
    <s v="LUXURY  Floor Rug LUX01 190x280cm"/>
  </r>
  <r>
    <x v="63"/>
    <s v="rugaustralia"/>
    <x v="47"/>
    <n v="1"/>
    <n v="225"/>
    <n v="225"/>
    <s v="SUPREME Floor Rug SUP01 190x280cm"/>
  </r>
  <r>
    <x v="64"/>
    <s v="aussierugs"/>
    <x v="44"/>
    <n v="1"/>
    <n v="134.99"/>
    <n v="134.99"/>
    <s v="LUXURY  Floor Rug LUX03 155x225cm"/>
  </r>
  <r>
    <x v="65"/>
    <s v="rugaustralia"/>
    <x v="27"/>
    <n v="1"/>
    <n v="134.99"/>
    <n v="134.99"/>
    <s v="LUX01 155x225cm"/>
  </r>
  <r>
    <x v="65"/>
    <s v="rugaustralia"/>
    <x v="42"/>
    <n v="1"/>
    <n v="224.99"/>
    <n v="224.99"/>
    <s v="SUP04 190x280cm"/>
  </r>
  <r>
    <x v="66"/>
    <s v="aussierugs"/>
    <x v="10"/>
    <n v="1"/>
    <n v="208.99"/>
    <n v="208.99"/>
    <s v="SIL01 155x225cm"/>
  </r>
  <r>
    <x v="66"/>
    <s v="rugaustralia"/>
    <x v="13"/>
    <n v="1"/>
    <n v="225"/>
    <n v="225"/>
    <s v="SUP02 190x280cm"/>
  </r>
  <r>
    <x v="67"/>
    <s v="rugaustralia"/>
    <x v="7"/>
    <n v="1"/>
    <n v="149.99"/>
    <n v="149.99"/>
    <s v="SUP03 155x225cm"/>
  </r>
  <r>
    <x v="67"/>
    <s v="rugaustralia"/>
    <x v="37"/>
    <n v="1"/>
    <n v="149.99"/>
    <n v="149.99"/>
    <s v="SUP02 155x225cm"/>
  </r>
  <r>
    <x v="67"/>
    <s v="rugaustralia"/>
    <x v="48"/>
    <n v="1"/>
    <n v="224.99"/>
    <n v="224.99"/>
    <s v="SUP03 190x280cm"/>
  </r>
  <r>
    <x v="67"/>
    <s v="rugaustralia"/>
    <x v="48"/>
    <n v="1"/>
    <n v="225"/>
    <n v="225"/>
    <s v="SUP03 190x280cm"/>
  </r>
  <r>
    <x v="67"/>
    <s v="rugaustralia"/>
    <x v="7"/>
    <n v="1"/>
    <n v="149.99"/>
    <n v="149.99"/>
    <s v="SUP03 155x225cm"/>
  </r>
  <r>
    <x v="67"/>
    <s v="aussierugs"/>
    <x v="68"/>
    <n v="1"/>
    <n v="265.99"/>
    <n v="265.99"/>
    <s v="AND02 190x280cm"/>
  </r>
  <r>
    <x v="67"/>
    <s v="aussierugs"/>
    <x v="1"/>
    <n v="1"/>
    <n v="300"/>
    <n v="300"/>
    <s v="SIL05 190x280cm"/>
  </r>
  <r>
    <x v="67"/>
    <s v="aussierugs"/>
    <x v="44"/>
    <n v="1"/>
    <n v="130"/>
    <n v="130"/>
    <s v="LUX03 155x225cm"/>
  </r>
  <r>
    <x v="68"/>
    <s v="aussierugs"/>
    <x v="62"/>
    <n v="1"/>
    <n v="219.99"/>
    <n v="219.99"/>
    <s v="FRE03 155x225cm"/>
  </r>
  <r>
    <x v="68"/>
    <s v="aussierugs"/>
    <x v="68"/>
    <n v="1"/>
    <n v="265.99"/>
    <n v="265.99"/>
    <s v="AND02 190x280cm"/>
  </r>
  <r>
    <x v="68"/>
    <s v="aussierugs"/>
    <x v="68"/>
    <n v="1"/>
    <n v="265.99"/>
    <n v="265.99"/>
    <s v="AND02 190x280cm"/>
  </r>
  <r>
    <x v="69"/>
    <s v="rugaustralia"/>
    <x v="7"/>
    <n v="1"/>
    <n v="149.99"/>
    <n v="149.99"/>
    <s v="SUP03 155x225cm"/>
  </r>
  <r>
    <x v="68"/>
    <s v="rugaustralia"/>
    <x v="48"/>
    <n v="1"/>
    <n v="224.99"/>
    <n v="224.99"/>
    <s v="SUP03 190x280cm"/>
  </r>
  <r>
    <x v="70"/>
    <s v="rugaustralia"/>
    <x v="66"/>
    <n v="1"/>
    <n v="292"/>
    <n v="292"/>
    <s v="JAZ01 200x290cm"/>
  </r>
  <r>
    <x v="70"/>
    <s v="rugaustralia"/>
    <x v="13"/>
    <n v="1"/>
    <n v="224.99"/>
    <n v="224.99"/>
    <s v="SUP02 190x280cm"/>
  </r>
  <r>
    <x v="70"/>
    <s v="rugaustralia"/>
    <x v="37"/>
    <n v="1"/>
    <n v="149.99"/>
    <n v="149.99"/>
    <s v="SUP02 155x225cm"/>
  </r>
  <r>
    <x v="71"/>
    <s v="Leigh Harrision"/>
    <x v="70"/>
    <n v="1"/>
    <n v="142.6"/>
    <n v="142.6"/>
    <s v="ROS01 160x230cm"/>
  </r>
  <r>
    <x v="71"/>
    <s v="Leigh Harrision"/>
    <x v="71"/>
    <n v="1"/>
    <n v="224.75"/>
    <n v="224.75"/>
    <s v="ROS01 200x290cm"/>
  </r>
  <r>
    <x v="71"/>
    <s v="Leigh Harrision"/>
    <x v="72"/>
    <n v="1"/>
    <n v="142.6"/>
    <n v="142.6"/>
    <s v="ROS02 160x230cm"/>
  </r>
  <r>
    <x v="71"/>
    <s v="Leigh Harrision"/>
    <x v="73"/>
    <n v="1"/>
    <n v="224.75"/>
    <n v="224.75"/>
    <s v="ROS02 200x290cm"/>
  </r>
  <r>
    <x v="71"/>
    <s v="Leigh Harrision"/>
    <x v="34"/>
    <n v="1"/>
    <n v="99.05"/>
    <n v="99.05"/>
    <s v="AND01 155x225cm"/>
  </r>
  <r>
    <x v="71"/>
    <s v="Leigh Harrision"/>
    <x v="11"/>
    <n v="1"/>
    <n v="99.05"/>
    <n v="99.05"/>
    <s v="AND02 155x225cm"/>
  </r>
  <r>
    <x v="71"/>
    <s v="Leigh Harrision"/>
    <x v="26"/>
    <n v="1"/>
    <n v="99.05"/>
    <n v="99.05"/>
    <s v="AND03 155x225cm"/>
  </r>
  <r>
    <x v="71"/>
    <s v="Leigh Harrision"/>
    <x v="28"/>
    <n v="1"/>
    <n v="99.05"/>
    <n v="99.05"/>
    <s v="AND04 155x225cm"/>
  </r>
  <r>
    <x v="71"/>
    <s v="Leigh Harrision"/>
    <x v="32"/>
    <n v="1"/>
    <n v="87.19"/>
    <n v="87.19"/>
    <s v="SIL02 155x225cm"/>
  </r>
  <r>
    <x v="71"/>
    <s v="Leigh Harrision"/>
    <x v="35"/>
    <n v="1"/>
    <n v="87.19"/>
    <n v="87.19"/>
    <s v="SIL03 155x225cm"/>
  </r>
  <r>
    <x v="71"/>
    <s v="Leigh Harrision"/>
    <x v="8"/>
    <n v="1"/>
    <n v="87.19"/>
    <n v="87.19"/>
    <s v="SIL03 190x280cm"/>
  </r>
  <r>
    <x v="71"/>
    <s v="Leigh Harrision"/>
    <x v="14"/>
    <n v="1"/>
    <n v="87.19"/>
    <n v="87.19"/>
    <s v="SIL05 155x225cm"/>
  </r>
  <r>
    <x v="71"/>
    <s v="Leigh Harrision"/>
    <x v="33"/>
    <n v="1"/>
    <n v="87.19"/>
    <n v="87.19"/>
    <s v="SCT01 155x225cm"/>
  </r>
  <r>
    <x v="71"/>
    <s v="Leigh Harrision"/>
    <x v="6"/>
    <n v="1"/>
    <n v="107.29"/>
    <n v="107.29"/>
    <s v="HID03 152x198cm"/>
  </r>
  <r>
    <x v="71"/>
    <s v="Leigh Harrision"/>
    <x v="4"/>
    <n v="1"/>
    <n v="107.29"/>
    <n v="107.29"/>
    <s v="HID04 152x198cm"/>
  </r>
  <r>
    <x v="71"/>
    <s v="Leigh Harrision"/>
    <x v="47"/>
    <n v="1"/>
    <n v="150.02000000000001"/>
    <n v="150.02000000000001"/>
    <s v="SUP01 190x280cm"/>
  </r>
  <r>
    <x v="71"/>
    <s v="Leigh Harrision"/>
    <x v="37"/>
    <n v="1"/>
    <n v="98.35"/>
    <n v="98.35"/>
    <s v="SUP02 155x225cm"/>
  </r>
  <r>
    <x v="71"/>
    <s v="Leigh Harrision"/>
    <x v="13"/>
    <n v="1"/>
    <n v="150.02000000000001"/>
    <n v="150.02000000000001"/>
    <s v="SUP02 190x280cm"/>
  </r>
  <r>
    <x v="71"/>
    <s v="Leigh Harrision"/>
    <x v="7"/>
    <n v="1"/>
    <n v="98.35"/>
    <n v="98.35"/>
    <s v="SUP03 155x225cm"/>
  </r>
  <r>
    <x v="71"/>
    <s v="Leigh Harrision"/>
    <x v="48"/>
    <n v="1"/>
    <n v="150.02000000000001"/>
    <n v="150.02000000000001"/>
    <s v="SUP03 190x280cm"/>
  </r>
  <r>
    <x v="71"/>
    <s v="Leigh Harrision"/>
    <x v="50"/>
    <n v="1"/>
    <n v="98.35"/>
    <n v="98.35"/>
    <s v="SUP04 155x225cm"/>
  </r>
  <r>
    <x v="71"/>
    <s v="Leigh Harrision"/>
    <x v="42"/>
    <n v="1"/>
    <n v="150.02000000000001"/>
    <n v="150.02000000000001"/>
    <s v="SUP04 190x280cm"/>
  </r>
  <r>
    <x v="71"/>
    <s v="Leigh Harrision"/>
    <x v="74"/>
    <n v="1"/>
    <n v="204"/>
    <n v="204"/>
    <s v="SIL03 240x340cm"/>
  </r>
  <r>
    <x v="71"/>
    <s v="Leigh Harrision"/>
    <x v="2"/>
    <n v="1"/>
    <n v="204"/>
    <n v="204"/>
    <s v="SIL06 240x340cm"/>
  </r>
  <r>
    <x v="71"/>
    <s v="rugaustralia"/>
    <x v="13"/>
    <n v="1"/>
    <n v="224.99"/>
    <n v="224.99"/>
    <s v="SUP02 190x280cm"/>
  </r>
  <r>
    <x v="71"/>
    <s v="aussierugs"/>
    <x v="11"/>
    <n v="1"/>
    <n v="175"/>
    <n v="175"/>
    <s v="AND02 155x225cm"/>
  </r>
  <r>
    <x v="72"/>
    <s v="rugaustralia"/>
    <x v="48"/>
    <n v="1"/>
    <n v="225"/>
    <n v="225"/>
    <s v="SUP03 190x280c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6">
  <r>
    <x v="0"/>
    <x v="0"/>
    <x v="0"/>
    <n v="1"/>
    <n v="339.99"/>
    <n v="339.99"/>
    <s v="Floor Rug MOD03 190x280cm"/>
  </r>
  <r>
    <x v="1"/>
    <x v="1"/>
    <x v="1"/>
    <n v="1"/>
    <n v="285"/>
    <n v="285"/>
    <s v="SILVIA Floor Rug SIL05 190x280cm"/>
  </r>
  <r>
    <x v="1"/>
    <x v="0"/>
    <x v="2"/>
    <n v="1"/>
    <n v="435"/>
    <n v="435"/>
    <s v="Floor Rug SIL06 240x340cm"/>
  </r>
  <r>
    <x v="1"/>
    <x v="1"/>
    <x v="3"/>
    <n v="1"/>
    <n v="265.99"/>
    <n v="265.99"/>
    <s v="ANDES Floor Rug AND01 190x280cm"/>
  </r>
  <r>
    <x v="2"/>
    <x v="0"/>
    <x v="4"/>
    <n v="1"/>
    <n v="269.99"/>
    <n v="269.99"/>
    <s v="HIDES Floor Rug HID04 152x198cm"/>
  </r>
  <r>
    <x v="3"/>
    <x v="1"/>
    <x v="5"/>
    <n v="1"/>
    <n v="170"/>
    <n v="170"/>
    <s v="Floor Rug ROY01 155x225cm"/>
  </r>
  <r>
    <x v="4"/>
    <x v="0"/>
    <x v="0"/>
    <n v="1"/>
    <n v="339.99"/>
    <n v="339.99"/>
    <s v="Floor Rug MOD03 190x280cm"/>
  </r>
  <r>
    <x v="4"/>
    <x v="1"/>
    <x v="6"/>
    <n v="1"/>
    <n v="242.99"/>
    <n v="242.99"/>
    <s v="HIDES Floor Rug HID03 152x198cm"/>
  </r>
  <r>
    <x v="4"/>
    <x v="0"/>
    <x v="7"/>
    <n v="1"/>
    <n v="149.99"/>
    <n v="149.99"/>
    <s v="SUPREME Floor Rug SUP03 155x225cm"/>
  </r>
  <r>
    <x v="4"/>
    <x v="1"/>
    <x v="8"/>
    <n v="1"/>
    <n v="285"/>
    <n v="285"/>
    <s v="SILVIA Floor Rug SIL03 190x280cm"/>
  </r>
  <r>
    <x v="5"/>
    <x v="0"/>
    <x v="9"/>
    <n v="1"/>
    <n v="149.99"/>
    <n v="149.99"/>
    <s v="SUPREME Floor Rug SUP01 155x225cm"/>
  </r>
  <r>
    <x v="5"/>
    <x v="1"/>
    <x v="10"/>
    <n v="1"/>
    <n v="219.99"/>
    <n v="219.99"/>
    <s v="SILVIA Floor Rug SIL01 155x225cm"/>
  </r>
  <r>
    <x v="5"/>
    <x v="1"/>
    <x v="11"/>
    <n v="1"/>
    <n v="170"/>
    <n v="170"/>
    <s v="ANDES Floor Rug AND02 155x225cm"/>
  </r>
  <r>
    <x v="5"/>
    <x v="1"/>
    <x v="12"/>
    <n v="1"/>
    <n v="193"/>
    <n v="193"/>
    <s v="LUXURY  Floor Rug LUX05 190x280cm"/>
  </r>
  <r>
    <x v="6"/>
    <x v="0"/>
    <x v="13"/>
    <n v="1"/>
    <n v="224.99"/>
    <n v="224.99"/>
    <s v="SUPREME Floor Rug SUP02 190x280cm"/>
  </r>
  <r>
    <x v="6"/>
    <x v="1"/>
    <x v="14"/>
    <n v="1"/>
    <n v="208.99"/>
    <n v="208.99"/>
    <s v="SILVIA Floor Rug SIL05 155x225cm"/>
  </r>
  <r>
    <x v="6"/>
    <x v="2"/>
    <x v="5"/>
    <n v="1"/>
    <n v="92.42"/>
    <n v="92.42"/>
    <s v="Floor Rug ROY01 155x225cm"/>
  </r>
  <r>
    <x v="6"/>
    <x v="2"/>
    <x v="15"/>
    <n v="1"/>
    <n v="92.42"/>
    <n v="92.42"/>
    <s v="Floor Rug ROY03 155x225cm"/>
  </r>
  <r>
    <x v="6"/>
    <x v="2"/>
    <x v="16"/>
    <n v="1"/>
    <n v="99.05"/>
    <n v="99.05"/>
    <s v="FLOOR RUG AND05 155x225cm"/>
  </r>
  <r>
    <x v="6"/>
    <x v="2"/>
    <x v="17"/>
    <n v="1"/>
    <n v="140.97999999999999"/>
    <n v="140.97999999999999"/>
    <s v="Floor Rug ROY02 190x280cm"/>
  </r>
  <r>
    <x v="6"/>
    <x v="2"/>
    <x v="18"/>
    <n v="1"/>
    <n v="133"/>
    <n v="133"/>
    <s v="Floor Rug MOD01 190x280cm"/>
  </r>
  <r>
    <x v="6"/>
    <x v="2"/>
    <x v="19"/>
    <n v="1"/>
    <n v="133"/>
    <n v="133"/>
    <s v="Floor Rug MOD02 190x280cm"/>
  </r>
  <r>
    <x v="6"/>
    <x v="2"/>
    <x v="20"/>
    <n v="1"/>
    <n v="87.19"/>
    <n v="87.19"/>
    <s v="Floor Rug MOD03 155x225cm"/>
  </r>
  <r>
    <x v="6"/>
    <x v="2"/>
    <x v="0"/>
    <n v="1"/>
    <n v="133"/>
    <n v="133"/>
    <s v="Floor Rug MOD03 190x280cm"/>
  </r>
  <r>
    <x v="6"/>
    <x v="1"/>
    <x v="21"/>
    <n v="1"/>
    <n v="5"/>
    <n v="5"/>
    <s v="RUG PAD Floor Rug Q9012 200x290cm"/>
  </r>
  <r>
    <x v="6"/>
    <x v="1"/>
    <x v="18"/>
    <n v="1"/>
    <n v="295"/>
    <n v="295"/>
    <s v="Floor Rug MOD01 190x280cm"/>
  </r>
  <r>
    <x v="7"/>
    <x v="0"/>
    <x v="22"/>
    <n v="1"/>
    <n v="329"/>
    <n v="329"/>
    <s v="IKAT Floor Rug IKA04 160x230cm"/>
  </r>
  <r>
    <x v="7"/>
    <x v="0"/>
    <x v="23"/>
    <n v="1"/>
    <n v="0"/>
    <n v="0"/>
    <s v="RUG PAD Floor Rug Q9011 160x230cm"/>
  </r>
  <r>
    <x v="8"/>
    <x v="0"/>
    <x v="24"/>
    <n v="1"/>
    <n v="89.99"/>
    <n v="89.99"/>
    <s v="SHAG RUG SUP01 120x170cm"/>
  </r>
  <r>
    <x v="9"/>
    <x v="1"/>
    <x v="3"/>
    <n v="1"/>
    <n v="265.99"/>
    <n v="265.99"/>
    <s v="ANDES Floor Rug AND01 190x280cm"/>
  </r>
  <r>
    <x v="9"/>
    <x v="0"/>
    <x v="25"/>
    <n v="1"/>
    <n v="89.99"/>
    <n v="89.99"/>
    <s v="SHAG RUG SUP02 120x170cm"/>
  </r>
  <r>
    <x v="9"/>
    <x v="1"/>
    <x v="26"/>
    <n v="1"/>
    <n v="249.99"/>
    <n v="249.99"/>
    <s v="ANDES Floor Rug AND03 155x225cm"/>
  </r>
  <r>
    <x v="10"/>
    <x v="1"/>
    <x v="27"/>
    <n v="1"/>
    <n v="129.99"/>
    <n v="129.99"/>
    <s v="LUXURY  Floor Rug LUX01 155x225cm"/>
  </r>
  <r>
    <x v="10"/>
    <x v="1"/>
    <x v="28"/>
    <n v="1"/>
    <n v="249.99"/>
    <n v="249.99"/>
    <s v="ANDES Floor Rug AND04 155x225cm"/>
  </r>
  <r>
    <x v="10"/>
    <x v="1"/>
    <x v="29"/>
    <n v="1"/>
    <n v="294.99"/>
    <n v="294.99"/>
    <s v="Floor Rug ROY04 190x280cm"/>
  </r>
  <r>
    <x v="11"/>
    <x v="0"/>
    <x v="7"/>
    <n v="1"/>
    <n v="149.99"/>
    <n v="149.99"/>
    <s v="SUPREME Floor Rug SUP03 155x225cm"/>
  </r>
  <r>
    <x v="11"/>
    <x v="1"/>
    <x v="30"/>
    <n v="2"/>
    <n v="209.99"/>
    <n v="419.98"/>
    <s v="Floor Rug MOD01 155x225cm"/>
  </r>
  <r>
    <x v="12"/>
    <x v="1"/>
    <x v="31"/>
    <n v="1"/>
    <n v="199.99"/>
    <n v="199.99"/>
    <s v="LUXURY  Floor Rug LUX03 190x280cm"/>
  </r>
  <r>
    <x v="12"/>
    <x v="1"/>
    <x v="32"/>
    <n v="1"/>
    <n v="209.69"/>
    <n v="209.69"/>
    <s v="SILVIA Floor Rug SIL02 155x225cm"/>
  </r>
  <r>
    <x v="12"/>
    <x v="1"/>
    <x v="23"/>
    <n v="1"/>
    <n v="5"/>
    <n v="5"/>
    <s v="RUG PAD Floor Rug Q9011 160x230cm"/>
  </r>
  <r>
    <x v="12"/>
    <x v="1"/>
    <x v="18"/>
    <n v="1"/>
    <n v="339.99"/>
    <n v="339.99"/>
    <s v="Floor Rug MOD01 190x280cm"/>
  </r>
  <r>
    <x v="13"/>
    <x v="1"/>
    <x v="10"/>
    <n v="1"/>
    <n v="205"/>
    <n v="205"/>
    <s v="SILVIA Floor Rug SIL01 155x225cm"/>
  </r>
  <r>
    <x v="13"/>
    <x v="0"/>
    <x v="24"/>
    <n v="1"/>
    <n v="89.99"/>
    <n v="89.99"/>
    <s v="SHAG RUG SUP01 120x170cm"/>
  </r>
  <r>
    <x v="13"/>
    <x v="0"/>
    <x v="25"/>
    <n v="1"/>
    <n v="89.99"/>
    <n v="89.99"/>
    <s v="SHAG RUG SUP02 120x170cm"/>
  </r>
  <r>
    <x v="14"/>
    <x v="0"/>
    <x v="0"/>
    <n v="1"/>
    <n v="339.99"/>
    <n v="339.99"/>
    <s v="Floor Rug MOD03 190x280cm"/>
  </r>
  <r>
    <x v="14"/>
    <x v="1"/>
    <x v="33"/>
    <n v="1"/>
    <n v="219.99"/>
    <n v="219.99"/>
    <s v="SCOUT Floor Rug SCT01 155x225cm"/>
  </r>
  <r>
    <x v="14"/>
    <x v="0"/>
    <x v="0"/>
    <n v="1"/>
    <n v="300"/>
    <n v="300"/>
    <s v="Floor Rug MOD03 190x280cm"/>
  </r>
  <r>
    <x v="14"/>
    <x v="0"/>
    <x v="34"/>
    <n v="1"/>
    <n v="187.49"/>
    <n v="187.49"/>
    <s v="ANDES Floor Rug AND01 155x225cm"/>
  </r>
  <r>
    <x v="15"/>
    <x v="1"/>
    <x v="19"/>
    <n v="1"/>
    <n v="280"/>
    <n v="280"/>
    <s v="Floor Rug MOD02 190x280cm"/>
  </r>
  <r>
    <x v="15"/>
    <x v="1"/>
    <x v="35"/>
    <n v="1"/>
    <n v="208.99"/>
    <n v="208.99"/>
    <s v="SILVIA Floor Rug SIL03 155x225cm"/>
  </r>
  <r>
    <x v="15"/>
    <x v="1"/>
    <x v="36"/>
    <n v="2"/>
    <n v="134.99"/>
    <n v="269.98"/>
    <s v="LUXURY  Floor Rug LUX02 155x225cm"/>
  </r>
  <r>
    <x v="15"/>
    <x v="0"/>
    <x v="7"/>
    <n v="1"/>
    <n v="149.99"/>
    <n v="149.99"/>
    <s v="SUPREME Floor Rug SUP03 155x225cm"/>
  </r>
  <r>
    <x v="15"/>
    <x v="0"/>
    <x v="37"/>
    <n v="1"/>
    <n v="149.99"/>
    <n v="149.99"/>
    <s v="SUPREME Floor Rug SUP02 155x225cm"/>
  </r>
  <r>
    <x v="15"/>
    <x v="0"/>
    <x v="19"/>
    <n v="1"/>
    <n v="320"/>
    <n v="320"/>
    <s v="Floor Rug MOD02 190x280cm"/>
  </r>
  <r>
    <x v="16"/>
    <x v="1"/>
    <x v="1"/>
    <n v="1"/>
    <n v="305.99"/>
    <n v="305.99"/>
    <s v="SILVIA Floor Rug SIL05 190x280cm"/>
  </r>
  <r>
    <x v="17"/>
    <x v="1"/>
    <x v="32"/>
    <n v="1"/>
    <n v="197.99"/>
    <n v="197.99"/>
    <s v="SILVIA Floor Rug SIL02 155x225cm"/>
  </r>
  <r>
    <x v="17"/>
    <x v="0"/>
    <x v="19"/>
    <n v="1"/>
    <n v="300"/>
    <n v="300"/>
    <s v="Floor Rug MOD02 190x280cm"/>
  </r>
  <r>
    <x v="17"/>
    <x v="0"/>
    <x v="0"/>
    <n v="1"/>
    <n v="300"/>
    <n v="300"/>
    <s v="Floor Rug MOD03 190x280cm"/>
  </r>
  <r>
    <x v="16"/>
    <x v="0"/>
    <x v="24"/>
    <n v="1"/>
    <n v="89.99"/>
    <n v="89.99"/>
    <s v="SHAG RUG SUP01 120x170cm"/>
  </r>
  <r>
    <x v="18"/>
    <x v="0"/>
    <x v="38"/>
    <n v="1"/>
    <n v="199"/>
    <n v="199"/>
    <s v="Floor Rug MOD02 155x225cm"/>
  </r>
  <r>
    <x v="18"/>
    <x v="0"/>
    <x v="23"/>
    <n v="1"/>
    <n v="39.99"/>
    <n v="39.99"/>
    <s v="RUG PAD Floor Rug Q9011 160x230cm"/>
  </r>
  <r>
    <x v="18"/>
    <x v="0"/>
    <x v="0"/>
    <n v="1"/>
    <n v="339.99"/>
    <n v="339.99"/>
    <s v="Floor Rug MOD03 190x280cm"/>
  </r>
  <r>
    <x v="19"/>
    <x v="1"/>
    <x v="10"/>
    <n v="1"/>
    <n v="197.99"/>
    <n v="197.99"/>
    <s v="SILVIA Floor Rug SIL01 155x225cm"/>
  </r>
  <r>
    <x v="19"/>
    <x v="1"/>
    <x v="39"/>
    <n v="1"/>
    <n v="305.99"/>
    <n v="305.99"/>
    <s v="SILVIA Floor Rug SIL01 190x280cm"/>
  </r>
  <r>
    <x v="19"/>
    <x v="1"/>
    <x v="10"/>
    <n v="1"/>
    <n v="197.99"/>
    <n v="197.99"/>
    <s v="SILVIA Floor Rug SIL01 155x225cm"/>
  </r>
  <r>
    <x v="19"/>
    <x v="0"/>
    <x v="20"/>
    <n v="1"/>
    <n v="219.99"/>
    <n v="219.99"/>
    <s v="Floor Rug MOD03 155x225cm"/>
  </r>
  <r>
    <x v="19"/>
    <x v="0"/>
    <x v="10"/>
    <n v="1"/>
    <n v="200"/>
    <n v="200"/>
    <s v="SILVIA Floor Rug SIL01 155x225cm"/>
  </r>
  <r>
    <x v="20"/>
    <x v="0"/>
    <x v="25"/>
    <n v="1"/>
    <n v="89.99"/>
    <n v="89.99"/>
    <s v="SHAG RUG SUP02 120x170cm"/>
  </r>
  <r>
    <x v="20"/>
    <x v="1"/>
    <x v="40"/>
    <n v="1"/>
    <n v="237.99"/>
    <n v="237.99"/>
    <s v="SCOUT Floor Rug SCT02 190x280cm"/>
  </r>
  <r>
    <x v="20"/>
    <x v="1"/>
    <x v="1"/>
    <n v="1"/>
    <n v="290"/>
    <n v="290"/>
    <s v="SILVIA Floor Rug SIL05 190x280cm"/>
  </r>
  <r>
    <x v="20"/>
    <x v="0"/>
    <x v="41"/>
    <n v="1"/>
    <n v="180"/>
    <n v="180"/>
    <s v="SILVIA Floor Rug SIL04 190x280cm"/>
  </r>
  <r>
    <x v="20"/>
    <x v="0"/>
    <x v="20"/>
    <n v="1"/>
    <n v="219.99"/>
    <n v="219.99"/>
    <s v="Floor Rug MOD03 155x225cm"/>
  </r>
  <r>
    <x v="21"/>
    <x v="0"/>
    <x v="37"/>
    <n v="1"/>
    <n v="149.99"/>
    <n v="149.99"/>
    <s v="SUPREME Floor Rug SUP02 155x225cm"/>
  </r>
  <r>
    <x v="22"/>
    <x v="0"/>
    <x v="20"/>
    <n v="1"/>
    <n v="199"/>
    <n v="199"/>
    <s v="Floor Rug MOD03 155x225cm"/>
  </r>
  <r>
    <x v="22"/>
    <x v="0"/>
    <x v="24"/>
    <n v="1"/>
    <n v="89.99"/>
    <n v="89.99"/>
    <s v="SHAG RUG SUP01 120x170cm"/>
  </r>
  <r>
    <x v="23"/>
    <x v="1"/>
    <x v="21"/>
    <n v="1"/>
    <n v="0"/>
    <n v="0"/>
    <s v="RUG PAD Floor Rug Q9012 200x290cm"/>
  </r>
  <r>
    <x v="23"/>
    <x v="1"/>
    <x v="0"/>
    <n v="1"/>
    <n v="345.99"/>
    <n v="345.99"/>
    <s v="Floor Rug MOD03 190x280cm"/>
  </r>
  <r>
    <x v="24"/>
    <x v="0"/>
    <x v="20"/>
    <n v="1"/>
    <n v="200"/>
    <n v="200"/>
    <s v="Floor Rug MOD03 155x225cm"/>
  </r>
  <r>
    <x v="24"/>
    <x v="0"/>
    <x v="37"/>
    <n v="1"/>
    <n v="149.99"/>
    <n v="149.99"/>
    <s v="SUPREME Floor Rug SUP02 155x225cm"/>
  </r>
  <r>
    <x v="25"/>
    <x v="0"/>
    <x v="20"/>
    <n v="1"/>
    <n v="195"/>
    <n v="195"/>
    <s v="Floor Rug MOD03 155x225cm"/>
  </r>
  <r>
    <x v="26"/>
    <x v="1"/>
    <x v="31"/>
    <n v="1"/>
    <n v="195"/>
    <n v="195"/>
    <s v="LUXURY  Floor Rug LUX03 190x280cm"/>
  </r>
  <r>
    <x v="27"/>
    <x v="1"/>
    <x v="39"/>
    <n v="1"/>
    <n v="305.99"/>
    <n v="305.99"/>
    <s v="SILVIA Floor Rug SIL01 190x280cm"/>
  </r>
  <r>
    <x v="27"/>
    <x v="0"/>
    <x v="7"/>
    <n v="1"/>
    <n v="149.99"/>
    <n v="149.99"/>
    <s v="SUPREME Floor Rug SUP03 155x225cm"/>
  </r>
  <r>
    <x v="27"/>
    <x v="0"/>
    <x v="24"/>
    <n v="1"/>
    <n v="89.99"/>
    <n v="89.99"/>
    <s v="SHAG RUG SUP01 120x170cm"/>
  </r>
  <r>
    <x v="28"/>
    <x v="0"/>
    <x v="42"/>
    <n v="1"/>
    <n v="224.99"/>
    <n v="224.99"/>
    <s v="SUPREME Floor Rug SUP04 190x280cm"/>
  </r>
  <r>
    <x v="28"/>
    <x v="0"/>
    <x v="34"/>
    <n v="1"/>
    <n v="187.49"/>
    <n v="187.49"/>
    <s v="ANDES Floor Rug AND01 155x225cm"/>
  </r>
  <r>
    <x v="29"/>
    <x v="0"/>
    <x v="21"/>
    <n v="1"/>
    <n v="0"/>
    <n v="0"/>
    <s v="RUG PAD Floor Rug Q9012 200x290cm"/>
  </r>
  <r>
    <x v="29"/>
    <x v="0"/>
    <x v="43"/>
    <n v="1"/>
    <n v="434.99"/>
    <n v="434.99"/>
    <s v="IKAT Floor Rug IKA06 200x290cm"/>
  </r>
  <r>
    <x v="29"/>
    <x v="0"/>
    <x v="24"/>
    <n v="1"/>
    <n v="89.99"/>
    <n v="89.99"/>
    <s v="SHAG RUG SUP01 120x170cm"/>
  </r>
  <r>
    <x v="30"/>
    <x v="1"/>
    <x v="44"/>
    <n v="1"/>
    <n v="134.99"/>
    <n v="134.99"/>
    <s v="LUXURY  Floor Rug LUX03 155x225cm"/>
  </r>
  <r>
    <x v="30"/>
    <x v="0"/>
    <x v="45"/>
    <n v="1"/>
    <n v="134"/>
    <n v="134"/>
    <s v="LUXURY  Floor Rug LUX05 155x225cm"/>
  </r>
  <r>
    <x v="31"/>
    <x v="0"/>
    <x v="46"/>
    <n v="1"/>
    <n v="199.99"/>
    <n v="199.99"/>
    <s v="LUXURY  Floor Rug LUX02 190x280cm"/>
  </r>
  <r>
    <x v="31"/>
    <x v="1"/>
    <x v="6"/>
    <n v="1"/>
    <n v="269.99"/>
    <n v="269.99"/>
    <s v="HIDES Floor Rug HID03 152x198cm"/>
  </r>
  <r>
    <x v="32"/>
    <x v="1"/>
    <x v="8"/>
    <n v="1"/>
    <n v="305.99"/>
    <n v="305.99"/>
    <s v="SILVIA Floor Rug SIL03 190x280cm"/>
  </r>
  <r>
    <x v="32"/>
    <x v="0"/>
    <x v="13"/>
    <n v="1"/>
    <n v="224.99"/>
    <n v="224.99"/>
    <s v="SUPREME Floor Rug SUP02 190x280cm"/>
  </r>
  <r>
    <x v="33"/>
    <x v="0"/>
    <x v="47"/>
    <n v="1"/>
    <n v="225"/>
    <n v="225"/>
    <s v="SUPREME Floor Rug SUP01 190x280cm"/>
  </r>
  <r>
    <x v="33"/>
    <x v="1"/>
    <x v="33"/>
    <n v="1"/>
    <n v="131.99"/>
    <n v="131.99"/>
    <s v="SCOUT Floor Rug SCT01 155x225cm"/>
  </r>
  <r>
    <x v="33"/>
    <x v="0"/>
    <x v="37"/>
    <n v="1"/>
    <n v="149.99"/>
    <n v="149.99"/>
    <s v="SUPREME Floor Rug SUP02 155x225cm"/>
  </r>
  <r>
    <x v="33"/>
    <x v="0"/>
    <x v="24"/>
    <n v="1"/>
    <n v="89.99"/>
    <n v="89.99"/>
    <s v="SHAG RUG SUP01 120x170cm"/>
  </r>
  <r>
    <x v="33"/>
    <x v="0"/>
    <x v="24"/>
    <n v="1"/>
    <n v="89.99"/>
    <n v="89.99"/>
    <s v="SHAG RUG SUP01 120x170cm"/>
  </r>
  <r>
    <x v="33"/>
    <x v="0"/>
    <x v="48"/>
    <n v="1"/>
    <n v="225"/>
    <n v="225"/>
    <s v="SUPREME Floor Rug SUP03 190x280cm"/>
  </r>
  <r>
    <x v="34"/>
    <x v="1"/>
    <x v="44"/>
    <n v="1"/>
    <n v="130"/>
    <n v="130"/>
    <s v="LUXURY  Floor Rug LUX03 155x225cm"/>
  </r>
  <r>
    <x v="34"/>
    <x v="0"/>
    <x v="40"/>
    <n v="1"/>
    <n v="229.99"/>
    <n v="229.99"/>
    <s v="SCOUT Floor Rug SCT02 190x280cm"/>
  </r>
  <r>
    <x v="34"/>
    <x v="0"/>
    <x v="37"/>
    <n v="1"/>
    <n v="149.99"/>
    <n v="149.99"/>
    <s v="SUPREME Floor Rug SUP02 155x225cm"/>
  </r>
  <r>
    <x v="35"/>
    <x v="1"/>
    <x v="12"/>
    <n v="1"/>
    <n v="199.99"/>
    <n v="199.99"/>
    <s v="LUXURY  Floor Rug LUX05 190x280cm"/>
  </r>
  <r>
    <x v="35"/>
    <x v="0"/>
    <x v="18"/>
    <n v="1"/>
    <n v="308"/>
    <n v="308"/>
    <s v="Floor Rug MOD01 190x280cm"/>
  </r>
  <r>
    <x v="35"/>
    <x v="0"/>
    <x v="23"/>
    <n v="1"/>
    <n v="4.99"/>
    <n v="4.99"/>
    <s v="RUG PAD Floor Rug Q9011 160x230cm"/>
  </r>
  <r>
    <x v="35"/>
    <x v="0"/>
    <x v="24"/>
    <n v="1"/>
    <n v="89.99"/>
    <n v="89.99"/>
    <s v="SHAG RUG SUP01 120x170cm"/>
  </r>
  <r>
    <x v="35"/>
    <x v="0"/>
    <x v="6"/>
    <n v="1"/>
    <n v="269.99"/>
    <n v="269.99"/>
    <s v="HIDES Floor Rug HID03 152x198cm"/>
  </r>
  <r>
    <x v="35"/>
    <x v="1"/>
    <x v="49"/>
    <n v="1"/>
    <n v="130"/>
    <n v="130"/>
    <s v="LUXURY  Floor Rug LUX04 155x225cm"/>
  </r>
  <r>
    <x v="36"/>
    <x v="1"/>
    <x v="32"/>
    <n v="1"/>
    <n v="197.99"/>
    <n v="197.99"/>
    <s v="SILVIA Floor Rug SIL02 155x225cm"/>
  </r>
  <r>
    <x v="36"/>
    <x v="0"/>
    <x v="50"/>
    <n v="1"/>
    <n v="149.99"/>
    <n v="149.99"/>
    <s v="SUPREME Floor Rug SUP04 155x225cm"/>
  </r>
  <r>
    <x v="36"/>
    <x v="0"/>
    <x v="9"/>
    <n v="1"/>
    <n v="149.99"/>
    <n v="149.99"/>
    <s v="SUPREME Floor Rug SUP01 155x225cm"/>
  </r>
  <r>
    <x v="36"/>
    <x v="0"/>
    <x v="7"/>
    <n v="1"/>
    <n v="149.99"/>
    <n v="149.99"/>
    <s v="SUPREME Floor Rug SUP03 155x225cm"/>
  </r>
  <r>
    <x v="36"/>
    <x v="0"/>
    <x v="7"/>
    <n v="1"/>
    <n v="149.99"/>
    <n v="149.99"/>
    <s v="SUPREME Floor Rug SUP03 155x225cm"/>
  </r>
  <r>
    <x v="36"/>
    <x v="2"/>
    <x v="5"/>
    <n v="1"/>
    <n v="94.42"/>
    <n v="94.42"/>
    <s v="Floor Rug ROY01 155x225cm"/>
  </r>
  <r>
    <x v="36"/>
    <x v="2"/>
    <x v="51"/>
    <n v="1"/>
    <n v="94.42"/>
    <n v="94.42"/>
    <s v="Floor Rug ROY02 155x225cm"/>
  </r>
  <r>
    <x v="36"/>
    <x v="2"/>
    <x v="15"/>
    <n v="1"/>
    <n v="94.42"/>
    <n v="94.42"/>
    <s v="Floor Rug ROY03 155x225cm"/>
  </r>
  <r>
    <x v="36"/>
    <x v="2"/>
    <x v="52"/>
    <n v="1"/>
    <n v="94.42"/>
    <n v="94.42"/>
    <s v="Floor Rug ROY04 155x225cm"/>
  </r>
  <r>
    <x v="36"/>
    <x v="2"/>
    <x v="53"/>
    <n v="1"/>
    <n v="94.42"/>
    <n v="94.42"/>
    <s v="Floor Rug ROY05 155x225cm"/>
  </r>
  <r>
    <x v="36"/>
    <x v="2"/>
    <x v="54"/>
    <n v="1"/>
    <n v="94.42"/>
    <n v="94.42"/>
    <s v="Floor Rug ROY06 155x225cm"/>
  </r>
  <r>
    <x v="36"/>
    <x v="2"/>
    <x v="16"/>
    <n v="1"/>
    <n v="99.05"/>
    <n v="99.05"/>
    <s v="FLOOR RUG AND05 155x225cm"/>
  </r>
  <r>
    <x v="36"/>
    <x v="2"/>
    <x v="55"/>
    <n v="1"/>
    <n v="99.05"/>
    <n v="99.05"/>
    <s v="FLOOR RUG AND06 155x225cm"/>
  </r>
  <r>
    <x v="36"/>
    <x v="2"/>
    <x v="56"/>
    <n v="1"/>
    <n v="99.05"/>
    <n v="99.05"/>
    <s v="FLOOR RUG AND07 155x225cm"/>
  </r>
  <r>
    <x v="36"/>
    <x v="2"/>
    <x v="57"/>
    <n v="1"/>
    <n v="99.05"/>
    <n v="99.05"/>
    <s v="FLOOR RUG AND08 155x225cm"/>
  </r>
  <r>
    <x v="36"/>
    <x v="2"/>
    <x v="30"/>
    <n v="3"/>
    <n v="87.19"/>
    <n v="261.57"/>
    <s v="Floor Rug MOD01 155x225cm"/>
  </r>
  <r>
    <x v="36"/>
    <x v="2"/>
    <x v="38"/>
    <n v="3"/>
    <n v="87.19"/>
    <n v="261.57"/>
    <s v="Floor Rug MOD02 155x225cm"/>
  </r>
  <r>
    <x v="36"/>
    <x v="2"/>
    <x v="20"/>
    <n v="3"/>
    <n v="87.19"/>
    <n v="261.57"/>
    <s v="Floor Rug MOD03 155x225cm"/>
  </r>
  <r>
    <x v="36"/>
    <x v="2"/>
    <x v="58"/>
    <n v="3"/>
    <n v="87.19"/>
    <n v="261.57"/>
    <s v="Floor Rug MOD04 155x225cm"/>
  </r>
  <r>
    <x v="36"/>
    <x v="2"/>
    <x v="51"/>
    <n v="1"/>
    <n v="92.42"/>
    <n v="92.42"/>
    <s v="Floor Rug ROY02 155x225cm"/>
  </r>
  <r>
    <x v="36"/>
    <x v="2"/>
    <x v="15"/>
    <n v="2"/>
    <n v="92.42"/>
    <n v="184.84"/>
    <s v="Floor Rug ROY03 155x225cm"/>
  </r>
  <r>
    <x v="36"/>
    <x v="2"/>
    <x v="52"/>
    <n v="1"/>
    <n v="92.42"/>
    <n v="92.42"/>
    <s v="Floor Rug ROY04 155x225cm"/>
  </r>
  <r>
    <x v="36"/>
    <x v="2"/>
    <x v="56"/>
    <n v="1"/>
    <n v="99.05"/>
    <n v="99.05"/>
    <s v="FLOOR RUG AND07 155x225cm"/>
  </r>
  <r>
    <x v="36"/>
    <x v="2"/>
    <x v="30"/>
    <n v="1"/>
    <n v="87.19"/>
    <n v="87.19"/>
    <s v="Floor Rug MOD01 155x225cm"/>
  </r>
  <r>
    <x v="36"/>
    <x v="2"/>
    <x v="38"/>
    <n v="1"/>
    <n v="87.19"/>
    <n v="87.19"/>
    <s v="Floor Rug MOD02 155x225cm"/>
  </r>
  <r>
    <x v="36"/>
    <x v="2"/>
    <x v="20"/>
    <n v="2"/>
    <n v="87.19"/>
    <n v="174.38"/>
    <s v="Floor Rug MOD03 155x225cm"/>
  </r>
  <r>
    <x v="36"/>
    <x v="2"/>
    <x v="0"/>
    <n v="1"/>
    <n v="133"/>
    <n v="133"/>
    <s v="Floor Rug MOD03 190x280cm"/>
  </r>
  <r>
    <x v="36"/>
    <x v="2"/>
    <x v="58"/>
    <n v="2"/>
    <n v="87.19"/>
    <n v="174.38"/>
    <s v="Floor Rug MOD04 155x225cm"/>
  </r>
  <r>
    <x v="36"/>
    <x v="2"/>
    <x v="59"/>
    <n v="1"/>
    <n v="133"/>
    <n v="133"/>
    <s v="Floor Rug MOD04 190x280cm"/>
  </r>
  <r>
    <x v="36"/>
    <x v="0"/>
    <x v="4"/>
    <n v="1"/>
    <n v="269.99"/>
    <n v="269.99"/>
    <s v="HIDES Floor Rug HID04 152x198cm"/>
  </r>
  <r>
    <x v="36"/>
    <x v="0"/>
    <x v="13"/>
    <n v="1"/>
    <n v="224.99"/>
    <n v="224.99"/>
    <s v="SUPREME Floor Rug SUP02 190x280cm"/>
  </r>
  <r>
    <x v="37"/>
    <x v="0"/>
    <x v="23"/>
    <n v="1"/>
    <n v="39.99"/>
    <n v="39.99"/>
    <s v="RUG PAD Floor Rug Q9011 160x230cm"/>
  </r>
  <r>
    <x v="38"/>
    <x v="0"/>
    <x v="60"/>
    <n v="1"/>
    <n v="199.99"/>
    <n v="199.99"/>
    <s v="LUXURY  Floor Rug LUX01 190x280cm"/>
  </r>
  <r>
    <x v="38"/>
    <x v="0"/>
    <x v="47"/>
    <n v="1"/>
    <n v="225"/>
    <n v="225"/>
    <s v="SUPREME Floor Rug SUP01 190x280cm"/>
  </r>
  <r>
    <x v="38"/>
    <x v="1"/>
    <x v="34"/>
    <n v="1"/>
    <n v="174.99"/>
    <n v="174.99"/>
    <s v="ANDES Floor Rug AND01 155x225cm"/>
  </r>
  <r>
    <x v="39"/>
    <x v="0"/>
    <x v="11"/>
    <n v="1"/>
    <n v="187.49"/>
    <n v="187.49"/>
    <s v="ANDES Floor Rug AND02 155x225cm"/>
  </r>
  <r>
    <x v="39"/>
    <x v="0"/>
    <x v="4"/>
    <n v="1"/>
    <n v="269.99"/>
    <n v="269.99"/>
    <s v="HIDES Floor Rug HID04 152x198cm"/>
  </r>
  <r>
    <x v="39"/>
    <x v="0"/>
    <x v="49"/>
    <n v="1"/>
    <n v="0"/>
    <n v="0"/>
    <s v="LUXURY  Floor Rug LUX04 155x225cm"/>
  </r>
  <r>
    <x v="39"/>
    <x v="0"/>
    <x v="61"/>
    <n v="1"/>
    <n v="184"/>
    <n v="184"/>
    <s v="JAZZ Floor Rug JAZ03 160x230cm"/>
  </r>
  <r>
    <x v="39"/>
    <x v="0"/>
    <x v="23"/>
    <n v="1"/>
    <n v="0"/>
    <n v="0"/>
    <s v="RUG PAD Floor Rug Q9011 160x230cm"/>
  </r>
  <r>
    <x v="39"/>
    <x v="2"/>
    <x v="5"/>
    <n v="1"/>
    <n v="92.42"/>
    <n v="92.42"/>
    <s v="Floor Rug ROY01 155x225cm"/>
  </r>
  <r>
    <x v="39"/>
    <x v="2"/>
    <x v="51"/>
    <n v="1"/>
    <n v="92.42"/>
    <n v="92.42"/>
    <s v="Floor Rug ROY02 155x225cm"/>
  </r>
  <r>
    <x v="39"/>
    <x v="2"/>
    <x v="15"/>
    <n v="1"/>
    <n v="92.42"/>
    <n v="92.42"/>
    <s v="Floor Rug ROY03 155x225cm"/>
  </r>
  <r>
    <x v="39"/>
    <x v="2"/>
    <x v="52"/>
    <n v="1"/>
    <n v="92.42"/>
    <n v="92.42"/>
    <s v="Floor Rug ROY04 155x225cm"/>
  </r>
  <r>
    <x v="39"/>
    <x v="2"/>
    <x v="53"/>
    <n v="1"/>
    <n v="92.42"/>
    <n v="92.42"/>
    <s v="Floor Rug ROY05 155x225cm"/>
  </r>
  <r>
    <x v="39"/>
    <x v="2"/>
    <x v="54"/>
    <n v="1"/>
    <n v="92.42"/>
    <n v="92.42"/>
    <s v="Floor Rug ROY06 155x225cm"/>
  </r>
  <r>
    <x v="39"/>
    <x v="2"/>
    <x v="16"/>
    <n v="1"/>
    <n v="99.05"/>
    <n v="99.05"/>
    <s v="FLOOR RUG AND05 155x225cm"/>
  </r>
  <r>
    <x v="39"/>
    <x v="2"/>
    <x v="55"/>
    <n v="1"/>
    <n v="99.05"/>
    <n v="99.05"/>
    <s v="FLOOR RUG AND06 155x225cm"/>
  </r>
  <r>
    <x v="39"/>
    <x v="2"/>
    <x v="56"/>
    <n v="1"/>
    <n v="99.05"/>
    <n v="99.05"/>
    <s v="FLOOR RUG AND07 155x225cm"/>
  </r>
  <r>
    <x v="39"/>
    <x v="2"/>
    <x v="57"/>
    <n v="1"/>
    <n v="99.05"/>
    <n v="99.05"/>
    <s v="FLOOR RUG AND08 155x225cm"/>
  </r>
  <r>
    <x v="39"/>
    <x v="2"/>
    <x v="30"/>
    <n v="1"/>
    <n v="87.19"/>
    <n v="87.19"/>
    <s v="Floor Rug MOD01 155x225cm"/>
  </r>
  <r>
    <x v="39"/>
    <x v="2"/>
    <x v="38"/>
    <n v="1"/>
    <n v="87.19"/>
    <n v="87.19"/>
    <s v="Floor Rug MOD02 155x225cm"/>
  </r>
  <r>
    <x v="39"/>
    <x v="2"/>
    <x v="20"/>
    <n v="1"/>
    <n v="87.19"/>
    <n v="87.19"/>
    <s v="Floor Rug MOD03 155x225cm"/>
  </r>
  <r>
    <x v="39"/>
    <x v="2"/>
    <x v="58"/>
    <n v="1"/>
    <n v="87.19"/>
    <n v="87.19"/>
    <s v="Floor Rug MOD04 155x225cm"/>
  </r>
  <r>
    <x v="40"/>
    <x v="0"/>
    <x v="33"/>
    <n v="1"/>
    <n v="149.99"/>
    <n v="149.99"/>
    <s v="SCOUT Floor Rug SCT01 155x225cm"/>
  </r>
  <r>
    <x v="40"/>
    <x v="0"/>
    <x v="10"/>
    <n v="1"/>
    <n v="219.99"/>
    <n v="219.99"/>
    <s v="SILVIA Floor Rug SIL01 155x225cm"/>
  </r>
  <r>
    <x v="40"/>
    <x v="0"/>
    <x v="46"/>
    <n v="1"/>
    <n v="190"/>
    <n v="190"/>
    <s v="LUXURY  Floor Rug LUX02 190x280cm"/>
  </r>
  <r>
    <x v="41"/>
    <x v="0"/>
    <x v="24"/>
    <n v="1"/>
    <n v="89.99"/>
    <n v="89.99"/>
    <s v="SHAG RUG SUP01 120x170cm"/>
  </r>
  <r>
    <x v="41"/>
    <x v="1"/>
    <x v="3"/>
    <n v="1"/>
    <n v="379.99"/>
    <n v="379.99"/>
    <s v="ANDES Floor Rug AND01 190x280cm"/>
  </r>
  <r>
    <x v="41"/>
    <x v="1"/>
    <x v="27"/>
    <n v="1"/>
    <n v="134.99"/>
    <n v="134.99"/>
    <s v="LUXURY  Floor Rug LUX01 155x225cm"/>
  </r>
  <r>
    <x v="42"/>
    <x v="1"/>
    <x v="34"/>
    <n v="1"/>
    <n v="174.99"/>
    <n v="174.99"/>
    <s v="ANDES Floor Rug AND01 155x225cm"/>
  </r>
  <r>
    <x v="43"/>
    <x v="0"/>
    <x v="37"/>
    <n v="1"/>
    <n v="149.99"/>
    <n v="149.99"/>
    <s v="SUPREME Floor Rug SUP02 155x225cm"/>
  </r>
  <r>
    <x v="44"/>
    <x v="0"/>
    <x v="13"/>
    <n v="1"/>
    <n v="224.99"/>
    <n v="224.99"/>
    <s v="SUPREME Floor Rug SUP02 190x280cm"/>
  </r>
  <r>
    <x v="42"/>
    <x v="1"/>
    <x v="3"/>
    <n v="1"/>
    <n v="265.99"/>
    <n v="265.99"/>
    <s v="ANDES Floor Rug AND01 190x280cm"/>
  </r>
  <r>
    <x v="42"/>
    <x v="1"/>
    <x v="10"/>
    <n v="1"/>
    <n v="200"/>
    <n v="200"/>
    <s v="SILVIA Floor Rug SIL01 155x225cm"/>
  </r>
  <r>
    <x v="45"/>
    <x v="0"/>
    <x v="7"/>
    <n v="1"/>
    <n v="149.99"/>
    <n v="149.99"/>
    <s v="SUPREME Floor Rug SUP03 155x225cm"/>
  </r>
  <r>
    <x v="46"/>
    <x v="0"/>
    <x v="48"/>
    <n v="1"/>
    <n v="225"/>
    <n v="225"/>
    <s v="SUPREME Floor Rug SUP03 190x280cm"/>
  </r>
  <r>
    <x v="46"/>
    <x v="0"/>
    <x v="7"/>
    <n v="1"/>
    <n v="149.99"/>
    <n v="149.99"/>
    <s v="SUPREME Floor Rug SUP03 155x225cm"/>
  </r>
  <r>
    <x v="45"/>
    <x v="1"/>
    <x v="34"/>
    <n v="1"/>
    <n v="174"/>
    <n v="174"/>
    <s v="ANDES Floor Rug AND01 155x225cm"/>
  </r>
  <r>
    <x v="46"/>
    <x v="1"/>
    <x v="33"/>
    <n v="1"/>
    <n v="219.99"/>
    <n v="219.99"/>
    <s v="SCOUT Floor Rug SCT01 155x225cm"/>
  </r>
  <r>
    <x v="46"/>
    <x v="0"/>
    <x v="13"/>
    <n v="1"/>
    <n v="225"/>
    <n v="225"/>
    <s v="SUPREME Floor Rug SUP02 190x280cm"/>
  </r>
  <r>
    <x v="46"/>
    <x v="1"/>
    <x v="62"/>
    <n v="1"/>
    <n v="219.99"/>
    <n v="219.99"/>
    <s v="FRESNO Floor Rug FRE03 155x225cm"/>
  </r>
  <r>
    <x v="47"/>
    <x v="0"/>
    <x v="44"/>
    <n v="1"/>
    <n v="134.99"/>
    <n v="134.99"/>
    <s v="LUXURY  Floor Rug LUX03 155x225cm"/>
  </r>
  <r>
    <x v="47"/>
    <x v="0"/>
    <x v="47"/>
    <n v="1"/>
    <n v="225"/>
    <n v="225"/>
    <s v="SUPREME Floor Rug SUP01 190x280cm"/>
  </r>
  <r>
    <x v="48"/>
    <x v="0"/>
    <x v="48"/>
    <n v="1"/>
    <n v="220"/>
    <n v="220"/>
    <s v="SUPREME Floor Rug SUP03 190x280cm"/>
  </r>
  <r>
    <x v="48"/>
    <x v="0"/>
    <x v="33"/>
    <n v="1"/>
    <n v="131.99"/>
    <n v="131.99"/>
    <s v="SCOUT Floor Rug SCT01 155x225cm"/>
  </r>
  <r>
    <x v="48"/>
    <x v="0"/>
    <x v="7"/>
    <n v="1"/>
    <n v="149.99"/>
    <n v="149.99"/>
    <s v="SUPREME Floor Rug SUP03 155x225cm"/>
  </r>
  <r>
    <x v="48"/>
    <x v="1"/>
    <x v="1"/>
    <n v="1"/>
    <n v="310"/>
    <n v="310"/>
    <s v="SILVIA Floor Rug SIL05 190x280cm"/>
  </r>
  <r>
    <x v="49"/>
    <x v="1"/>
    <x v="44"/>
    <n v="1"/>
    <n v="134.99"/>
    <n v="134.99"/>
    <s v="LUXURY  Floor Rug LUX03 155x225cm"/>
  </r>
  <r>
    <x v="50"/>
    <x v="1"/>
    <x v="28"/>
    <n v="1"/>
    <n v="249.99"/>
    <n v="249.99"/>
    <s v="ANDES Floor Rug AND04 155x225cm"/>
  </r>
  <r>
    <x v="50"/>
    <x v="1"/>
    <x v="31"/>
    <n v="1"/>
    <n v="199.99"/>
    <n v="199.99"/>
    <s v="LUXURY  Floor Rug LUX03 190x280cm"/>
  </r>
  <r>
    <x v="50"/>
    <x v="1"/>
    <x v="39"/>
    <n v="1"/>
    <n v="339.99"/>
    <n v="339.99"/>
    <s v="SILVIA Floor Rug SIL01 190x280cm"/>
  </r>
  <r>
    <x v="50"/>
    <x v="1"/>
    <x v="3"/>
    <n v="1"/>
    <n v="265.99"/>
    <n v="265.99"/>
    <s v="ANDES Floor Rug AND01 190x280cm"/>
  </r>
  <r>
    <x v="51"/>
    <x v="0"/>
    <x v="63"/>
    <n v="1"/>
    <n v="242.99"/>
    <n v="242.99"/>
    <s v="HIDES Floor Rug HID02 152x198cm"/>
  </r>
  <r>
    <x v="51"/>
    <x v="0"/>
    <x v="27"/>
    <n v="1"/>
    <n v="134.99"/>
    <n v="134.99"/>
    <s v="LUXURY  Floor Rug LUX01 155x225cm"/>
  </r>
  <r>
    <x v="51"/>
    <x v="1"/>
    <x v="34"/>
    <n v="1"/>
    <n v="174.99"/>
    <n v="174.99"/>
    <s v="ANDES Floor Rug AND01 155x225cm"/>
  </r>
  <r>
    <x v="52"/>
    <x v="1"/>
    <x v="64"/>
    <n v="1"/>
    <n v="322.99"/>
    <n v="322.99"/>
    <s v="SILVIA Floor Rug SIL02 190x280cm"/>
  </r>
  <r>
    <x v="52"/>
    <x v="2"/>
    <x v="65"/>
    <n v="2"/>
    <n v="214.58"/>
    <n v="214.58"/>
    <s v="HIDES Floor Rug HID01 152x198cm"/>
  </r>
  <r>
    <x v="52"/>
    <x v="2"/>
    <x v="63"/>
    <n v="1"/>
    <n v="107.29"/>
    <n v="107.29"/>
    <s v="HIDES Floor Rug HID02 152x198cm"/>
  </r>
  <r>
    <x v="52"/>
    <x v="2"/>
    <x v="6"/>
    <n v="2"/>
    <n v="214.58"/>
    <n v="214.58"/>
    <s v="HIDES Floor Rug HID03 152x198cm"/>
  </r>
  <r>
    <x v="52"/>
    <x v="2"/>
    <x v="4"/>
    <n v="1"/>
    <n v="107.29"/>
    <n v="107.29"/>
    <s v="HIDES Floor Rug HID04 152x198cm"/>
  </r>
  <r>
    <x v="52"/>
    <x v="2"/>
    <x v="9"/>
    <n v="1"/>
    <n v="98.35"/>
    <n v="98.35"/>
    <s v="SUPREME Floor Rug SUP01 155x225cm"/>
  </r>
  <r>
    <x v="53"/>
    <x v="0"/>
    <x v="48"/>
    <n v="1"/>
    <n v="225"/>
    <n v="225"/>
    <s v="SUPREME Floor Rug SUP03 190x280cm"/>
  </r>
  <r>
    <x v="53"/>
    <x v="0"/>
    <x v="66"/>
    <n v="1"/>
    <n v="292"/>
    <n v="292"/>
    <s v="JAZZ Floor Rug JAZ01 200x290cm"/>
  </r>
  <r>
    <x v="53"/>
    <x v="0"/>
    <x v="21"/>
    <n v="1"/>
    <n v="0"/>
    <n v="0"/>
    <s v="RUG PAD Floor Rug Q9012 200x290cm"/>
  </r>
  <r>
    <x v="54"/>
    <x v="0"/>
    <x v="13"/>
    <n v="1"/>
    <n v="225"/>
    <n v="225"/>
    <s v="SUPREME Floor Rug SUP02 190x280cm"/>
  </r>
  <r>
    <x v="54"/>
    <x v="1"/>
    <x v="39"/>
    <n v="1"/>
    <n v="300"/>
    <n v="300"/>
    <s v="SILVIA Floor Rug SIL01 190x280cm"/>
  </r>
  <r>
    <x v="55"/>
    <x v="1"/>
    <x v="60"/>
    <n v="1"/>
    <n v="195"/>
    <n v="195"/>
    <s v="LUXURY  Floor Rug LUX01 190x280cm"/>
  </r>
  <r>
    <x v="55"/>
    <x v="0"/>
    <x v="6"/>
    <n v="1"/>
    <n v="269.99"/>
    <n v="269.99"/>
    <s v="HIDES Floor Rug HID03 152x198cm"/>
  </r>
  <r>
    <x v="55"/>
    <x v="0"/>
    <x v="13"/>
    <n v="2"/>
    <n v="449.98"/>
    <n v="449.98"/>
    <s v="SUPREME Floor Rug SUP02 190x280cm"/>
  </r>
  <r>
    <x v="55"/>
    <x v="1"/>
    <x v="31"/>
    <n v="1"/>
    <n v="199.99"/>
    <n v="199.99"/>
    <s v="LUXURY  Floor Rug LUX03 190x280cm"/>
  </r>
  <r>
    <x v="55"/>
    <x v="0"/>
    <x v="9"/>
    <n v="1"/>
    <n v="149.99"/>
    <n v="149.99"/>
    <s v="SUPREME Floor Rug SUP01 155x225cm"/>
  </r>
  <r>
    <x v="56"/>
    <x v="0"/>
    <x v="42"/>
    <n v="1"/>
    <n v="224.99"/>
    <n v="224.99"/>
    <s v="SUPREME Floor Rug SUP04 190x280cm"/>
  </r>
  <r>
    <x v="56"/>
    <x v="1"/>
    <x v="6"/>
    <n v="1"/>
    <n v="269.99"/>
    <n v="269.99"/>
    <s v="HIDES Floor Rug HID03 152x198cm"/>
  </r>
  <r>
    <x v="56"/>
    <x v="0"/>
    <x v="7"/>
    <n v="1"/>
    <n v="149.99"/>
    <n v="149.99"/>
    <s v="SUPREME Floor Rug SUP03 155x225cm"/>
  </r>
  <r>
    <x v="57"/>
    <x v="0"/>
    <x v="12"/>
    <n v="1"/>
    <n v="199.99"/>
    <n v="199.99"/>
    <s v="LUXURY  Floor Rug LUX05 190x280cm"/>
  </r>
  <r>
    <x v="57"/>
    <x v="0"/>
    <x v="67"/>
    <n v="1"/>
    <n v="200"/>
    <n v="200"/>
    <s v="SILVIA Floor Rug SIL06 155x225cm"/>
  </r>
  <r>
    <x v="57"/>
    <x v="0"/>
    <x v="68"/>
    <n v="1"/>
    <n v="265.99"/>
    <n v="265.99"/>
    <s v="ANDES Floor Rug AND02 190x280cm"/>
  </r>
  <r>
    <x v="57"/>
    <x v="0"/>
    <x v="21"/>
    <n v="1"/>
    <n v="5"/>
    <n v="5"/>
    <s v="RUG PAD Floor Rug Q9012 200x290cm"/>
  </r>
  <r>
    <x v="57"/>
    <x v="0"/>
    <x v="6"/>
    <n v="1"/>
    <n v="269.99"/>
    <n v="269.99"/>
    <s v="HIDES Floor Rug HID03 152x198cm"/>
  </r>
  <r>
    <x v="57"/>
    <x v="0"/>
    <x v="31"/>
    <n v="1"/>
    <n v="199.99"/>
    <n v="199.99"/>
    <s v="LUXURY  Floor Rug LUX03 190x280cm"/>
  </r>
  <r>
    <x v="58"/>
    <x v="1"/>
    <x v="69"/>
    <n v="1"/>
    <n v="153.99"/>
    <n v="153.99"/>
    <s v="SCOUT Floor Rug SCT02 155x225cm"/>
  </r>
  <r>
    <x v="58"/>
    <x v="0"/>
    <x v="48"/>
    <n v="1"/>
    <n v="220"/>
    <n v="220"/>
    <s v="SUPREME Floor Rug SUP03 190x280cm"/>
  </r>
  <r>
    <x v="58"/>
    <x v="1"/>
    <x v="11"/>
    <n v="1"/>
    <n v="174.99"/>
    <n v="174.99"/>
    <s v="ANDES Floor Rug AND02 155x225cm"/>
  </r>
  <r>
    <x v="59"/>
    <x v="0"/>
    <x v="9"/>
    <n v="1"/>
    <n v="149.99"/>
    <n v="149.99"/>
    <s v="SUPREME Floor Rug SUP01 155x225cm"/>
  </r>
  <r>
    <x v="60"/>
    <x v="2"/>
    <x v="65"/>
    <n v="1"/>
    <n v="107.29"/>
    <n v="107.29"/>
    <s v="HIDES Floor Rug HID01 152x198cm"/>
  </r>
  <r>
    <x v="60"/>
    <x v="2"/>
    <x v="6"/>
    <n v="1"/>
    <n v="107.29"/>
    <n v="107.29"/>
    <s v="HIDES Floor Rug HID03 152x198cm"/>
  </r>
  <r>
    <x v="59"/>
    <x v="0"/>
    <x v="65"/>
    <n v="1"/>
    <n v="269.99"/>
    <n v="269.99"/>
    <s v="HIDES Floor Rug HID01 152x198cm"/>
  </r>
  <r>
    <x v="59"/>
    <x v="1"/>
    <x v="3"/>
    <n v="1"/>
    <n v="265.99"/>
    <n v="265.99"/>
    <s v="ANDES Floor Rug AND01 190x280cm"/>
  </r>
  <r>
    <x v="59"/>
    <x v="1"/>
    <x v="60"/>
    <n v="1"/>
    <n v="199.99"/>
    <n v="199.99"/>
    <s v="LUXURY  Floor Rug LUX01 190x280cm"/>
  </r>
  <r>
    <x v="59"/>
    <x v="1"/>
    <x v="1"/>
    <n v="1"/>
    <n v="322.99"/>
    <n v="322.99"/>
    <s v="SILVIA Floor Rug SIL05 190x280cm"/>
  </r>
  <r>
    <x v="59"/>
    <x v="0"/>
    <x v="48"/>
    <n v="1"/>
    <n v="225"/>
    <n v="225"/>
    <s v="SUPREME Floor Rug SUP03 190x280cm"/>
  </r>
  <r>
    <x v="59"/>
    <x v="1"/>
    <x v="11"/>
    <n v="1"/>
    <n v="174.99"/>
    <n v="174.99"/>
    <s v="ANDES Floor Rug AND02 155x225cm"/>
  </r>
  <r>
    <x v="61"/>
    <x v="1"/>
    <x v="33"/>
    <n v="1"/>
    <n v="131.99"/>
    <n v="131.99"/>
    <s v="SCOUT Floor Rug SCT01 155x225cm"/>
  </r>
  <r>
    <x v="62"/>
    <x v="0"/>
    <x v="47"/>
    <n v="1"/>
    <n v="225"/>
    <n v="225"/>
    <s v="SUPREME Floor Rug SUP01 190x280cm"/>
  </r>
  <r>
    <x v="63"/>
    <x v="0"/>
    <x v="60"/>
    <n v="1"/>
    <n v="195"/>
    <n v="195"/>
    <s v="LUXURY  Floor Rug LUX01 190x280cm"/>
  </r>
  <r>
    <x v="63"/>
    <x v="0"/>
    <x v="47"/>
    <n v="1"/>
    <n v="225"/>
    <n v="225"/>
    <s v="SUPREME Floor Rug SUP01 190x280cm"/>
  </r>
  <r>
    <x v="64"/>
    <x v="1"/>
    <x v="44"/>
    <n v="1"/>
    <n v="134.99"/>
    <n v="134.99"/>
    <s v="LUXURY  Floor Rug LUX03 155x225cm"/>
  </r>
  <r>
    <x v="65"/>
    <x v="0"/>
    <x v="27"/>
    <n v="1"/>
    <n v="134.99"/>
    <n v="134.99"/>
    <s v="LUX01 155x225cm"/>
  </r>
  <r>
    <x v="65"/>
    <x v="0"/>
    <x v="42"/>
    <n v="1"/>
    <n v="224.99"/>
    <n v="224.99"/>
    <s v="SUP04 190x280cm"/>
  </r>
  <r>
    <x v="66"/>
    <x v="1"/>
    <x v="10"/>
    <n v="1"/>
    <n v="208.99"/>
    <n v="208.99"/>
    <s v="SIL01 155x225cm"/>
  </r>
  <r>
    <x v="66"/>
    <x v="0"/>
    <x v="13"/>
    <n v="1"/>
    <n v="225"/>
    <n v="225"/>
    <s v="SUP02 190x280cm"/>
  </r>
  <r>
    <x v="67"/>
    <x v="0"/>
    <x v="7"/>
    <n v="1"/>
    <n v="149.99"/>
    <n v="149.99"/>
    <s v="SUP03 155x225cm"/>
  </r>
  <r>
    <x v="67"/>
    <x v="0"/>
    <x v="37"/>
    <n v="1"/>
    <n v="149.99"/>
    <n v="149.99"/>
    <s v="SUP02 155x225cm"/>
  </r>
  <r>
    <x v="67"/>
    <x v="0"/>
    <x v="48"/>
    <n v="1"/>
    <n v="224.99"/>
    <n v="224.99"/>
    <s v="SUP03 190x280cm"/>
  </r>
  <r>
    <x v="67"/>
    <x v="0"/>
    <x v="48"/>
    <n v="1"/>
    <n v="225"/>
    <n v="225"/>
    <s v="SUP03 190x280cm"/>
  </r>
  <r>
    <x v="67"/>
    <x v="0"/>
    <x v="7"/>
    <n v="1"/>
    <n v="149.99"/>
    <n v="149.99"/>
    <s v="SUP03 155x225cm"/>
  </r>
  <r>
    <x v="67"/>
    <x v="1"/>
    <x v="68"/>
    <n v="1"/>
    <n v="265.99"/>
    <n v="265.99"/>
    <s v="AND02 190x280cm"/>
  </r>
  <r>
    <x v="67"/>
    <x v="1"/>
    <x v="1"/>
    <n v="1"/>
    <n v="300"/>
    <n v="300"/>
    <s v="SIL05 190x280cm"/>
  </r>
  <r>
    <x v="67"/>
    <x v="1"/>
    <x v="44"/>
    <n v="1"/>
    <n v="130"/>
    <n v="130"/>
    <s v="LUX03 155x225cm"/>
  </r>
  <r>
    <x v="68"/>
    <x v="1"/>
    <x v="62"/>
    <n v="1"/>
    <n v="219.99"/>
    <n v="219.99"/>
    <s v="FRE03 155x225cm"/>
  </r>
  <r>
    <x v="68"/>
    <x v="1"/>
    <x v="68"/>
    <n v="1"/>
    <n v="265.99"/>
    <n v="265.99"/>
    <s v="AND02 190x280cm"/>
  </r>
  <r>
    <x v="68"/>
    <x v="1"/>
    <x v="68"/>
    <n v="1"/>
    <n v="265.99"/>
    <n v="265.99"/>
    <s v="AND02 190x280cm"/>
  </r>
  <r>
    <x v="69"/>
    <x v="0"/>
    <x v="7"/>
    <n v="1"/>
    <n v="149.99"/>
    <n v="149.99"/>
    <s v="SUP03 155x225cm"/>
  </r>
  <r>
    <x v="68"/>
    <x v="0"/>
    <x v="48"/>
    <n v="1"/>
    <n v="224.99"/>
    <n v="224.99"/>
    <s v="SUP03 190x280cm"/>
  </r>
  <r>
    <x v="70"/>
    <x v="0"/>
    <x v="66"/>
    <n v="1"/>
    <n v="292"/>
    <n v="292"/>
    <s v="JAZ01 200x290cm"/>
  </r>
  <r>
    <x v="70"/>
    <x v="0"/>
    <x v="13"/>
    <n v="1"/>
    <n v="224.99"/>
    <n v="224.99"/>
    <s v="SUP02 190x280cm"/>
  </r>
  <r>
    <x v="70"/>
    <x v="0"/>
    <x v="37"/>
    <n v="1"/>
    <n v="149.99"/>
    <n v="149.99"/>
    <s v="SUP02 155x225cm"/>
  </r>
  <r>
    <x v="71"/>
    <x v="2"/>
    <x v="70"/>
    <n v="1"/>
    <n v="142.6"/>
    <n v="142.6"/>
    <s v="ROS01 160x230cm"/>
  </r>
  <r>
    <x v="71"/>
    <x v="2"/>
    <x v="71"/>
    <n v="1"/>
    <n v="224.75"/>
    <n v="224.75"/>
    <s v="ROS01 200x290cm"/>
  </r>
  <r>
    <x v="71"/>
    <x v="2"/>
    <x v="72"/>
    <n v="1"/>
    <n v="142.6"/>
    <n v="142.6"/>
    <s v="ROS02 160x230cm"/>
  </r>
  <r>
    <x v="71"/>
    <x v="2"/>
    <x v="73"/>
    <n v="1"/>
    <n v="224.75"/>
    <n v="224.75"/>
    <s v="ROS02 200x290cm"/>
  </r>
  <r>
    <x v="71"/>
    <x v="2"/>
    <x v="34"/>
    <n v="1"/>
    <n v="99.05"/>
    <n v="99.05"/>
    <s v="AND01 155x225cm"/>
  </r>
  <r>
    <x v="71"/>
    <x v="2"/>
    <x v="11"/>
    <n v="1"/>
    <n v="99.05"/>
    <n v="99.05"/>
    <s v="AND02 155x225cm"/>
  </r>
  <r>
    <x v="71"/>
    <x v="2"/>
    <x v="26"/>
    <n v="1"/>
    <n v="99.05"/>
    <n v="99.05"/>
    <s v="AND03 155x225cm"/>
  </r>
  <r>
    <x v="71"/>
    <x v="2"/>
    <x v="28"/>
    <n v="1"/>
    <n v="99.05"/>
    <n v="99.05"/>
    <s v="AND04 155x225cm"/>
  </r>
  <r>
    <x v="71"/>
    <x v="2"/>
    <x v="32"/>
    <n v="1"/>
    <n v="87.19"/>
    <n v="87.19"/>
    <s v="SIL02 155x225cm"/>
  </r>
  <r>
    <x v="71"/>
    <x v="2"/>
    <x v="35"/>
    <n v="1"/>
    <n v="87.19"/>
    <n v="87.19"/>
    <s v="SIL03 155x225cm"/>
  </r>
  <r>
    <x v="71"/>
    <x v="2"/>
    <x v="8"/>
    <n v="1"/>
    <n v="87.19"/>
    <n v="87.19"/>
    <s v="SIL03 190x280cm"/>
  </r>
  <r>
    <x v="71"/>
    <x v="2"/>
    <x v="14"/>
    <n v="1"/>
    <n v="87.19"/>
    <n v="87.19"/>
    <s v="SIL05 155x225cm"/>
  </r>
  <r>
    <x v="71"/>
    <x v="2"/>
    <x v="33"/>
    <n v="1"/>
    <n v="87.19"/>
    <n v="87.19"/>
    <s v="SCT01 155x225cm"/>
  </r>
  <r>
    <x v="71"/>
    <x v="2"/>
    <x v="6"/>
    <n v="1"/>
    <n v="107.29"/>
    <n v="107.29"/>
    <s v="HID03 152x198cm"/>
  </r>
  <r>
    <x v="71"/>
    <x v="2"/>
    <x v="4"/>
    <n v="1"/>
    <n v="107.29"/>
    <n v="107.29"/>
    <s v="HID04 152x198cm"/>
  </r>
  <r>
    <x v="71"/>
    <x v="2"/>
    <x v="47"/>
    <n v="1"/>
    <n v="150.02000000000001"/>
    <n v="150.02000000000001"/>
    <s v="SUP01 190x280cm"/>
  </r>
  <r>
    <x v="71"/>
    <x v="2"/>
    <x v="37"/>
    <n v="1"/>
    <n v="98.35"/>
    <n v="98.35"/>
    <s v="SUP02 155x225cm"/>
  </r>
  <r>
    <x v="71"/>
    <x v="2"/>
    <x v="13"/>
    <n v="1"/>
    <n v="150.02000000000001"/>
    <n v="150.02000000000001"/>
    <s v="SUP02 190x280cm"/>
  </r>
  <r>
    <x v="71"/>
    <x v="2"/>
    <x v="7"/>
    <n v="1"/>
    <n v="98.35"/>
    <n v="98.35"/>
    <s v="SUP03 155x225cm"/>
  </r>
  <r>
    <x v="71"/>
    <x v="2"/>
    <x v="48"/>
    <n v="1"/>
    <n v="150.02000000000001"/>
    <n v="150.02000000000001"/>
    <s v="SUP03 190x280cm"/>
  </r>
  <r>
    <x v="71"/>
    <x v="2"/>
    <x v="50"/>
    <n v="1"/>
    <n v="98.35"/>
    <n v="98.35"/>
    <s v="SUP04 155x225cm"/>
  </r>
  <r>
    <x v="71"/>
    <x v="2"/>
    <x v="42"/>
    <n v="1"/>
    <n v="150.02000000000001"/>
    <n v="150.02000000000001"/>
    <s v="SUP04 190x280cm"/>
  </r>
  <r>
    <x v="71"/>
    <x v="2"/>
    <x v="74"/>
    <n v="1"/>
    <n v="204"/>
    <n v="204"/>
    <s v="SIL03 240x340cm"/>
  </r>
  <r>
    <x v="71"/>
    <x v="2"/>
    <x v="2"/>
    <n v="1"/>
    <n v="204"/>
    <n v="204"/>
    <s v="SIL06 240x340cm"/>
  </r>
  <r>
    <x v="71"/>
    <x v="0"/>
    <x v="13"/>
    <n v="1"/>
    <n v="224.99"/>
    <n v="224.99"/>
    <s v="SUP02 190x280cm"/>
  </r>
  <r>
    <x v="71"/>
    <x v="1"/>
    <x v="11"/>
    <n v="1"/>
    <n v="175"/>
    <n v="175"/>
    <s v="AND02 155x225cm"/>
  </r>
  <r>
    <x v="72"/>
    <x v="0"/>
    <x v="48"/>
    <n v="1"/>
    <n v="225"/>
    <n v="225"/>
    <s v="SUP03 190x280cm"/>
  </r>
  <r>
    <x v="73"/>
    <x v="1"/>
    <x v="69"/>
    <n v="1"/>
    <n v="131.99"/>
    <n v="131.99"/>
    <s v="SCT02 155x225c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2:BW79" firstHeaderRow="1" firstDataRow="2" firstDataCol="1"/>
  <pivotFields count="7">
    <pivotField axis="axisCol" numFmtId="14" showAll="0" defaultSubtotal="0">
      <items count="73">
        <item x="72"/>
        <item x="71"/>
        <item x="70"/>
        <item x="68"/>
        <item x="69"/>
        <item x="67"/>
        <item x="66"/>
        <item x="65"/>
        <item x="64"/>
        <item x="61"/>
        <item x="63"/>
        <item x="62"/>
        <item x="59"/>
        <item x="60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2"/>
        <item x="44"/>
        <item x="43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7"/>
        <item x="18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showAll="0"/>
    <pivotField axis="axisRow" numFmtId="176" showAll="0">
      <items count="139">
        <item m="1" x="97"/>
        <item m="1" x="128"/>
        <item m="1" x="100"/>
        <item m="1" x="103"/>
        <item m="1" x="131"/>
        <item m="1" x="90"/>
        <item m="1" x="123"/>
        <item m="1" x="87"/>
        <item x="66"/>
        <item m="1" x="94"/>
        <item m="1" x="125"/>
        <item x="61"/>
        <item m="1" x="130"/>
        <item m="1" x="83"/>
        <item m="1" x="80"/>
        <item m="1" x="121"/>
        <item m="1" x="85"/>
        <item m="1" x="118"/>
        <item m="1" x="92"/>
        <item x="22"/>
        <item m="1" x="120"/>
        <item m="1" x="77"/>
        <item m="1" x="110"/>
        <item m="1" x="75"/>
        <item m="1" x="114"/>
        <item x="70"/>
        <item x="71"/>
        <item x="72"/>
        <item x="73"/>
        <item x="34"/>
        <item x="3"/>
        <item x="11"/>
        <item x="68"/>
        <item x="26"/>
        <item m="1" x="112"/>
        <item x="28"/>
        <item m="1" x="115"/>
        <item x="10"/>
        <item x="39"/>
        <item x="32"/>
        <item x="64"/>
        <item x="35"/>
        <item x="8"/>
        <item m="1" x="136"/>
        <item x="41"/>
        <item x="14"/>
        <item x="1"/>
        <item x="67"/>
        <item m="1" x="96"/>
        <item x="33"/>
        <item m="1" x="102"/>
        <item x="69"/>
        <item x="40"/>
        <item m="1" x="134"/>
        <item m="1" x="104"/>
        <item m="1" x="135"/>
        <item x="62"/>
        <item m="1" x="98"/>
        <item x="65"/>
        <item x="63"/>
        <item x="6"/>
        <item x="4"/>
        <item x="9"/>
        <item x="47"/>
        <item x="37"/>
        <item x="13"/>
        <item x="7"/>
        <item x="48"/>
        <item x="50"/>
        <item x="42"/>
        <item x="27"/>
        <item x="60"/>
        <item x="36"/>
        <item x="46"/>
        <item x="44"/>
        <item x="31"/>
        <item x="49"/>
        <item m="1" x="106"/>
        <item x="45"/>
        <item x="12"/>
        <item m="1" x="126"/>
        <item m="1" x="93"/>
        <item m="1" x="124"/>
        <item m="1" x="99"/>
        <item m="1" x="129"/>
        <item m="1" x="95"/>
        <item m="1" x="132"/>
        <item m="1" x="101"/>
        <item x="74"/>
        <item m="1" x="89"/>
        <item m="1" x="117"/>
        <item m="1" x="91"/>
        <item x="2"/>
        <item m="1" x="88"/>
        <item m="1" x="127"/>
        <item m="1" x="109"/>
        <item m="1" x="82"/>
        <item m="1" x="113"/>
        <item m="1" x="79"/>
        <item m="1" x="119"/>
        <item m="1" x="84"/>
        <item m="1" x="116"/>
        <item m="1" x="81"/>
        <item m="1" x="122"/>
        <item m="1" x="86"/>
        <item m="1" x="105"/>
        <item m="1" x="76"/>
        <item m="1" x="108"/>
        <item m="1" x="137"/>
        <item m="1" x="78"/>
        <item m="1" x="111"/>
        <item m="1" x="107"/>
        <item m="1" x="133"/>
        <item x="43"/>
        <item x="23"/>
        <item x="5"/>
        <item x="51"/>
        <item x="15"/>
        <item x="52"/>
        <item x="53"/>
        <item x="54"/>
        <item x="16"/>
        <item x="55"/>
        <item x="56"/>
        <item x="57"/>
        <item x="30"/>
        <item x="38"/>
        <item x="20"/>
        <item x="58"/>
        <item x="24"/>
        <item x="21"/>
        <item x="0"/>
        <item x="19"/>
        <item x="25"/>
        <item x="18"/>
        <item x="59"/>
        <item x="17"/>
        <item x="29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76">
    <i>
      <x v="8"/>
    </i>
    <i>
      <x v="11"/>
    </i>
    <i>
      <x v="19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7"/>
    </i>
    <i>
      <x v="38"/>
    </i>
    <i>
      <x v="39"/>
    </i>
    <i>
      <x v="40"/>
    </i>
    <i>
      <x v="41"/>
    </i>
    <i>
      <x v="42"/>
    </i>
    <i>
      <x v="44"/>
    </i>
    <i>
      <x v="45"/>
    </i>
    <i>
      <x v="46"/>
    </i>
    <i>
      <x v="47"/>
    </i>
    <i>
      <x v="49"/>
    </i>
    <i>
      <x v="51"/>
    </i>
    <i>
      <x v="52"/>
    </i>
    <i>
      <x v="56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8"/>
    </i>
    <i>
      <x v="9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0"/>
  </colFields>
  <col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colItems>
  <dataFields count="1">
    <dataField name="求和项:数量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N80" firstHeaderRow="1" firstDataRow="2" firstDataCol="1"/>
  <pivotFields count="7"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1"/>
        <item x="2"/>
        <item x="0"/>
        <item t="default"/>
      </items>
    </pivotField>
    <pivotField axis="axisRow" numFmtId="176" showAll="0">
      <items count="76">
        <item x="66"/>
        <item x="61"/>
        <item x="22"/>
        <item x="70"/>
        <item x="71"/>
        <item x="72"/>
        <item x="73"/>
        <item x="34"/>
        <item x="3"/>
        <item x="11"/>
        <item x="68"/>
        <item x="26"/>
        <item x="28"/>
        <item x="10"/>
        <item x="39"/>
        <item x="32"/>
        <item x="64"/>
        <item x="35"/>
        <item x="8"/>
        <item x="41"/>
        <item x="14"/>
        <item x="1"/>
        <item x="67"/>
        <item x="33"/>
        <item x="69"/>
        <item x="40"/>
        <item x="62"/>
        <item x="65"/>
        <item x="63"/>
        <item x="6"/>
        <item x="4"/>
        <item x="9"/>
        <item x="47"/>
        <item x="37"/>
        <item x="13"/>
        <item x="7"/>
        <item x="48"/>
        <item x="50"/>
        <item x="42"/>
        <item x="27"/>
        <item x="60"/>
        <item x="36"/>
        <item x="46"/>
        <item x="44"/>
        <item x="31"/>
        <item x="49"/>
        <item x="45"/>
        <item x="12"/>
        <item x="23"/>
        <item x="21"/>
        <item x="74"/>
        <item x="2"/>
        <item x="43"/>
        <item x="5"/>
        <item x="51"/>
        <item x="17"/>
        <item x="15"/>
        <item x="52"/>
        <item x="29"/>
        <item x="53"/>
        <item x="54"/>
        <item x="16"/>
        <item x="55"/>
        <item x="56"/>
        <item x="57"/>
        <item x="30"/>
        <item x="18"/>
        <item x="38"/>
        <item x="19"/>
        <item x="20"/>
        <item x="0"/>
        <item x="58"/>
        <item x="59"/>
        <item x="24"/>
        <item x="25"/>
        <item t="default"/>
      </items>
    </pivotField>
    <pivotField dataField="1" showAll="0"/>
    <pivotField showAll="0"/>
    <pivotField showAll="0"/>
    <pivotField showAll="0"/>
  </pivotFields>
  <rowFields count="1">
    <field x="2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求和项:数量" fld="3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W79"/>
  <sheetViews>
    <sheetView zoomScale="70" zoomScaleNormal="70" workbookViewId="0">
      <selection activeCell="B3" sqref="B3"/>
    </sheetView>
  </sheetViews>
  <sheetFormatPr defaultRowHeight="15" x14ac:dyDescent="0.25"/>
  <cols>
    <col min="1" max="1" width="16.85546875" customWidth="1"/>
    <col min="2" max="2" width="11.7109375" bestFit="1" customWidth="1"/>
    <col min="3" max="9" width="10.7109375" bestFit="1" customWidth="1"/>
    <col min="10" max="28" width="12" bestFit="1" customWidth="1"/>
    <col min="29" max="36" width="10.7109375" bestFit="1" customWidth="1"/>
    <col min="37" max="56" width="12" bestFit="1" customWidth="1"/>
    <col min="57" max="65" width="9.7109375" bestFit="1" customWidth="1"/>
    <col min="66" max="74" width="10.7109375" bestFit="1" customWidth="1"/>
    <col min="75" max="75" width="6.42578125" bestFit="1" customWidth="1"/>
    <col min="76" max="147" width="15.5703125" customWidth="1"/>
    <col min="148" max="149" width="20.85546875" customWidth="1"/>
    <col min="150" max="150" width="18.85546875" customWidth="1"/>
    <col min="151" max="151" width="13.85546875" customWidth="1"/>
    <col min="152" max="152" width="13.85546875" bestFit="1" customWidth="1"/>
    <col min="153" max="153" width="18.85546875" customWidth="1"/>
    <col min="154" max="154" width="13.85546875" bestFit="1" customWidth="1"/>
    <col min="155" max="155" width="13.85546875" customWidth="1"/>
    <col min="156" max="156" width="18.85546875" customWidth="1"/>
    <col min="157" max="157" width="13.85546875" customWidth="1"/>
    <col min="158" max="158" width="13.85546875" bestFit="1" customWidth="1"/>
    <col min="159" max="159" width="18.85546875" bestFit="1" customWidth="1"/>
    <col min="160" max="160" width="13.85546875" bestFit="1" customWidth="1"/>
    <col min="161" max="161" width="13.85546875" customWidth="1"/>
    <col min="162" max="162" width="18.85546875" customWidth="1"/>
    <col min="163" max="163" width="13.85546875" customWidth="1"/>
    <col min="164" max="164" width="13.85546875" bestFit="1" customWidth="1"/>
    <col min="165" max="165" width="18.85546875" customWidth="1"/>
    <col min="166" max="166" width="13.85546875" bestFit="1" customWidth="1"/>
    <col min="167" max="167" width="13.85546875" customWidth="1"/>
    <col min="168" max="168" width="18.85546875" customWidth="1"/>
    <col min="169" max="169" width="13.85546875" customWidth="1"/>
    <col min="170" max="170" width="13.85546875" bestFit="1" customWidth="1"/>
    <col min="171" max="171" width="18.85546875" bestFit="1" customWidth="1"/>
    <col min="172" max="172" width="13.85546875" bestFit="1" customWidth="1"/>
    <col min="173" max="173" width="13.85546875" customWidth="1"/>
    <col min="174" max="174" width="18.85546875" customWidth="1"/>
    <col min="175" max="175" width="13.85546875" customWidth="1"/>
    <col min="176" max="176" width="13.85546875" bestFit="1" customWidth="1"/>
    <col min="177" max="177" width="18.85546875" customWidth="1"/>
    <col min="178" max="178" width="13.85546875" bestFit="1" customWidth="1"/>
    <col min="179" max="179" width="13.85546875" customWidth="1"/>
    <col min="180" max="180" width="18.85546875" customWidth="1"/>
    <col min="181" max="181" width="13.85546875" customWidth="1"/>
    <col min="182" max="182" width="13.85546875" bestFit="1" customWidth="1"/>
    <col min="183" max="183" width="18.85546875" bestFit="1" customWidth="1"/>
    <col min="184" max="184" width="13.85546875" bestFit="1" customWidth="1"/>
    <col min="185" max="185" width="13.85546875" customWidth="1"/>
    <col min="186" max="186" width="18.85546875" customWidth="1"/>
    <col min="187" max="187" width="13.85546875" customWidth="1"/>
    <col min="188" max="188" width="13.85546875" bestFit="1" customWidth="1"/>
    <col min="189" max="189" width="18.85546875" customWidth="1"/>
    <col min="190" max="190" width="13.85546875" bestFit="1" customWidth="1"/>
    <col min="191" max="191" width="13.85546875" customWidth="1"/>
    <col min="192" max="192" width="18.85546875" customWidth="1"/>
    <col min="193" max="193" width="13.85546875" customWidth="1"/>
    <col min="194" max="194" width="13.85546875" bestFit="1" customWidth="1"/>
    <col min="195" max="195" width="18.85546875" bestFit="1" customWidth="1"/>
    <col min="196" max="196" width="13.85546875" bestFit="1" customWidth="1"/>
    <col min="197" max="197" width="13.85546875" customWidth="1"/>
    <col min="198" max="198" width="18.85546875" customWidth="1"/>
    <col min="199" max="199" width="13.85546875" customWidth="1"/>
    <col min="200" max="200" width="13.85546875" bestFit="1" customWidth="1"/>
    <col min="201" max="201" width="18.85546875" customWidth="1"/>
    <col min="202" max="202" width="13.85546875" bestFit="1" customWidth="1"/>
    <col min="203" max="203" width="13.85546875" customWidth="1"/>
    <col min="204" max="204" width="18.85546875" customWidth="1"/>
    <col min="205" max="205" width="13.85546875" customWidth="1"/>
    <col min="206" max="206" width="13.85546875" bestFit="1" customWidth="1"/>
    <col min="207" max="207" width="18.85546875" bestFit="1" customWidth="1"/>
    <col min="208" max="208" width="13.85546875" bestFit="1" customWidth="1"/>
    <col min="209" max="209" width="13.85546875" customWidth="1"/>
    <col min="210" max="210" width="18.85546875" customWidth="1"/>
    <col min="211" max="211" width="13.85546875" customWidth="1"/>
    <col min="212" max="212" width="13.85546875" bestFit="1" customWidth="1"/>
    <col min="213" max="213" width="18.85546875" customWidth="1"/>
    <col min="214" max="214" width="13.85546875" bestFit="1" customWidth="1"/>
    <col min="215" max="215" width="13.85546875" customWidth="1"/>
    <col min="216" max="216" width="18.85546875" customWidth="1"/>
    <col min="217" max="217" width="13.85546875" customWidth="1"/>
    <col min="218" max="218" width="13.85546875" bestFit="1" customWidth="1"/>
    <col min="219" max="219" width="18.85546875" bestFit="1" customWidth="1"/>
    <col min="220" max="220" width="13.85546875" bestFit="1" customWidth="1"/>
    <col min="221" max="221" width="18.85546875" customWidth="1"/>
    <col min="222" max="222" width="24" customWidth="1"/>
    <col min="223" max="223" width="18.85546875" bestFit="1" customWidth="1"/>
    <col min="224" max="224" width="13.85546875" bestFit="1" customWidth="1"/>
    <col min="225" max="225" width="15.140625" customWidth="1"/>
    <col min="226" max="226" width="13.85546875" bestFit="1" customWidth="1"/>
    <col min="227" max="227" width="18.85546875" bestFit="1" customWidth="1"/>
    <col min="228" max="228" width="13.85546875" bestFit="1" customWidth="1"/>
    <col min="229" max="229" width="15.140625" customWidth="1"/>
    <col min="230" max="230" width="13.85546875" bestFit="1" customWidth="1"/>
    <col min="231" max="231" width="18.85546875" bestFit="1" customWidth="1"/>
    <col min="232" max="232" width="13.85546875" bestFit="1" customWidth="1"/>
    <col min="233" max="233" width="15.140625" customWidth="1"/>
    <col min="234" max="234" width="13.85546875" bestFit="1" customWidth="1"/>
    <col min="235" max="235" width="18.85546875" bestFit="1" customWidth="1"/>
    <col min="236" max="236" width="13.85546875" bestFit="1" customWidth="1"/>
    <col min="237" max="237" width="15.140625" customWidth="1"/>
    <col min="238" max="238" width="13.85546875" bestFit="1" customWidth="1"/>
    <col min="239" max="239" width="18.85546875" bestFit="1" customWidth="1"/>
    <col min="240" max="240" width="13.85546875" bestFit="1" customWidth="1"/>
    <col min="241" max="241" width="15.140625" customWidth="1"/>
    <col min="242" max="242" width="13.85546875" bestFit="1" customWidth="1"/>
    <col min="243" max="243" width="18.85546875" bestFit="1" customWidth="1"/>
    <col min="244" max="244" width="13.85546875" bestFit="1" customWidth="1"/>
    <col min="245" max="245" width="15.140625" customWidth="1"/>
    <col min="246" max="246" width="13.85546875" bestFit="1" customWidth="1"/>
    <col min="247" max="247" width="18.85546875" bestFit="1" customWidth="1"/>
    <col min="248" max="248" width="13.85546875" bestFit="1" customWidth="1"/>
    <col min="249" max="249" width="15.140625" customWidth="1"/>
    <col min="250" max="250" width="13.85546875" bestFit="1" customWidth="1"/>
    <col min="251" max="251" width="18.85546875" bestFit="1" customWidth="1"/>
    <col min="252" max="252" width="13.85546875" bestFit="1" customWidth="1"/>
    <col min="253" max="253" width="15.140625" customWidth="1"/>
    <col min="254" max="254" width="13.85546875" bestFit="1" customWidth="1"/>
    <col min="255" max="255" width="18.85546875" bestFit="1" customWidth="1"/>
    <col min="256" max="256" width="13.85546875" bestFit="1" customWidth="1"/>
    <col min="257" max="257" width="15.140625" customWidth="1"/>
    <col min="258" max="258" width="13.85546875" bestFit="1" customWidth="1"/>
    <col min="259" max="259" width="18.85546875" bestFit="1" customWidth="1"/>
    <col min="260" max="260" width="13.85546875" bestFit="1" customWidth="1"/>
    <col min="261" max="261" width="15.140625" customWidth="1"/>
    <col min="262" max="262" width="13.85546875" bestFit="1" customWidth="1"/>
    <col min="263" max="263" width="18.85546875" bestFit="1" customWidth="1"/>
    <col min="264" max="264" width="13.85546875" bestFit="1" customWidth="1"/>
    <col min="265" max="265" width="15.140625" customWidth="1"/>
    <col min="266" max="266" width="13.85546875" bestFit="1" customWidth="1"/>
    <col min="267" max="267" width="18.85546875" bestFit="1" customWidth="1"/>
    <col min="268" max="268" width="13.85546875" bestFit="1" customWidth="1"/>
    <col min="269" max="269" width="15.140625" customWidth="1"/>
    <col min="270" max="270" width="13.85546875" bestFit="1" customWidth="1"/>
    <col min="271" max="271" width="18.85546875" bestFit="1" customWidth="1"/>
    <col min="272" max="272" width="13.85546875" bestFit="1" customWidth="1"/>
    <col min="273" max="273" width="15.140625" customWidth="1"/>
    <col min="274" max="274" width="13.85546875" bestFit="1" customWidth="1"/>
    <col min="275" max="275" width="18.85546875" bestFit="1" customWidth="1"/>
    <col min="276" max="276" width="13.85546875" bestFit="1" customWidth="1"/>
    <col min="277" max="277" width="15.140625" customWidth="1"/>
    <col min="278" max="278" width="13.85546875" bestFit="1" customWidth="1"/>
    <col min="279" max="279" width="18.85546875" bestFit="1" customWidth="1"/>
    <col min="280" max="280" width="13.85546875" bestFit="1" customWidth="1"/>
    <col min="281" max="281" width="15.140625" customWidth="1"/>
    <col min="282" max="282" width="13.85546875" bestFit="1" customWidth="1"/>
    <col min="283" max="283" width="18.85546875" bestFit="1" customWidth="1"/>
    <col min="284" max="284" width="13.85546875" bestFit="1" customWidth="1"/>
    <col min="285" max="285" width="15.140625" customWidth="1"/>
    <col min="286" max="286" width="13.85546875" bestFit="1" customWidth="1"/>
    <col min="287" max="287" width="18.85546875" bestFit="1" customWidth="1"/>
    <col min="288" max="288" width="13.85546875" bestFit="1" customWidth="1"/>
    <col min="289" max="289" width="15.140625" customWidth="1"/>
    <col min="290" max="290" width="13.85546875" bestFit="1" customWidth="1"/>
    <col min="291" max="291" width="18.85546875" bestFit="1" customWidth="1"/>
    <col min="292" max="292" width="13.85546875" bestFit="1" customWidth="1"/>
    <col min="293" max="293" width="15.140625" customWidth="1"/>
    <col min="294" max="294" width="18.85546875" bestFit="1" customWidth="1"/>
    <col min="295" max="295" width="24" bestFit="1" customWidth="1"/>
    <col min="296" max="296" width="18.85546875" bestFit="1" customWidth="1"/>
    <col min="297" max="297" width="20.140625" bestFit="1" customWidth="1"/>
    <col min="298" max="298" width="13.85546875" bestFit="1" customWidth="1"/>
    <col min="299" max="299" width="18.85546875" bestFit="1" customWidth="1"/>
    <col min="300" max="300" width="13.85546875" bestFit="1" customWidth="1"/>
    <col min="301" max="301" width="18.85546875" bestFit="1" customWidth="1"/>
    <col min="302" max="302" width="13.85546875" bestFit="1" customWidth="1"/>
    <col min="303" max="303" width="18.85546875" bestFit="1" customWidth="1"/>
    <col min="304" max="304" width="13.85546875" bestFit="1" customWidth="1"/>
    <col min="305" max="305" width="18.85546875" bestFit="1" customWidth="1"/>
    <col min="306" max="306" width="13.85546875" bestFit="1" customWidth="1"/>
    <col min="307" max="307" width="18.85546875" bestFit="1" customWidth="1"/>
    <col min="308" max="308" width="13.85546875" bestFit="1" customWidth="1"/>
    <col min="309" max="309" width="18.85546875" bestFit="1" customWidth="1"/>
    <col min="310" max="310" width="13.85546875" bestFit="1" customWidth="1"/>
    <col min="311" max="311" width="18.85546875" bestFit="1" customWidth="1"/>
    <col min="312" max="312" width="13.85546875" bestFit="1" customWidth="1"/>
    <col min="313" max="313" width="18.85546875" bestFit="1" customWidth="1"/>
    <col min="314" max="314" width="13.85546875" bestFit="1" customWidth="1"/>
    <col min="315" max="315" width="18.85546875" bestFit="1" customWidth="1"/>
    <col min="316" max="316" width="13.85546875" bestFit="1" customWidth="1"/>
    <col min="317" max="317" width="18.85546875" bestFit="1" customWidth="1"/>
    <col min="318" max="318" width="13.85546875" bestFit="1" customWidth="1"/>
    <col min="319" max="319" width="18.85546875" bestFit="1" customWidth="1"/>
    <col min="320" max="320" width="13.85546875" bestFit="1" customWidth="1"/>
    <col min="321" max="321" width="18.85546875" bestFit="1" customWidth="1"/>
    <col min="322" max="322" width="13.85546875" bestFit="1" customWidth="1"/>
    <col min="323" max="323" width="18.85546875" bestFit="1" customWidth="1"/>
    <col min="324" max="324" width="13.85546875" bestFit="1" customWidth="1"/>
    <col min="325" max="325" width="18.85546875" bestFit="1" customWidth="1"/>
    <col min="326" max="326" width="13.85546875" bestFit="1" customWidth="1"/>
    <col min="327" max="327" width="18.85546875" bestFit="1" customWidth="1"/>
    <col min="328" max="328" width="13.85546875" bestFit="1" customWidth="1"/>
    <col min="329" max="329" width="18.85546875" bestFit="1" customWidth="1"/>
    <col min="330" max="330" width="13.85546875" bestFit="1" customWidth="1"/>
    <col min="331" max="331" width="18.85546875" bestFit="1" customWidth="1"/>
    <col min="332" max="332" width="13.85546875" bestFit="1" customWidth="1"/>
    <col min="333" max="333" width="18.85546875" bestFit="1" customWidth="1"/>
    <col min="334" max="334" width="13.85546875" bestFit="1" customWidth="1"/>
    <col min="335" max="335" width="18.85546875" bestFit="1" customWidth="1"/>
    <col min="336" max="336" width="13.85546875" bestFit="1" customWidth="1"/>
    <col min="337" max="337" width="18.85546875" bestFit="1" customWidth="1"/>
    <col min="338" max="338" width="13.85546875" bestFit="1" customWidth="1"/>
    <col min="339" max="339" width="18.85546875" bestFit="1" customWidth="1"/>
    <col min="340" max="340" width="13.85546875" bestFit="1" customWidth="1"/>
    <col min="341" max="341" width="18.85546875" bestFit="1" customWidth="1"/>
    <col min="342" max="342" width="13.85546875" bestFit="1" customWidth="1"/>
    <col min="343" max="343" width="18.85546875" bestFit="1" customWidth="1"/>
    <col min="344" max="344" width="13.85546875" bestFit="1" customWidth="1"/>
    <col min="345" max="345" width="18.85546875" bestFit="1" customWidth="1"/>
    <col min="346" max="346" width="13.85546875" bestFit="1" customWidth="1"/>
    <col min="347" max="347" width="18.85546875" bestFit="1" customWidth="1"/>
    <col min="348" max="348" width="13.85546875" bestFit="1" customWidth="1"/>
    <col min="349" max="349" width="18.85546875" bestFit="1" customWidth="1"/>
    <col min="350" max="350" width="13.85546875" bestFit="1" customWidth="1"/>
    <col min="351" max="351" width="18.85546875" bestFit="1" customWidth="1"/>
    <col min="352" max="352" width="13.85546875" bestFit="1" customWidth="1"/>
    <col min="353" max="353" width="18.85546875" bestFit="1" customWidth="1"/>
    <col min="354" max="354" width="13.85546875" bestFit="1" customWidth="1"/>
    <col min="355" max="355" width="18.85546875" bestFit="1" customWidth="1"/>
    <col min="356" max="356" width="13.85546875" bestFit="1" customWidth="1"/>
    <col min="357" max="357" width="18.85546875" bestFit="1" customWidth="1"/>
    <col min="358" max="358" width="13.85546875" bestFit="1" customWidth="1"/>
    <col min="359" max="359" width="18.85546875" bestFit="1" customWidth="1"/>
    <col min="360" max="360" width="13.85546875" bestFit="1" customWidth="1"/>
    <col min="361" max="361" width="18.85546875" bestFit="1" customWidth="1"/>
    <col min="362" max="362" width="13.85546875" bestFit="1" customWidth="1"/>
    <col min="363" max="363" width="18.85546875" bestFit="1" customWidth="1"/>
    <col min="364" max="364" width="13.85546875" bestFit="1" customWidth="1"/>
    <col min="365" max="365" width="18.85546875" bestFit="1" customWidth="1"/>
    <col min="366" max="366" width="13.85546875" bestFit="1" customWidth="1"/>
    <col min="367" max="367" width="18.85546875" bestFit="1" customWidth="1"/>
    <col min="368" max="368" width="13.85546875" bestFit="1" customWidth="1"/>
    <col min="369" max="369" width="18.85546875" bestFit="1" customWidth="1"/>
    <col min="370" max="370" width="13.85546875" bestFit="1" customWidth="1"/>
    <col min="371" max="371" width="18.85546875" bestFit="1" customWidth="1"/>
    <col min="372" max="372" width="13.85546875" bestFit="1" customWidth="1"/>
    <col min="373" max="373" width="18.85546875" bestFit="1" customWidth="1"/>
    <col min="374" max="374" width="13.85546875" bestFit="1" customWidth="1"/>
    <col min="375" max="375" width="18.85546875" bestFit="1" customWidth="1"/>
    <col min="376" max="376" width="13.85546875" bestFit="1" customWidth="1"/>
    <col min="377" max="377" width="18.85546875" bestFit="1" customWidth="1"/>
    <col min="378" max="378" width="13.85546875" bestFit="1" customWidth="1"/>
    <col min="379" max="379" width="18.85546875" bestFit="1" customWidth="1"/>
    <col min="380" max="380" width="13.85546875" bestFit="1" customWidth="1"/>
    <col min="381" max="381" width="18.85546875" bestFit="1" customWidth="1"/>
    <col min="382" max="382" width="13.85546875" bestFit="1" customWidth="1"/>
    <col min="383" max="383" width="18.85546875" bestFit="1" customWidth="1"/>
    <col min="384" max="384" width="13.85546875" bestFit="1" customWidth="1"/>
    <col min="385" max="385" width="18.85546875" bestFit="1" customWidth="1"/>
    <col min="386" max="386" width="13.85546875" bestFit="1" customWidth="1"/>
    <col min="387" max="387" width="18.85546875" bestFit="1" customWidth="1"/>
    <col min="388" max="388" width="13.85546875" bestFit="1" customWidth="1"/>
    <col min="389" max="389" width="18.85546875" bestFit="1" customWidth="1"/>
    <col min="390" max="390" width="13.85546875" bestFit="1" customWidth="1"/>
    <col min="391" max="391" width="18.85546875" bestFit="1" customWidth="1"/>
    <col min="392" max="392" width="13.85546875" bestFit="1" customWidth="1"/>
    <col min="393" max="393" width="18.85546875" bestFit="1" customWidth="1"/>
    <col min="394" max="394" width="13.85546875" bestFit="1" customWidth="1"/>
    <col min="395" max="395" width="18.85546875" bestFit="1" customWidth="1"/>
    <col min="396" max="396" width="13.85546875" bestFit="1" customWidth="1"/>
    <col min="397" max="397" width="18.85546875" bestFit="1" customWidth="1"/>
    <col min="398" max="398" width="13.85546875" bestFit="1" customWidth="1"/>
    <col min="399" max="399" width="18.85546875" bestFit="1" customWidth="1"/>
    <col min="400" max="400" width="13.85546875" bestFit="1" customWidth="1"/>
    <col min="401" max="401" width="18.85546875" bestFit="1" customWidth="1"/>
    <col min="402" max="402" width="13.85546875" bestFit="1" customWidth="1"/>
    <col min="403" max="403" width="18.85546875" bestFit="1" customWidth="1"/>
    <col min="404" max="404" width="13.85546875" bestFit="1" customWidth="1"/>
    <col min="405" max="405" width="18.85546875" bestFit="1" customWidth="1"/>
    <col min="406" max="406" width="13.85546875" bestFit="1" customWidth="1"/>
    <col min="407" max="407" width="18.85546875" bestFit="1" customWidth="1"/>
    <col min="408" max="408" width="13.85546875" bestFit="1" customWidth="1"/>
    <col min="409" max="409" width="18.85546875" bestFit="1" customWidth="1"/>
    <col min="410" max="410" width="13.85546875" bestFit="1" customWidth="1"/>
    <col min="411" max="411" width="18.85546875" bestFit="1" customWidth="1"/>
    <col min="412" max="412" width="13.85546875" bestFit="1" customWidth="1"/>
    <col min="413" max="413" width="18.85546875" bestFit="1" customWidth="1"/>
    <col min="414" max="414" width="13.85546875" bestFit="1" customWidth="1"/>
    <col min="415" max="415" width="18.85546875" bestFit="1" customWidth="1"/>
    <col min="416" max="416" width="13.85546875" bestFit="1" customWidth="1"/>
    <col min="417" max="417" width="18.85546875" bestFit="1" customWidth="1"/>
    <col min="418" max="418" width="13.85546875" bestFit="1" customWidth="1"/>
    <col min="419" max="419" width="18.85546875" bestFit="1" customWidth="1"/>
    <col min="420" max="420" width="13.85546875" bestFit="1" customWidth="1"/>
    <col min="421" max="421" width="18.85546875" bestFit="1" customWidth="1"/>
    <col min="422" max="422" width="13.85546875" bestFit="1" customWidth="1"/>
    <col min="423" max="423" width="18.85546875" bestFit="1" customWidth="1"/>
    <col min="424" max="424" width="13.85546875" bestFit="1" customWidth="1"/>
    <col min="425" max="425" width="18.85546875" bestFit="1" customWidth="1"/>
    <col min="426" max="426" width="13.85546875" bestFit="1" customWidth="1"/>
    <col min="427" max="427" width="18.85546875" bestFit="1" customWidth="1"/>
    <col min="428" max="428" width="13.85546875" bestFit="1" customWidth="1"/>
    <col min="429" max="429" width="18.85546875" bestFit="1" customWidth="1"/>
    <col min="430" max="430" width="13.85546875" bestFit="1" customWidth="1"/>
    <col min="431" max="431" width="18.85546875" bestFit="1" customWidth="1"/>
    <col min="432" max="432" width="13.85546875" bestFit="1" customWidth="1"/>
    <col min="433" max="433" width="18.85546875" bestFit="1" customWidth="1"/>
    <col min="434" max="434" width="13.85546875" bestFit="1" customWidth="1"/>
    <col min="435" max="435" width="18.85546875" bestFit="1" customWidth="1"/>
    <col min="436" max="436" width="13.85546875" bestFit="1" customWidth="1"/>
    <col min="437" max="437" width="18.85546875" bestFit="1" customWidth="1"/>
    <col min="438" max="438" width="13.85546875" bestFit="1" customWidth="1"/>
    <col min="439" max="439" width="18.85546875" bestFit="1" customWidth="1"/>
    <col min="440" max="440" width="13.85546875" bestFit="1" customWidth="1"/>
    <col min="441" max="441" width="18.85546875" bestFit="1" customWidth="1"/>
    <col min="442" max="442" width="13.85546875" bestFit="1" customWidth="1"/>
    <col min="443" max="443" width="18.85546875" bestFit="1" customWidth="1"/>
    <col min="444" max="444" width="13.85546875" bestFit="1" customWidth="1"/>
    <col min="445" max="445" width="18.85546875" bestFit="1" customWidth="1"/>
    <col min="446" max="446" width="13.85546875" bestFit="1" customWidth="1"/>
    <col min="447" max="447" width="18.85546875" bestFit="1" customWidth="1"/>
    <col min="448" max="448" width="13.85546875" bestFit="1" customWidth="1"/>
    <col min="449" max="449" width="18.85546875" bestFit="1" customWidth="1"/>
    <col min="450" max="450" width="13.85546875" bestFit="1" customWidth="1"/>
    <col min="451" max="451" width="18.85546875" bestFit="1" customWidth="1"/>
    <col min="452" max="452" width="13.85546875" bestFit="1" customWidth="1"/>
    <col min="453" max="453" width="18.85546875" bestFit="1" customWidth="1"/>
    <col min="454" max="454" width="13.85546875" bestFit="1" customWidth="1"/>
    <col min="455" max="455" width="18.85546875" bestFit="1" customWidth="1"/>
    <col min="456" max="456" width="13.85546875" bestFit="1" customWidth="1"/>
    <col min="457" max="457" width="18.85546875" bestFit="1" customWidth="1"/>
    <col min="458" max="458" width="13.85546875" bestFit="1" customWidth="1"/>
    <col min="459" max="459" width="18.85546875" bestFit="1" customWidth="1"/>
    <col min="460" max="460" width="13.85546875" bestFit="1" customWidth="1"/>
    <col min="461" max="461" width="18.85546875" bestFit="1" customWidth="1"/>
    <col min="462" max="462" width="13.85546875" bestFit="1" customWidth="1"/>
    <col min="463" max="463" width="18.85546875" bestFit="1" customWidth="1"/>
    <col min="464" max="464" width="13.85546875" bestFit="1" customWidth="1"/>
    <col min="465" max="465" width="18.85546875" bestFit="1" customWidth="1"/>
    <col min="466" max="466" width="13.85546875" bestFit="1" customWidth="1"/>
    <col min="467" max="467" width="18.85546875" bestFit="1" customWidth="1"/>
    <col min="468" max="468" width="13.85546875" bestFit="1" customWidth="1"/>
    <col min="469" max="469" width="18.85546875" bestFit="1" customWidth="1"/>
    <col min="470" max="470" width="13.85546875" bestFit="1" customWidth="1"/>
    <col min="471" max="471" width="18.85546875" bestFit="1" customWidth="1"/>
    <col min="472" max="472" width="13.85546875" bestFit="1" customWidth="1"/>
    <col min="473" max="473" width="18.85546875" bestFit="1" customWidth="1"/>
    <col min="474" max="474" width="13.85546875" bestFit="1" customWidth="1"/>
    <col min="475" max="475" width="18.85546875" bestFit="1" customWidth="1"/>
    <col min="476" max="476" width="13.85546875" bestFit="1" customWidth="1"/>
    <col min="477" max="477" width="18.85546875" bestFit="1" customWidth="1"/>
    <col min="478" max="478" width="13.85546875" bestFit="1" customWidth="1"/>
    <col min="479" max="479" width="18.85546875" bestFit="1" customWidth="1"/>
    <col min="480" max="480" width="13.85546875" bestFit="1" customWidth="1"/>
    <col min="481" max="481" width="18.85546875" bestFit="1" customWidth="1"/>
    <col min="482" max="482" width="13.85546875" bestFit="1" customWidth="1"/>
    <col min="483" max="483" width="18.85546875" bestFit="1" customWidth="1"/>
    <col min="484" max="484" width="13.85546875" bestFit="1" customWidth="1"/>
    <col min="485" max="485" width="18.85546875" bestFit="1" customWidth="1"/>
    <col min="486" max="486" width="13.85546875" bestFit="1" customWidth="1"/>
    <col min="487" max="487" width="18.85546875" bestFit="1" customWidth="1"/>
    <col min="488" max="488" width="13.85546875" bestFit="1" customWidth="1"/>
    <col min="489" max="489" width="18.85546875" bestFit="1" customWidth="1"/>
    <col min="490" max="490" width="13.85546875" bestFit="1" customWidth="1"/>
    <col min="491" max="491" width="18.85546875" bestFit="1" customWidth="1"/>
    <col min="492" max="492" width="13.85546875" bestFit="1" customWidth="1"/>
    <col min="493" max="493" width="18.85546875" bestFit="1" customWidth="1"/>
    <col min="494" max="494" width="13.85546875" bestFit="1" customWidth="1"/>
    <col min="495" max="496" width="18.85546875" bestFit="1" customWidth="1"/>
    <col min="497" max="497" width="24" bestFit="1" customWidth="1"/>
  </cols>
  <sheetData>
    <row r="2" spans="1:75" x14ac:dyDescent="0.25">
      <c r="A2" s="9" t="s">
        <v>99</v>
      </c>
      <c r="B2" s="9" t="s">
        <v>102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5"/>
    </row>
    <row r="3" spans="1:75" x14ac:dyDescent="0.25">
      <c r="A3" s="9" t="s">
        <v>101</v>
      </c>
      <c r="B3" s="15">
        <v>42675</v>
      </c>
      <c r="C3" s="50">
        <v>42676</v>
      </c>
      <c r="D3" s="50">
        <v>42678</v>
      </c>
      <c r="E3" s="50">
        <v>42679</v>
      </c>
      <c r="F3" s="50">
        <v>42680</v>
      </c>
      <c r="G3" s="50">
        <v>42681</v>
      </c>
      <c r="H3" s="50">
        <v>42682</v>
      </c>
      <c r="I3" s="50">
        <v>42683</v>
      </c>
      <c r="J3" s="50">
        <v>42684</v>
      </c>
      <c r="K3" s="50">
        <v>42685</v>
      </c>
      <c r="L3" s="50">
        <v>42686</v>
      </c>
      <c r="M3" s="50">
        <v>42687</v>
      </c>
      <c r="N3" s="50">
        <v>42688</v>
      </c>
      <c r="O3" s="50">
        <v>42689</v>
      </c>
      <c r="P3" s="50">
        <v>42690</v>
      </c>
      <c r="Q3" s="50">
        <v>42691</v>
      </c>
      <c r="R3" s="50">
        <v>42692</v>
      </c>
      <c r="S3" s="50">
        <v>42693</v>
      </c>
      <c r="T3" s="50">
        <v>42694</v>
      </c>
      <c r="U3" s="50">
        <v>42696</v>
      </c>
      <c r="V3" s="50">
        <v>42697</v>
      </c>
      <c r="W3" s="50">
        <v>42699</v>
      </c>
      <c r="X3" s="50">
        <v>42700</v>
      </c>
      <c r="Y3" s="50">
        <v>42701</v>
      </c>
      <c r="Z3" s="50">
        <v>42702</v>
      </c>
      <c r="AA3" s="50">
        <v>42703</v>
      </c>
      <c r="AB3" s="50">
        <v>42704</v>
      </c>
      <c r="AC3" s="50">
        <v>42705</v>
      </c>
      <c r="AD3" s="50">
        <v>42706</v>
      </c>
      <c r="AE3" s="50">
        <v>42707</v>
      </c>
      <c r="AF3" s="50">
        <v>42708</v>
      </c>
      <c r="AG3" s="50">
        <v>42709</v>
      </c>
      <c r="AH3" s="50">
        <v>42710</v>
      </c>
      <c r="AI3" s="50">
        <v>42711</v>
      </c>
      <c r="AJ3" s="50">
        <v>42712</v>
      </c>
      <c r="AK3" s="50">
        <v>42714</v>
      </c>
      <c r="AL3" s="50">
        <v>42715</v>
      </c>
      <c r="AM3" s="50">
        <v>42716</v>
      </c>
      <c r="AN3" s="50">
        <v>42717</v>
      </c>
      <c r="AO3" s="50">
        <v>42718</v>
      </c>
      <c r="AP3" s="50">
        <v>42719</v>
      </c>
      <c r="AQ3" s="50">
        <v>42720</v>
      </c>
      <c r="AR3" s="50">
        <v>42721</v>
      </c>
      <c r="AS3" s="50">
        <v>42722</v>
      </c>
      <c r="AT3" s="50">
        <v>42723</v>
      </c>
      <c r="AU3" s="50">
        <v>42724</v>
      </c>
      <c r="AV3" s="50">
        <v>42725</v>
      </c>
      <c r="AW3" s="50">
        <v>42726</v>
      </c>
      <c r="AX3" s="50">
        <v>42727</v>
      </c>
      <c r="AY3" s="50">
        <v>42729</v>
      </c>
      <c r="AZ3" s="50">
        <v>42730</v>
      </c>
      <c r="BA3" s="50">
        <v>42731</v>
      </c>
      <c r="BB3" s="50">
        <v>42732</v>
      </c>
      <c r="BC3" s="50">
        <v>42734</v>
      </c>
      <c r="BD3" s="50">
        <v>42735</v>
      </c>
      <c r="BE3" s="50">
        <v>42736</v>
      </c>
      <c r="BF3" s="50">
        <v>42737</v>
      </c>
      <c r="BG3" s="50">
        <v>42738</v>
      </c>
      <c r="BH3" s="50">
        <v>42739</v>
      </c>
      <c r="BI3" s="50">
        <v>42740</v>
      </c>
      <c r="BJ3" s="50">
        <v>42741</v>
      </c>
      <c r="BK3" s="50">
        <v>42742</v>
      </c>
      <c r="BL3" s="50">
        <v>42743</v>
      </c>
      <c r="BM3" s="50">
        <v>42744</v>
      </c>
      <c r="BN3" s="50">
        <v>42745</v>
      </c>
      <c r="BO3" s="50">
        <v>42746</v>
      </c>
      <c r="BP3" s="50">
        <v>42747</v>
      </c>
      <c r="BQ3" s="50">
        <v>42748</v>
      </c>
      <c r="BR3" s="50">
        <v>42750</v>
      </c>
      <c r="BS3" s="50">
        <v>42751</v>
      </c>
      <c r="BT3" s="50">
        <v>42752</v>
      </c>
      <c r="BU3" s="50">
        <v>42753</v>
      </c>
      <c r="BV3" s="50">
        <v>42754</v>
      </c>
      <c r="BW3" s="16" t="s">
        <v>5</v>
      </c>
    </row>
    <row r="4" spans="1:75" x14ac:dyDescent="0.25">
      <c r="A4" s="10">
        <v>9350329000139</v>
      </c>
      <c r="B4" s="11"/>
      <c r="C4" s="17"/>
      <c r="D4" s="17">
        <v>1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>
        <v>1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8">
        <v>2</v>
      </c>
    </row>
    <row r="5" spans="1:75" x14ac:dyDescent="0.25">
      <c r="A5" s="12">
        <v>9350329000160</v>
      </c>
      <c r="B5" s="13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>
        <v>1</v>
      </c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20">
        <v>1</v>
      </c>
    </row>
    <row r="6" spans="1:75" x14ac:dyDescent="0.25">
      <c r="A6" s="12">
        <v>9350329000283</v>
      </c>
      <c r="B6" s="13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>
        <v>1</v>
      </c>
      <c r="BP6" s="19"/>
      <c r="BQ6" s="19"/>
      <c r="BR6" s="19"/>
      <c r="BS6" s="19"/>
      <c r="BT6" s="19"/>
      <c r="BU6" s="19"/>
      <c r="BV6" s="19"/>
      <c r="BW6" s="20">
        <v>1</v>
      </c>
    </row>
    <row r="7" spans="1:75" x14ac:dyDescent="0.25">
      <c r="A7" s="12">
        <v>9350329000344</v>
      </c>
      <c r="B7" s="13"/>
      <c r="C7" s="19">
        <v>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20">
        <v>1</v>
      </c>
    </row>
    <row r="8" spans="1:75" x14ac:dyDescent="0.25">
      <c r="A8" s="12">
        <v>9350329000351</v>
      </c>
      <c r="B8" s="13"/>
      <c r="C8" s="19">
        <v>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20">
        <v>1</v>
      </c>
    </row>
    <row r="9" spans="1:75" x14ac:dyDescent="0.25">
      <c r="A9" s="12">
        <v>9350329000368</v>
      </c>
      <c r="B9" s="13"/>
      <c r="C9" s="19">
        <v>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20">
        <v>1</v>
      </c>
    </row>
    <row r="10" spans="1:75" x14ac:dyDescent="0.25">
      <c r="A10" s="12">
        <v>9350329000375</v>
      </c>
      <c r="B10" s="13"/>
      <c r="C10" s="19">
        <v>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20">
        <v>1</v>
      </c>
    </row>
    <row r="11" spans="1:75" x14ac:dyDescent="0.25">
      <c r="A11" s="12">
        <v>9350329000429</v>
      </c>
      <c r="B11" s="13"/>
      <c r="C11" s="19">
        <v>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>
        <v>1</v>
      </c>
      <c r="X11" s="19"/>
      <c r="Y11" s="19"/>
      <c r="Z11" s="19"/>
      <c r="AA11" s="19"/>
      <c r="AB11" s="19"/>
      <c r="AC11" s="19">
        <v>1</v>
      </c>
      <c r="AD11" s="19">
        <v>1</v>
      </c>
      <c r="AE11" s="19"/>
      <c r="AF11" s="19"/>
      <c r="AG11" s="19"/>
      <c r="AH11" s="19"/>
      <c r="AI11" s="19"/>
      <c r="AJ11" s="19">
        <v>1</v>
      </c>
      <c r="AK11" s="19"/>
      <c r="AL11" s="19"/>
      <c r="AM11" s="19"/>
      <c r="AN11" s="19"/>
      <c r="AO11" s="19"/>
      <c r="AP11" s="19"/>
      <c r="AQ11" s="19"/>
      <c r="AR11" s="19"/>
      <c r="AS11" s="19"/>
      <c r="AT11" s="19">
        <v>1</v>
      </c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>
        <v>1</v>
      </c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20">
        <v>7</v>
      </c>
    </row>
    <row r="12" spans="1:75" x14ac:dyDescent="0.25">
      <c r="A12" s="12">
        <v>9350329000436</v>
      </c>
      <c r="B12" s="1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>
        <v>1</v>
      </c>
      <c r="O12" s="19"/>
      <c r="P12" s="19"/>
      <c r="Q12" s="19"/>
      <c r="R12" s="19"/>
      <c r="S12" s="19"/>
      <c r="T12" s="19"/>
      <c r="U12" s="19"/>
      <c r="V12" s="19"/>
      <c r="W12" s="19"/>
      <c r="X12" s="19">
        <v>1</v>
      </c>
      <c r="Y12" s="19"/>
      <c r="Z12" s="19"/>
      <c r="AA12" s="19"/>
      <c r="AB12" s="19"/>
      <c r="AC12" s="19"/>
      <c r="AD12" s="19">
        <v>1</v>
      </c>
      <c r="AE12" s="19"/>
      <c r="AF12" s="19"/>
      <c r="AG12" s="19">
        <v>1</v>
      </c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>
        <v>1</v>
      </c>
      <c r="BN12" s="19"/>
      <c r="BO12" s="19"/>
      <c r="BP12" s="19"/>
      <c r="BQ12" s="19"/>
      <c r="BR12" s="19"/>
      <c r="BS12" s="19"/>
      <c r="BT12" s="19"/>
      <c r="BU12" s="19">
        <v>1</v>
      </c>
      <c r="BV12" s="19"/>
      <c r="BW12" s="20">
        <v>6</v>
      </c>
    </row>
    <row r="13" spans="1:75" x14ac:dyDescent="0.25">
      <c r="A13" s="12">
        <v>9350329000443</v>
      </c>
      <c r="B13" s="13"/>
      <c r="C13" s="19">
        <v>2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>
        <v>1</v>
      </c>
      <c r="O13" s="19"/>
      <c r="P13" s="19">
        <v>1</v>
      </c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>
        <v>1</v>
      </c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>
        <v>1</v>
      </c>
      <c r="BR13" s="19"/>
      <c r="BS13" s="19"/>
      <c r="BT13" s="19"/>
      <c r="BU13" s="19"/>
      <c r="BV13" s="19"/>
      <c r="BW13" s="20">
        <v>6</v>
      </c>
    </row>
    <row r="14" spans="1:75" x14ac:dyDescent="0.25">
      <c r="A14" s="12">
        <v>9350329000450</v>
      </c>
      <c r="B14" s="13"/>
      <c r="C14" s="19"/>
      <c r="D14" s="19"/>
      <c r="E14" s="19">
        <v>2</v>
      </c>
      <c r="F14" s="19"/>
      <c r="G14" s="19">
        <v>1</v>
      </c>
      <c r="H14" s="19"/>
      <c r="I14" s="19"/>
      <c r="J14" s="19"/>
      <c r="K14" s="19"/>
      <c r="L14" s="19"/>
      <c r="M14" s="19"/>
      <c r="N14" s="19"/>
      <c r="O14" s="19"/>
      <c r="P14" s="19"/>
      <c r="Q14" s="19">
        <v>1</v>
      </c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20">
        <v>4</v>
      </c>
    </row>
    <row r="15" spans="1:75" x14ac:dyDescent="0.25">
      <c r="A15" s="12">
        <v>9350329000467</v>
      </c>
      <c r="B15" s="13"/>
      <c r="C15" s="19">
        <v>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>
        <v>1</v>
      </c>
      <c r="BN15" s="19"/>
      <c r="BO15" s="19"/>
      <c r="BP15" s="19"/>
      <c r="BQ15" s="19"/>
      <c r="BR15" s="19"/>
      <c r="BS15" s="19"/>
      <c r="BT15" s="19"/>
      <c r="BU15" s="19"/>
      <c r="BV15" s="19"/>
      <c r="BW15" s="20">
        <v>2</v>
      </c>
    </row>
    <row r="16" spans="1:75" x14ac:dyDescent="0.25">
      <c r="A16" s="12">
        <v>9350329000481</v>
      </c>
      <c r="B16" s="13"/>
      <c r="C16" s="19">
        <v>1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>
        <v>1</v>
      </c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>
        <v>1</v>
      </c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20">
        <v>3</v>
      </c>
    </row>
    <row r="17" spans="1:75" x14ac:dyDescent="0.25">
      <c r="A17" s="12">
        <v>9350329000504</v>
      </c>
      <c r="B17" s="13"/>
      <c r="C17" s="19"/>
      <c r="D17" s="19"/>
      <c r="E17" s="19"/>
      <c r="F17" s="19"/>
      <c r="G17" s="19"/>
      <c r="H17" s="19">
        <v>1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>
        <v>1</v>
      </c>
      <c r="AE17" s="19"/>
      <c r="AF17" s="19"/>
      <c r="AG17" s="19"/>
      <c r="AH17" s="19">
        <v>1</v>
      </c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>
        <v>3</v>
      </c>
      <c r="BD17" s="19"/>
      <c r="BE17" s="19"/>
      <c r="BF17" s="19"/>
      <c r="BG17" s="19"/>
      <c r="BH17" s="19"/>
      <c r="BI17" s="19">
        <v>1</v>
      </c>
      <c r="BJ17" s="19"/>
      <c r="BK17" s="19"/>
      <c r="BL17" s="19"/>
      <c r="BM17" s="19"/>
      <c r="BN17" s="19"/>
      <c r="BO17" s="19"/>
      <c r="BP17" s="19"/>
      <c r="BQ17" s="19">
        <v>1</v>
      </c>
      <c r="BR17" s="19"/>
      <c r="BS17" s="19"/>
      <c r="BT17" s="19"/>
      <c r="BU17" s="19"/>
      <c r="BV17" s="19"/>
      <c r="BW17" s="20">
        <v>8</v>
      </c>
    </row>
    <row r="18" spans="1:75" x14ac:dyDescent="0.25">
      <c r="A18" s="12">
        <v>9350329000511</v>
      </c>
      <c r="B18" s="1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>
        <v>1</v>
      </c>
      <c r="U18" s="19"/>
      <c r="V18" s="19"/>
      <c r="W18" s="19"/>
      <c r="X18" s="19">
        <v>1</v>
      </c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>
        <v>1</v>
      </c>
      <c r="AV18" s="19"/>
      <c r="AW18" s="19"/>
      <c r="AX18" s="19"/>
      <c r="AY18" s="19"/>
      <c r="AZ18" s="19"/>
      <c r="BA18" s="19"/>
      <c r="BB18" s="19"/>
      <c r="BC18" s="19">
        <v>1</v>
      </c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20">
        <v>4</v>
      </c>
    </row>
    <row r="19" spans="1:75" x14ac:dyDescent="0.25">
      <c r="A19" s="12">
        <v>9350329000528</v>
      </c>
      <c r="B19" s="13"/>
      <c r="C19" s="19">
        <v>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>
        <v>1</v>
      </c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>
        <v>1</v>
      </c>
      <c r="BE19" s="19"/>
      <c r="BF19" s="19"/>
      <c r="BG19" s="19"/>
      <c r="BH19" s="19"/>
      <c r="BI19" s="19"/>
      <c r="BJ19" s="19">
        <v>1</v>
      </c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20">
        <v>4</v>
      </c>
    </row>
    <row r="20" spans="1:75" x14ac:dyDescent="0.25">
      <c r="A20" s="12">
        <v>9350329000535</v>
      </c>
      <c r="B20" s="1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>
        <v>1</v>
      </c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20">
        <v>1</v>
      </c>
    </row>
    <row r="21" spans="1:75" x14ac:dyDescent="0.25">
      <c r="A21" s="12">
        <v>9350329000542</v>
      </c>
      <c r="B21" s="13"/>
      <c r="C21" s="19">
        <v>1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>
        <v>1</v>
      </c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20">
        <v>2</v>
      </c>
    </row>
    <row r="22" spans="1:75" x14ac:dyDescent="0.25">
      <c r="A22" s="12">
        <v>9350329000559</v>
      </c>
      <c r="B22" s="13"/>
      <c r="C22" s="19">
        <v>1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>
        <v>1</v>
      </c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>
        <v>1</v>
      </c>
      <c r="BS22" s="19"/>
      <c r="BT22" s="19"/>
      <c r="BU22" s="19"/>
      <c r="BV22" s="19"/>
      <c r="BW22" s="20">
        <v>3</v>
      </c>
    </row>
    <row r="23" spans="1:75" x14ac:dyDescent="0.25">
      <c r="A23" s="12">
        <v>9350329000573</v>
      </c>
      <c r="B23" s="1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>
        <v>1</v>
      </c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20">
        <v>1</v>
      </c>
    </row>
    <row r="24" spans="1:75" x14ac:dyDescent="0.25">
      <c r="A24" s="12">
        <v>9350329000580</v>
      </c>
      <c r="B24" s="13"/>
      <c r="C24" s="19">
        <v>1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>
        <v>1</v>
      </c>
      <c r="BQ24" s="19"/>
      <c r="BR24" s="19"/>
      <c r="BS24" s="19"/>
      <c r="BT24" s="19"/>
      <c r="BU24" s="19"/>
      <c r="BV24" s="19"/>
      <c r="BW24" s="20">
        <v>2</v>
      </c>
    </row>
    <row r="25" spans="1:75" x14ac:dyDescent="0.25">
      <c r="A25" s="12">
        <v>9350329000597</v>
      </c>
      <c r="B25" s="13"/>
      <c r="C25" s="19"/>
      <c r="D25" s="19"/>
      <c r="E25" s="19"/>
      <c r="F25" s="19"/>
      <c r="G25" s="19">
        <v>1</v>
      </c>
      <c r="H25" s="19"/>
      <c r="I25" s="19"/>
      <c r="J25" s="19"/>
      <c r="K25" s="19"/>
      <c r="L25" s="19"/>
      <c r="M25" s="19"/>
      <c r="N25" s="19">
        <v>1</v>
      </c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>
        <v>1</v>
      </c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>
        <v>1</v>
      </c>
      <c r="BC25" s="19"/>
      <c r="BD25" s="19"/>
      <c r="BE25" s="19"/>
      <c r="BF25" s="19">
        <v>1</v>
      </c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>
        <v>1</v>
      </c>
      <c r="BV25" s="19"/>
      <c r="BW25" s="20">
        <v>6</v>
      </c>
    </row>
    <row r="26" spans="1:75" x14ac:dyDescent="0.25">
      <c r="A26" s="12">
        <v>9350329000603</v>
      </c>
      <c r="B26" s="1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>
        <v>1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20">
        <v>1</v>
      </c>
    </row>
    <row r="27" spans="1:75" x14ac:dyDescent="0.25">
      <c r="A27" s="12">
        <v>9350329000627</v>
      </c>
      <c r="B27" s="13"/>
      <c r="C27" s="19">
        <v>1</v>
      </c>
      <c r="D27" s="19"/>
      <c r="E27" s="19"/>
      <c r="F27" s="19"/>
      <c r="G27" s="19"/>
      <c r="H27" s="19"/>
      <c r="I27" s="19"/>
      <c r="J27" s="19"/>
      <c r="K27" s="19">
        <v>1</v>
      </c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>
        <v>1</v>
      </c>
      <c r="AA27" s="19"/>
      <c r="AB27" s="19">
        <v>1</v>
      </c>
      <c r="AC27" s="19"/>
      <c r="AD27" s="19"/>
      <c r="AE27" s="19"/>
      <c r="AF27" s="19"/>
      <c r="AG27" s="19"/>
      <c r="AH27" s="19">
        <v>1</v>
      </c>
      <c r="AI27" s="19"/>
      <c r="AJ27" s="19"/>
      <c r="AK27" s="19"/>
      <c r="AL27" s="19"/>
      <c r="AM27" s="19"/>
      <c r="AN27" s="19"/>
      <c r="AO27" s="19">
        <v>1</v>
      </c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>
        <v>1</v>
      </c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20">
        <v>7</v>
      </c>
    </row>
    <row r="28" spans="1:75" x14ac:dyDescent="0.25">
      <c r="A28" s="12">
        <v>9350329000641</v>
      </c>
      <c r="B28" s="1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>
        <v>1</v>
      </c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20">
        <v>1</v>
      </c>
    </row>
    <row r="29" spans="1:75" x14ac:dyDescent="0.25">
      <c r="A29" s="12">
        <v>9350329000658</v>
      </c>
      <c r="B29" s="1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>
        <v>1</v>
      </c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>
        <v>1</v>
      </c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20">
        <v>2</v>
      </c>
    </row>
    <row r="30" spans="1:75" x14ac:dyDescent="0.25">
      <c r="A30" s="12">
        <v>9350329000702</v>
      </c>
      <c r="B30" s="13"/>
      <c r="C30" s="19"/>
      <c r="D30" s="19"/>
      <c r="E30" s="19">
        <v>1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>
        <v>1</v>
      </c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20">
        <v>2</v>
      </c>
    </row>
    <row r="31" spans="1:75" x14ac:dyDescent="0.25">
      <c r="A31" s="12">
        <v>9350329000825</v>
      </c>
      <c r="B31" s="1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>
        <v>1</v>
      </c>
      <c r="O31" s="19">
        <v>1</v>
      </c>
      <c r="P31" s="19"/>
      <c r="Q31" s="19"/>
      <c r="R31" s="19"/>
      <c r="S31" s="19"/>
      <c r="T31" s="19"/>
      <c r="U31" s="19"/>
      <c r="V31" s="19">
        <v>2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20">
        <v>4</v>
      </c>
    </row>
    <row r="32" spans="1:75" x14ac:dyDescent="0.25">
      <c r="A32" s="12">
        <v>9350329000832</v>
      </c>
      <c r="B32" s="1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1</v>
      </c>
      <c r="W32" s="19">
        <v>1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20">
        <v>2</v>
      </c>
    </row>
    <row r="33" spans="1:75" x14ac:dyDescent="0.25">
      <c r="A33" s="12">
        <v>9350329000849</v>
      </c>
      <c r="B33" s="13"/>
      <c r="C33" s="19">
        <v>1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>
        <v>1</v>
      </c>
      <c r="P33" s="19"/>
      <c r="Q33" s="19">
        <v>1</v>
      </c>
      <c r="R33" s="19">
        <v>1</v>
      </c>
      <c r="S33" s="19">
        <v>1</v>
      </c>
      <c r="T33" s="19"/>
      <c r="U33" s="19"/>
      <c r="V33" s="19">
        <v>2</v>
      </c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>
        <v>1</v>
      </c>
      <c r="AN33" s="19"/>
      <c r="AO33" s="19"/>
      <c r="AP33" s="19"/>
      <c r="AQ33" s="19">
        <v>1</v>
      </c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>
        <v>1</v>
      </c>
      <c r="BS33" s="19"/>
      <c r="BT33" s="19"/>
      <c r="BU33" s="19"/>
      <c r="BV33" s="19"/>
      <c r="BW33" s="20">
        <v>10</v>
      </c>
    </row>
    <row r="34" spans="1:75" x14ac:dyDescent="0.25">
      <c r="A34" s="12">
        <v>9350329000856</v>
      </c>
      <c r="B34" s="13"/>
      <c r="C34" s="19">
        <v>1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>
        <v>1</v>
      </c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>
        <v>1</v>
      </c>
      <c r="AJ34" s="19"/>
      <c r="AK34" s="19"/>
      <c r="AL34" s="19">
        <v>1</v>
      </c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>
        <v>1</v>
      </c>
      <c r="BU34" s="19"/>
      <c r="BV34" s="19"/>
      <c r="BW34" s="20">
        <v>5</v>
      </c>
    </row>
    <row r="35" spans="1:75" x14ac:dyDescent="0.25">
      <c r="A35" s="12">
        <v>9350329000900</v>
      </c>
      <c r="B35" s="1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>
        <v>1</v>
      </c>
      <c r="O35" s="19"/>
      <c r="P35" s="19"/>
      <c r="Q35" s="19"/>
      <c r="R35" s="19"/>
      <c r="S35" s="19">
        <v>1</v>
      </c>
      <c r="T35" s="19"/>
      <c r="U35" s="19"/>
      <c r="V35" s="19">
        <v>1</v>
      </c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>
        <v>1</v>
      </c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>
        <v>1</v>
      </c>
      <c r="BR35" s="19"/>
      <c r="BS35" s="19"/>
      <c r="BT35" s="19"/>
      <c r="BU35" s="19"/>
      <c r="BV35" s="19"/>
      <c r="BW35" s="20">
        <v>5</v>
      </c>
    </row>
    <row r="36" spans="1:75" x14ac:dyDescent="0.25">
      <c r="A36" s="12">
        <v>9350329000917</v>
      </c>
      <c r="B36" s="13"/>
      <c r="C36" s="19">
        <v>1</v>
      </c>
      <c r="D36" s="19"/>
      <c r="E36" s="19"/>
      <c r="F36" s="19"/>
      <c r="G36" s="19"/>
      <c r="H36" s="19"/>
      <c r="I36" s="19"/>
      <c r="J36" s="19"/>
      <c r="K36" s="19"/>
      <c r="L36" s="19">
        <v>1</v>
      </c>
      <c r="M36" s="19">
        <v>1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>
        <v>1</v>
      </c>
      <c r="AB36" s="19"/>
      <c r="AC36" s="19"/>
      <c r="AD36" s="19"/>
      <c r="AE36" s="19"/>
      <c r="AF36" s="19"/>
      <c r="AG36" s="19"/>
      <c r="AH36" s="19"/>
      <c r="AI36" s="19"/>
      <c r="AJ36" s="19">
        <v>1</v>
      </c>
      <c r="AK36" s="19"/>
      <c r="AL36" s="19"/>
      <c r="AM36" s="19"/>
      <c r="AN36" s="19"/>
      <c r="AO36" s="19">
        <v>1</v>
      </c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20">
        <v>6</v>
      </c>
    </row>
    <row r="37" spans="1:75" x14ac:dyDescent="0.25">
      <c r="A37" s="12">
        <v>9350329000924</v>
      </c>
      <c r="B37" s="13"/>
      <c r="C37" s="19">
        <v>1</v>
      </c>
      <c r="D37" s="19">
        <v>1</v>
      </c>
      <c r="E37" s="19"/>
      <c r="F37" s="19"/>
      <c r="G37" s="19">
        <v>1</v>
      </c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>
        <v>1</v>
      </c>
      <c r="AG37" s="19"/>
      <c r="AH37" s="19"/>
      <c r="AI37" s="19"/>
      <c r="AJ37" s="19"/>
      <c r="AK37" s="19"/>
      <c r="AL37" s="19"/>
      <c r="AM37" s="19"/>
      <c r="AN37" s="19">
        <v>1</v>
      </c>
      <c r="AO37" s="19">
        <v>1</v>
      </c>
      <c r="AP37" s="19"/>
      <c r="AQ37" s="19"/>
      <c r="AR37" s="19"/>
      <c r="AS37" s="19"/>
      <c r="AT37" s="19"/>
      <c r="AU37" s="19"/>
      <c r="AV37" s="19"/>
      <c r="AW37" s="19"/>
      <c r="AX37" s="19">
        <v>1</v>
      </c>
      <c r="AY37" s="19"/>
      <c r="AZ37" s="19"/>
      <c r="BA37" s="19">
        <v>1</v>
      </c>
      <c r="BB37" s="19"/>
      <c r="BC37" s="19"/>
      <c r="BD37" s="19"/>
      <c r="BE37" s="19"/>
      <c r="BF37" s="19"/>
      <c r="BG37" s="19">
        <v>1</v>
      </c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20">
        <v>9</v>
      </c>
    </row>
    <row r="38" spans="1:75" x14ac:dyDescent="0.25">
      <c r="A38" s="12">
        <v>9350329000931</v>
      </c>
      <c r="B38" s="13"/>
      <c r="C38" s="19">
        <v>2</v>
      </c>
      <c r="D38" s="19">
        <v>1</v>
      </c>
      <c r="E38" s="19"/>
      <c r="F38" s="19"/>
      <c r="G38" s="19"/>
      <c r="H38" s="19">
        <v>1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>
        <v>2</v>
      </c>
      <c r="T38" s="19">
        <v>1</v>
      </c>
      <c r="U38" s="19"/>
      <c r="V38" s="19"/>
      <c r="W38" s="19"/>
      <c r="X38" s="19"/>
      <c r="Y38" s="19"/>
      <c r="Z38" s="19"/>
      <c r="AA38" s="19"/>
      <c r="AB38" s="19">
        <v>1</v>
      </c>
      <c r="AC38" s="19"/>
      <c r="AD38" s="19"/>
      <c r="AE38" s="19">
        <v>1</v>
      </c>
      <c r="AF38" s="19"/>
      <c r="AG38" s="19"/>
      <c r="AH38" s="19"/>
      <c r="AI38" s="19"/>
      <c r="AJ38" s="19"/>
      <c r="AK38" s="19"/>
      <c r="AL38" s="19">
        <v>1</v>
      </c>
      <c r="AM38" s="19"/>
      <c r="AN38" s="19"/>
      <c r="AO38" s="19"/>
      <c r="AP38" s="19">
        <v>1</v>
      </c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>
        <v>1</v>
      </c>
      <c r="BQ38" s="19"/>
      <c r="BR38" s="19"/>
      <c r="BS38" s="19"/>
      <c r="BT38" s="19"/>
      <c r="BU38" s="19"/>
      <c r="BV38" s="19"/>
      <c r="BW38" s="20">
        <v>12</v>
      </c>
    </row>
    <row r="39" spans="1:75" x14ac:dyDescent="0.25">
      <c r="A39" s="12">
        <v>9350329000948</v>
      </c>
      <c r="B39" s="13"/>
      <c r="C39" s="19">
        <v>1</v>
      </c>
      <c r="D39" s="19"/>
      <c r="E39" s="19"/>
      <c r="F39" s="19">
        <v>1</v>
      </c>
      <c r="G39" s="19">
        <v>2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>
        <v>1</v>
      </c>
      <c r="S39" s="19"/>
      <c r="T39" s="19"/>
      <c r="U39" s="19"/>
      <c r="V39" s="19"/>
      <c r="W39" s="19"/>
      <c r="X39" s="19"/>
      <c r="Y39" s="19"/>
      <c r="Z39" s="19">
        <v>1</v>
      </c>
      <c r="AA39" s="19"/>
      <c r="AB39" s="19">
        <v>1</v>
      </c>
      <c r="AC39" s="19">
        <v>1</v>
      </c>
      <c r="AD39" s="19"/>
      <c r="AE39" s="19"/>
      <c r="AF39" s="19"/>
      <c r="AG39" s="19"/>
      <c r="AH39" s="19"/>
      <c r="AI39" s="19"/>
      <c r="AJ39" s="19"/>
      <c r="AK39" s="19"/>
      <c r="AL39" s="19">
        <v>2</v>
      </c>
      <c r="AM39" s="19"/>
      <c r="AN39" s="19"/>
      <c r="AO39" s="19"/>
      <c r="AP39" s="19"/>
      <c r="AQ39" s="19"/>
      <c r="AR39" s="19"/>
      <c r="AS39" s="19"/>
      <c r="AT39" s="19"/>
      <c r="AU39" s="19">
        <v>1</v>
      </c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>
        <v>1</v>
      </c>
      <c r="BH39" s="19"/>
      <c r="BI39" s="19"/>
      <c r="BJ39" s="19"/>
      <c r="BK39" s="19">
        <v>1</v>
      </c>
      <c r="BL39" s="19"/>
      <c r="BM39" s="19"/>
      <c r="BN39" s="19"/>
      <c r="BO39" s="19"/>
      <c r="BP39" s="19"/>
      <c r="BQ39" s="19"/>
      <c r="BR39" s="19">
        <v>1</v>
      </c>
      <c r="BS39" s="19"/>
      <c r="BT39" s="19"/>
      <c r="BU39" s="19"/>
      <c r="BV39" s="19"/>
      <c r="BW39" s="20">
        <v>14</v>
      </c>
    </row>
    <row r="40" spans="1:75" x14ac:dyDescent="0.25">
      <c r="A40" s="12">
        <v>9350329000955</v>
      </c>
      <c r="B40" s="13">
        <v>1</v>
      </c>
      <c r="C40" s="19">
        <v>1</v>
      </c>
      <c r="D40" s="19"/>
      <c r="E40" s="19">
        <v>1</v>
      </c>
      <c r="F40" s="19"/>
      <c r="G40" s="19">
        <v>2</v>
      </c>
      <c r="H40" s="19"/>
      <c r="I40" s="19"/>
      <c r="J40" s="19"/>
      <c r="K40" s="19"/>
      <c r="L40" s="19"/>
      <c r="M40" s="19"/>
      <c r="N40" s="19">
        <v>1</v>
      </c>
      <c r="O40" s="19"/>
      <c r="P40" s="19">
        <v>1</v>
      </c>
      <c r="Q40" s="19"/>
      <c r="R40" s="19"/>
      <c r="S40" s="19"/>
      <c r="T40" s="19"/>
      <c r="U40" s="19">
        <v>1</v>
      </c>
      <c r="V40" s="19"/>
      <c r="W40" s="19"/>
      <c r="X40" s="19"/>
      <c r="Y40" s="19"/>
      <c r="Z40" s="19">
        <v>1</v>
      </c>
      <c r="AA40" s="19"/>
      <c r="AB40" s="19">
        <v>1</v>
      </c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>
        <v>1</v>
      </c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20">
        <v>11</v>
      </c>
    </row>
    <row r="41" spans="1:75" x14ac:dyDescent="0.25">
      <c r="A41" s="12">
        <v>9350329000962</v>
      </c>
      <c r="B41" s="13"/>
      <c r="C41" s="19">
        <v>1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>
        <v>1</v>
      </c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20">
        <v>2</v>
      </c>
    </row>
    <row r="42" spans="1:75" x14ac:dyDescent="0.25">
      <c r="A42" s="12">
        <v>9350329000979</v>
      </c>
      <c r="B42" s="13"/>
      <c r="C42" s="19">
        <v>1</v>
      </c>
      <c r="D42" s="19"/>
      <c r="E42" s="19"/>
      <c r="F42" s="19"/>
      <c r="G42" s="19"/>
      <c r="H42" s="19"/>
      <c r="I42" s="19">
        <v>1</v>
      </c>
      <c r="J42" s="19"/>
      <c r="K42" s="19"/>
      <c r="L42" s="19"/>
      <c r="M42" s="19"/>
      <c r="N42" s="19"/>
      <c r="O42" s="19"/>
      <c r="P42" s="19"/>
      <c r="Q42" s="19"/>
      <c r="R42" s="19">
        <v>1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>
        <v>1</v>
      </c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20">
        <v>4</v>
      </c>
    </row>
    <row r="43" spans="1:75" x14ac:dyDescent="0.25">
      <c r="A43" s="12">
        <v>9350329000986</v>
      </c>
      <c r="B43" s="13"/>
      <c r="C43" s="19"/>
      <c r="D43" s="19"/>
      <c r="E43" s="19"/>
      <c r="F43" s="19"/>
      <c r="G43" s="19"/>
      <c r="H43" s="19"/>
      <c r="I43" s="19">
        <v>1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>
        <v>1</v>
      </c>
      <c r="X43" s="19"/>
      <c r="Y43" s="19"/>
      <c r="Z43" s="19"/>
      <c r="AA43" s="19"/>
      <c r="AB43" s="19"/>
      <c r="AC43" s="19"/>
      <c r="AD43" s="19"/>
      <c r="AE43" s="19"/>
      <c r="AF43" s="19"/>
      <c r="AG43" s="19">
        <v>1</v>
      </c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>
        <v>1</v>
      </c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20">
        <v>4</v>
      </c>
    </row>
    <row r="44" spans="1:75" x14ac:dyDescent="0.25">
      <c r="A44" s="12">
        <v>9350329000993</v>
      </c>
      <c r="B44" s="13"/>
      <c r="C44" s="19"/>
      <c r="D44" s="19"/>
      <c r="E44" s="19"/>
      <c r="F44" s="19"/>
      <c r="G44" s="19"/>
      <c r="H44" s="19"/>
      <c r="I44" s="19"/>
      <c r="J44" s="19"/>
      <c r="K44" s="19"/>
      <c r="L44" s="19">
        <v>1</v>
      </c>
      <c r="M44" s="19"/>
      <c r="N44" s="19">
        <v>1</v>
      </c>
      <c r="O44" s="19"/>
      <c r="P44" s="19"/>
      <c r="Q44" s="19"/>
      <c r="R44" s="19"/>
      <c r="S44" s="19">
        <v>1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>
        <v>1</v>
      </c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20">
        <v>4</v>
      </c>
    </row>
    <row r="45" spans="1:75" x14ac:dyDescent="0.25">
      <c r="A45" s="12">
        <v>9350329001006</v>
      </c>
      <c r="B45" s="1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>
        <v>2</v>
      </c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20">
        <v>2</v>
      </c>
    </row>
    <row r="46" spans="1:75" x14ac:dyDescent="0.25">
      <c r="A46" s="12">
        <v>9350329001013</v>
      </c>
      <c r="B46" s="1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>
        <v>1</v>
      </c>
      <c r="AI46" s="19"/>
      <c r="AJ46" s="19"/>
      <c r="AK46" s="19"/>
      <c r="AL46" s="19"/>
      <c r="AM46" s="19"/>
      <c r="AN46" s="19"/>
      <c r="AO46" s="19"/>
      <c r="AP46" s="19"/>
      <c r="AQ46" s="19">
        <v>1</v>
      </c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20">
        <v>2</v>
      </c>
    </row>
    <row r="47" spans="1:75" x14ac:dyDescent="0.25">
      <c r="A47" s="12">
        <v>9350329001020</v>
      </c>
      <c r="B47" s="13"/>
      <c r="C47" s="19"/>
      <c r="D47" s="19"/>
      <c r="E47" s="19"/>
      <c r="F47" s="19"/>
      <c r="G47" s="19">
        <v>1</v>
      </c>
      <c r="H47" s="19"/>
      <c r="I47" s="19"/>
      <c r="J47" s="19">
        <v>1</v>
      </c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>
        <v>1</v>
      </c>
      <c r="Z47" s="19"/>
      <c r="AA47" s="19">
        <v>1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>
        <v>1</v>
      </c>
      <c r="AO47" s="19"/>
      <c r="AP47" s="19"/>
      <c r="AQ47" s="19"/>
      <c r="AR47" s="19">
        <v>1</v>
      </c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20">
        <v>6</v>
      </c>
    </row>
    <row r="48" spans="1:75" x14ac:dyDescent="0.25">
      <c r="A48" s="12">
        <v>9350329001037</v>
      </c>
      <c r="B48" s="1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>
        <v>1</v>
      </c>
      <c r="R48" s="19"/>
      <c r="S48" s="19">
        <v>1</v>
      </c>
      <c r="T48" s="19"/>
      <c r="U48" s="19"/>
      <c r="V48" s="19"/>
      <c r="W48" s="19"/>
      <c r="X48" s="19">
        <v>1</v>
      </c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>
        <v>1</v>
      </c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>
        <v>1</v>
      </c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20">
        <v>5</v>
      </c>
    </row>
    <row r="49" spans="1:75" x14ac:dyDescent="0.25">
      <c r="A49" s="12">
        <v>9350329001044</v>
      </c>
      <c r="B49" s="1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>
        <v>1</v>
      </c>
      <c r="AJ49" s="19"/>
      <c r="AK49" s="19"/>
      <c r="AL49" s="19"/>
      <c r="AM49" s="19">
        <v>1</v>
      </c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20">
        <v>2</v>
      </c>
    </row>
    <row r="50" spans="1:75" x14ac:dyDescent="0.25">
      <c r="A50" s="12">
        <v>9350329001068</v>
      </c>
      <c r="B50" s="1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>
        <v>1</v>
      </c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20">
        <v>1</v>
      </c>
    </row>
    <row r="51" spans="1:75" x14ac:dyDescent="0.25">
      <c r="A51" s="12">
        <v>9350329001075</v>
      </c>
      <c r="B51" s="1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>
        <v>1</v>
      </c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>
        <v>1</v>
      </c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>
        <v>1</v>
      </c>
      <c r="BR51" s="19"/>
      <c r="BS51" s="19"/>
      <c r="BT51" s="19"/>
      <c r="BU51" s="19"/>
      <c r="BV51" s="19"/>
      <c r="BW51" s="20">
        <v>3</v>
      </c>
    </row>
    <row r="52" spans="1:75" x14ac:dyDescent="0.25">
      <c r="A52" s="12">
        <v>9350329001402</v>
      </c>
      <c r="B52" s="13"/>
      <c r="C52" s="19">
        <v>1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19"/>
      <c r="BH52" s="19"/>
      <c r="BI52" s="19"/>
      <c r="BJ52" s="19"/>
      <c r="BK52" s="19"/>
      <c r="BL52" s="19"/>
      <c r="BM52" s="19"/>
      <c r="BN52" s="19"/>
      <c r="BO52" s="19"/>
      <c r="BP52" s="19"/>
      <c r="BQ52" s="19"/>
      <c r="BR52" s="19"/>
      <c r="BS52" s="19"/>
      <c r="BT52" s="19"/>
      <c r="BU52" s="19"/>
      <c r="BV52" s="19"/>
      <c r="BW52" s="20">
        <v>1</v>
      </c>
    </row>
    <row r="53" spans="1:75" x14ac:dyDescent="0.25">
      <c r="A53" s="12">
        <v>9350329001464</v>
      </c>
      <c r="B53" s="13"/>
      <c r="C53" s="19">
        <v>1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>
        <v>1</v>
      </c>
      <c r="BV53" s="19"/>
      <c r="BW53" s="20">
        <v>2</v>
      </c>
    </row>
    <row r="54" spans="1:75" x14ac:dyDescent="0.25">
      <c r="A54" s="12">
        <v>9350329001983</v>
      </c>
      <c r="B54" s="13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>
        <v>1</v>
      </c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19"/>
      <c r="BH54" s="19"/>
      <c r="BI54" s="19"/>
      <c r="BJ54" s="19"/>
      <c r="BK54" s="19"/>
      <c r="BL54" s="19"/>
      <c r="BM54" s="19"/>
      <c r="BN54" s="19"/>
      <c r="BO54" s="19"/>
      <c r="BP54" s="19"/>
      <c r="BQ54" s="19"/>
      <c r="BR54" s="19"/>
      <c r="BS54" s="19"/>
      <c r="BT54" s="19"/>
      <c r="BU54" s="19"/>
      <c r="BV54" s="19"/>
      <c r="BW54" s="20">
        <v>1</v>
      </c>
    </row>
    <row r="55" spans="1:75" x14ac:dyDescent="0.25">
      <c r="A55" s="12">
        <v>9350329001099</v>
      </c>
      <c r="B55" s="13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>
        <v>1</v>
      </c>
      <c r="AJ55" s="19"/>
      <c r="AK55" s="19">
        <v>1</v>
      </c>
      <c r="AL55" s="19"/>
      <c r="AM55" s="19">
        <v>1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>
        <v>1</v>
      </c>
      <c r="BF55" s="19"/>
      <c r="BG55" s="19"/>
      <c r="BH55" s="19"/>
      <c r="BI55" s="19"/>
      <c r="BJ55" s="19">
        <v>1</v>
      </c>
      <c r="BK55" s="19"/>
      <c r="BL55" s="19"/>
      <c r="BM55" s="19"/>
      <c r="BN55" s="19"/>
      <c r="BO55" s="19">
        <v>1</v>
      </c>
      <c r="BP55" s="19"/>
      <c r="BQ55" s="19"/>
      <c r="BR55" s="19"/>
      <c r="BS55" s="19"/>
      <c r="BT55" s="19"/>
      <c r="BU55" s="19"/>
      <c r="BV55" s="19"/>
      <c r="BW55" s="20">
        <v>6</v>
      </c>
    </row>
    <row r="56" spans="1:75" x14ac:dyDescent="0.25">
      <c r="A56" s="12">
        <v>9350329002270</v>
      </c>
      <c r="B56" s="13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>
        <v>1</v>
      </c>
      <c r="AJ56" s="19"/>
      <c r="AK56" s="19"/>
      <c r="AL56" s="19">
        <v>1</v>
      </c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19"/>
      <c r="BH56" s="19"/>
      <c r="BI56" s="19"/>
      <c r="BJ56" s="19"/>
      <c r="BK56" s="19"/>
      <c r="BL56" s="19"/>
      <c r="BM56" s="19"/>
      <c r="BN56" s="19"/>
      <c r="BO56" s="19"/>
      <c r="BP56" s="19">
        <v>1</v>
      </c>
      <c r="BQ56" s="19"/>
      <c r="BR56" s="19"/>
      <c r="BS56" s="19">
        <v>1</v>
      </c>
      <c r="BT56" s="19"/>
      <c r="BU56" s="19"/>
      <c r="BV56" s="19"/>
      <c r="BW56" s="20">
        <v>4</v>
      </c>
    </row>
    <row r="57" spans="1:75" x14ac:dyDescent="0.25">
      <c r="A57" s="12">
        <v>9350329002300</v>
      </c>
      <c r="B57" s="13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>
        <v>1</v>
      </c>
      <c r="AJ57" s="19"/>
      <c r="AK57" s="19"/>
      <c r="AL57" s="19">
        <v>2</v>
      </c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20">
        <v>3</v>
      </c>
    </row>
    <row r="58" spans="1:75" x14ac:dyDescent="0.25">
      <c r="A58" s="12">
        <v>9350329002331</v>
      </c>
      <c r="B58" s="13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>
        <v>1</v>
      </c>
      <c r="AJ58" s="19"/>
      <c r="AK58" s="19"/>
      <c r="AL58" s="19">
        <v>3</v>
      </c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>
        <v>1</v>
      </c>
      <c r="BQ58" s="19"/>
      <c r="BR58" s="19"/>
      <c r="BS58" s="19"/>
      <c r="BT58" s="19"/>
      <c r="BU58" s="19"/>
      <c r="BV58" s="19"/>
      <c r="BW58" s="20">
        <v>5</v>
      </c>
    </row>
    <row r="59" spans="1:75" x14ac:dyDescent="0.25">
      <c r="A59" s="12">
        <v>9350329002362</v>
      </c>
      <c r="B59" s="13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>
        <v>1</v>
      </c>
      <c r="AJ59" s="19"/>
      <c r="AK59" s="19"/>
      <c r="AL59" s="19">
        <v>2</v>
      </c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20">
        <v>3</v>
      </c>
    </row>
    <row r="60" spans="1:75" x14ac:dyDescent="0.25">
      <c r="A60" s="12">
        <v>9350329002393</v>
      </c>
      <c r="B60" s="13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>
        <v>1</v>
      </c>
      <c r="AJ60" s="19"/>
      <c r="AK60" s="19"/>
      <c r="AL60" s="19">
        <v>1</v>
      </c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20">
        <v>2</v>
      </c>
    </row>
    <row r="61" spans="1:75" x14ac:dyDescent="0.25">
      <c r="A61" s="12">
        <v>9350329002423</v>
      </c>
      <c r="B61" s="13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>
        <v>1</v>
      </c>
      <c r="AJ61" s="19"/>
      <c r="AK61" s="19"/>
      <c r="AL61" s="19">
        <v>1</v>
      </c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20">
        <v>2</v>
      </c>
    </row>
    <row r="62" spans="1:75" x14ac:dyDescent="0.25">
      <c r="A62" s="12">
        <v>9350329002454</v>
      </c>
      <c r="B62" s="13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>
        <v>1</v>
      </c>
      <c r="AJ62" s="19"/>
      <c r="AK62" s="19"/>
      <c r="AL62" s="19">
        <v>1</v>
      </c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>
        <v>1</v>
      </c>
      <c r="BQ62" s="19"/>
      <c r="BR62" s="19"/>
      <c r="BS62" s="19"/>
      <c r="BT62" s="19"/>
      <c r="BU62" s="19"/>
      <c r="BV62" s="19"/>
      <c r="BW62" s="20">
        <v>3</v>
      </c>
    </row>
    <row r="63" spans="1:75" x14ac:dyDescent="0.25">
      <c r="A63" s="12">
        <v>9350329002485</v>
      </c>
      <c r="B63" s="13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>
        <v>1</v>
      </c>
      <c r="AJ63" s="19"/>
      <c r="AK63" s="19"/>
      <c r="AL63" s="19">
        <v>1</v>
      </c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20">
        <v>2</v>
      </c>
    </row>
    <row r="64" spans="1:75" x14ac:dyDescent="0.25">
      <c r="A64" s="12">
        <v>9350329002515</v>
      </c>
      <c r="B64" s="13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>
        <v>1</v>
      </c>
      <c r="AJ64" s="19"/>
      <c r="AK64" s="19"/>
      <c r="AL64" s="19">
        <v>2</v>
      </c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20">
        <v>3</v>
      </c>
    </row>
    <row r="65" spans="1:75" x14ac:dyDescent="0.25">
      <c r="A65" s="12">
        <v>9350329002546</v>
      </c>
      <c r="B65" s="13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>
        <v>1</v>
      </c>
      <c r="AJ65" s="19"/>
      <c r="AK65" s="19"/>
      <c r="AL65" s="19">
        <v>1</v>
      </c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20">
        <v>2</v>
      </c>
    </row>
    <row r="66" spans="1:75" x14ac:dyDescent="0.25">
      <c r="A66" s="12">
        <v>9350329002690</v>
      </c>
      <c r="B66" s="13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>
        <v>1</v>
      </c>
      <c r="AJ66" s="19"/>
      <c r="AK66" s="19"/>
      <c r="AL66" s="19">
        <v>4</v>
      </c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>
        <v>2</v>
      </c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20">
        <v>7</v>
      </c>
    </row>
    <row r="67" spans="1:75" x14ac:dyDescent="0.25">
      <c r="A67" s="12">
        <v>9350329002720</v>
      </c>
      <c r="B67" s="13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>
        <v>1</v>
      </c>
      <c r="AJ67" s="19"/>
      <c r="AK67" s="19"/>
      <c r="AL67" s="19">
        <v>4</v>
      </c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>
        <v>1</v>
      </c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20">
        <v>6</v>
      </c>
    </row>
    <row r="68" spans="1:75" x14ac:dyDescent="0.25">
      <c r="A68" s="12">
        <v>9350329002751</v>
      </c>
      <c r="B68" s="13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>
        <v>1</v>
      </c>
      <c r="AJ68" s="19"/>
      <c r="AK68" s="19"/>
      <c r="AL68" s="19">
        <v>5</v>
      </c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>
        <v>1</v>
      </c>
      <c r="AX68" s="19">
        <v>1</v>
      </c>
      <c r="AY68" s="19"/>
      <c r="AZ68" s="19">
        <v>1</v>
      </c>
      <c r="BA68" s="19"/>
      <c r="BB68" s="19">
        <v>1</v>
      </c>
      <c r="BC68" s="19">
        <v>1</v>
      </c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>
        <v>1</v>
      </c>
      <c r="BQ68" s="19"/>
      <c r="BR68" s="19"/>
      <c r="BS68" s="19"/>
      <c r="BT68" s="19"/>
      <c r="BU68" s="19"/>
      <c r="BV68" s="19"/>
      <c r="BW68" s="20">
        <v>12</v>
      </c>
    </row>
    <row r="69" spans="1:75" x14ac:dyDescent="0.25">
      <c r="A69" s="12">
        <v>9350329002782</v>
      </c>
      <c r="B69" s="13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>
        <v>1</v>
      </c>
      <c r="AJ69" s="19"/>
      <c r="AK69" s="19"/>
      <c r="AL69" s="19">
        <v>5</v>
      </c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  <c r="BW69" s="20">
        <v>6</v>
      </c>
    </row>
    <row r="70" spans="1:75" x14ac:dyDescent="0.25">
      <c r="A70" s="12">
        <v>9350329002843</v>
      </c>
      <c r="B70" s="13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>
        <v>1</v>
      </c>
      <c r="AH70" s="19"/>
      <c r="AI70" s="19"/>
      <c r="AJ70" s="19"/>
      <c r="AK70" s="19"/>
      <c r="AL70" s="19"/>
      <c r="AM70" s="19">
        <v>1</v>
      </c>
      <c r="AN70" s="19"/>
      <c r="AO70" s="19">
        <v>2</v>
      </c>
      <c r="AP70" s="19"/>
      <c r="AQ70" s="19"/>
      <c r="AR70" s="19"/>
      <c r="AS70" s="19">
        <v>1</v>
      </c>
      <c r="AT70" s="19"/>
      <c r="AU70" s="19">
        <v>1</v>
      </c>
      <c r="AV70" s="19"/>
      <c r="AW70" s="19"/>
      <c r="AX70" s="19"/>
      <c r="AY70" s="19"/>
      <c r="AZ70" s="19">
        <v>1</v>
      </c>
      <c r="BA70" s="19"/>
      <c r="BB70" s="19"/>
      <c r="BC70" s="19"/>
      <c r="BD70" s="19"/>
      <c r="BE70" s="19"/>
      <c r="BF70" s="19">
        <v>1</v>
      </c>
      <c r="BG70" s="19"/>
      <c r="BH70" s="19"/>
      <c r="BI70" s="19">
        <v>1</v>
      </c>
      <c r="BJ70" s="19"/>
      <c r="BK70" s="19"/>
      <c r="BL70" s="19"/>
      <c r="BM70" s="19"/>
      <c r="BN70" s="19">
        <v>1</v>
      </c>
      <c r="BO70" s="19"/>
      <c r="BP70" s="19"/>
      <c r="BQ70" s="19"/>
      <c r="BR70" s="19"/>
      <c r="BS70" s="19"/>
      <c r="BT70" s="19"/>
      <c r="BU70" s="19"/>
      <c r="BV70" s="19"/>
      <c r="BW70" s="20">
        <v>10</v>
      </c>
    </row>
    <row r="71" spans="1:75" x14ac:dyDescent="0.25">
      <c r="A71" s="12">
        <v>9350329001105</v>
      </c>
      <c r="B71" s="13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>
        <v>1</v>
      </c>
      <c r="R71" s="19"/>
      <c r="S71" s="19"/>
      <c r="T71" s="19"/>
      <c r="U71" s="19">
        <v>1</v>
      </c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>
        <v>1</v>
      </c>
      <c r="AT71" s="19"/>
      <c r="AU71" s="19"/>
      <c r="AV71" s="19"/>
      <c r="AW71" s="19"/>
      <c r="AX71" s="19"/>
      <c r="AY71" s="19">
        <v>1</v>
      </c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>
        <v>1</v>
      </c>
      <c r="BQ71" s="19"/>
      <c r="BR71" s="19"/>
      <c r="BS71" s="19"/>
      <c r="BT71" s="19"/>
      <c r="BU71" s="19"/>
      <c r="BV71" s="19"/>
      <c r="BW71" s="20">
        <v>5</v>
      </c>
    </row>
    <row r="72" spans="1:75" x14ac:dyDescent="0.25">
      <c r="A72" s="12">
        <v>9350329002768</v>
      </c>
      <c r="B72" s="13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>
        <v>1</v>
      </c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>
        <v>1</v>
      </c>
      <c r="AZ72" s="19"/>
      <c r="BA72" s="19"/>
      <c r="BB72" s="19"/>
      <c r="BC72" s="19"/>
      <c r="BD72" s="19">
        <v>1</v>
      </c>
      <c r="BE72" s="19">
        <v>1</v>
      </c>
      <c r="BF72" s="19"/>
      <c r="BG72" s="19"/>
      <c r="BH72" s="19">
        <v>2</v>
      </c>
      <c r="BI72" s="19"/>
      <c r="BJ72" s="19"/>
      <c r="BK72" s="19"/>
      <c r="BL72" s="19"/>
      <c r="BM72" s="19"/>
      <c r="BN72" s="19"/>
      <c r="BO72" s="19"/>
      <c r="BP72" s="19">
        <v>1</v>
      </c>
      <c r="BQ72" s="19"/>
      <c r="BR72" s="19">
        <v>1</v>
      </c>
      <c r="BS72" s="19"/>
      <c r="BT72" s="19"/>
      <c r="BU72" s="19"/>
      <c r="BV72" s="19">
        <v>1</v>
      </c>
      <c r="BW72" s="20">
        <v>9</v>
      </c>
    </row>
    <row r="73" spans="1:75" x14ac:dyDescent="0.25">
      <c r="A73" s="12">
        <v>9350329002737</v>
      </c>
      <c r="B73" s="13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>
        <v>1</v>
      </c>
      <c r="BE73" s="19"/>
      <c r="BF73" s="19"/>
      <c r="BG73" s="19">
        <v>2</v>
      </c>
      <c r="BH73" s="19"/>
      <c r="BI73" s="19"/>
      <c r="BJ73" s="19"/>
      <c r="BK73" s="19"/>
      <c r="BL73" s="19"/>
      <c r="BM73" s="19"/>
      <c r="BN73" s="19"/>
      <c r="BO73" s="19"/>
      <c r="BP73" s="19">
        <v>1</v>
      </c>
      <c r="BQ73" s="19"/>
      <c r="BR73" s="19"/>
      <c r="BS73" s="19"/>
      <c r="BT73" s="19"/>
      <c r="BU73" s="19"/>
      <c r="BV73" s="19"/>
      <c r="BW73" s="20">
        <v>4</v>
      </c>
    </row>
    <row r="74" spans="1:75" x14ac:dyDescent="0.25">
      <c r="A74" s="12">
        <v>9350329002850</v>
      </c>
      <c r="B74" s="13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>
        <v>1</v>
      </c>
      <c r="BC74" s="19"/>
      <c r="BD74" s="19"/>
      <c r="BE74" s="19"/>
      <c r="BF74" s="19"/>
      <c r="BG74" s="19"/>
      <c r="BH74" s="19"/>
      <c r="BI74" s="19">
        <v>1</v>
      </c>
      <c r="BJ74" s="19"/>
      <c r="BK74" s="19"/>
      <c r="BL74" s="19"/>
      <c r="BM74" s="19">
        <v>1</v>
      </c>
      <c r="BN74" s="19"/>
      <c r="BO74" s="19"/>
      <c r="BP74" s="19"/>
      <c r="BQ74" s="19"/>
      <c r="BR74" s="19"/>
      <c r="BS74" s="19"/>
      <c r="BT74" s="19"/>
      <c r="BU74" s="19"/>
      <c r="BV74" s="19"/>
      <c r="BW74" s="20">
        <v>3</v>
      </c>
    </row>
    <row r="75" spans="1:75" x14ac:dyDescent="0.25">
      <c r="A75" s="12">
        <v>9350329002706</v>
      </c>
      <c r="B75" s="13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>
        <v>1</v>
      </c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19"/>
      <c r="BB75" s="19"/>
      <c r="BC75" s="19"/>
      <c r="BD75" s="19"/>
      <c r="BE75" s="19"/>
      <c r="BF75" s="19"/>
      <c r="BG75" s="19"/>
      <c r="BH75" s="19"/>
      <c r="BI75" s="19"/>
      <c r="BJ75" s="19">
        <v>1</v>
      </c>
      <c r="BK75" s="19"/>
      <c r="BL75" s="19"/>
      <c r="BM75" s="19"/>
      <c r="BN75" s="19"/>
      <c r="BO75" s="19"/>
      <c r="BP75" s="19">
        <v>2</v>
      </c>
      <c r="BQ75" s="19"/>
      <c r="BR75" s="19"/>
      <c r="BS75" s="19"/>
      <c r="BT75" s="19"/>
      <c r="BU75" s="19"/>
      <c r="BV75" s="19"/>
      <c r="BW75" s="20">
        <v>4</v>
      </c>
    </row>
    <row r="76" spans="1:75" x14ac:dyDescent="0.25">
      <c r="A76" s="12">
        <v>9350329002799</v>
      </c>
      <c r="B76" s="13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>
        <v>1</v>
      </c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  <c r="BW76" s="20">
        <v>1</v>
      </c>
    </row>
    <row r="77" spans="1:75" x14ac:dyDescent="0.25">
      <c r="A77" s="12">
        <v>9350329002317</v>
      </c>
      <c r="B77" s="13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>
        <v>1</v>
      </c>
      <c r="BQ77" s="19"/>
      <c r="BR77" s="19"/>
      <c r="BS77" s="19"/>
      <c r="BT77" s="19"/>
      <c r="BU77" s="19"/>
      <c r="BV77" s="19"/>
      <c r="BW77" s="20">
        <v>1</v>
      </c>
    </row>
    <row r="78" spans="1:75" x14ac:dyDescent="0.25">
      <c r="A78" s="12">
        <v>9350329002379</v>
      </c>
      <c r="B78" s="13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>
        <v>1</v>
      </c>
      <c r="BM78" s="19"/>
      <c r="BN78" s="19"/>
      <c r="BO78" s="19"/>
      <c r="BP78" s="19"/>
      <c r="BQ78" s="19"/>
      <c r="BR78" s="19"/>
      <c r="BS78" s="19"/>
      <c r="BT78" s="19"/>
      <c r="BU78" s="19"/>
      <c r="BV78" s="19"/>
      <c r="BW78" s="20">
        <v>1</v>
      </c>
    </row>
    <row r="79" spans="1:75" x14ac:dyDescent="0.25">
      <c r="A79" s="14" t="s">
        <v>5</v>
      </c>
      <c r="B79" s="7">
        <v>1</v>
      </c>
      <c r="C79" s="8">
        <v>26</v>
      </c>
      <c r="D79" s="8">
        <v>3</v>
      </c>
      <c r="E79" s="8">
        <v>4</v>
      </c>
      <c r="F79" s="8">
        <v>1</v>
      </c>
      <c r="G79" s="8">
        <v>8</v>
      </c>
      <c r="H79" s="8">
        <v>2</v>
      </c>
      <c r="I79" s="8">
        <v>2</v>
      </c>
      <c r="J79" s="8">
        <v>1</v>
      </c>
      <c r="K79" s="8">
        <v>1</v>
      </c>
      <c r="L79" s="8">
        <v>2</v>
      </c>
      <c r="M79" s="8">
        <v>1</v>
      </c>
      <c r="N79" s="8">
        <v>7</v>
      </c>
      <c r="O79" s="8">
        <v>2</v>
      </c>
      <c r="P79" s="8">
        <v>3</v>
      </c>
      <c r="Q79" s="8">
        <v>6</v>
      </c>
      <c r="R79" s="8">
        <v>3</v>
      </c>
      <c r="S79" s="8">
        <v>6</v>
      </c>
      <c r="T79" s="8">
        <v>2</v>
      </c>
      <c r="U79" s="8">
        <v>3</v>
      </c>
      <c r="V79" s="8">
        <v>8</v>
      </c>
      <c r="W79" s="8">
        <v>3</v>
      </c>
      <c r="X79" s="8">
        <v>4</v>
      </c>
      <c r="Y79" s="8">
        <v>1</v>
      </c>
      <c r="Z79" s="8">
        <v>4</v>
      </c>
      <c r="AA79" s="8">
        <v>2</v>
      </c>
      <c r="AB79" s="8">
        <v>5</v>
      </c>
      <c r="AC79" s="8">
        <v>2</v>
      </c>
      <c r="AD79" s="8">
        <v>3</v>
      </c>
      <c r="AE79" s="8">
        <v>1</v>
      </c>
      <c r="AF79" s="8">
        <v>1</v>
      </c>
      <c r="AG79" s="8">
        <v>3</v>
      </c>
      <c r="AH79" s="8">
        <v>3</v>
      </c>
      <c r="AI79" s="8">
        <v>19</v>
      </c>
      <c r="AJ79" s="8">
        <v>3</v>
      </c>
      <c r="AK79" s="8">
        <v>1</v>
      </c>
      <c r="AL79" s="8">
        <v>42</v>
      </c>
      <c r="AM79" s="8">
        <v>6</v>
      </c>
      <c r="AN79" s="8">
        <v>3</v>
      </c>
      <c r="AO79" s="8">
        <v>6</v>
      </c>
      <c r="AP79" s="8">
        <v>2</v>
      </c>
      <c r="AQ79" s="8">
        <v>2</v>
      </c>
      <c r="AR79" s="8">
        <v>2</v>
      </c>
      <c r="AS79" s="8">
        <v>3</v>
      </c>
      <c r="AT79" s="8">
        <v>2</v>
      </c>
      <c r="AU79" s="8">
        <v>3</v>
      </c>
      <c r="AV79" s="8">
        <v>1</v>
      </c>
      <c r="AW79" s="8">
        <v>1</v>
      </c>
      <c r="AX79" s="8">
        <v>2</v>
      </c>
      <c r="AY79" s="8">
        <v>2</v>
      </c>
      <c r="AZ79" s="8">
        <v>2</v>
      </c>
      <c r="BA79" s="8">
        <v>1</v>
      </c>
      <c r="BB79" s="8">
        <v>5</v>
      </c>
      <c r="BC79" s="8">
        <v>5</v>
      </c>
      <c r="BD79" s="8">
        <v>3</v>
      </c>
      <c r="BE79" s="8">
        <v>3</v>
      </c>
      <c r="BF79" s="8">
        <v>2</v>
      </c>
      <c r="BG79" s="8">
        <v>7</v>
      </c>
      <c r="BH79" s="8">
        <v>4</v>
      </c>
      <c r="BI79" s="8">
        <v>3</v>
      </c>
      <c r="BJ79" s="8">
        <v>4</v>
      </c>
      <c r="BK79" s="8">
        <v>3</v>
      </c>
      <c r="BL79" s="8">
        <v>3</v>
      </c>
      <c r="BM79" s="8">
        <v>3</v>
      </c>
      <c r="BN79" s="8">
        <v>1</v>
      </c>
      <c r="BO79" s="8">
        <v>2</v>
      </c>
      <c r="BP79" s="8">
        <v>12</v>
      </c>
      <c r="BQ79" s="8">
        <v>4</v>
      </c>
      <c r="BR79" s="8">
        <v>4</v>
      </c>
      <c r="BS79" s="8">
        <v>1</v>
      </c>
      <c r="BT79" s="8">
        <v>1</v>
      </c>
      <c r="BU79" s="8">
        <v>3</v>
      </c>
      <c r="BV79" s="8">
        <v>1</v>
      </c>
      <c r="BW79" s="6">
        <v>301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workbookViewId="0">
      <selection sqref="A1:Y115"/>
    </sheetView>
  </sheetViews>
  <sheetFormatPr defaultRowHeight="15" x14ac:dyDescent="0.25"/>
  <cols>
    <col min="1" max="1" width="14.7109375" style="3" customWidth="1"/>
  </cols>
  <sheetData>
    <row r="1" spans="1:25" x14ac:dyDescent="0.25">
      <c r="B1" t="s">
        <v>102</v>
      </c>
    </row>
    <row r="2" spans="1:25" x14ac:dyDescent="0.25">
      <c r="B2" t="s">
        <v>222</v>
      </c>
      <c r="D2" t="s">
        <v>105</v>
      </c>
      <c r="F2" t="s">
        <v>106</v>
      </c>
      <c r="H2" t="s">
        <v>107</v>
      </c>
      <c r="J2" t="s">
        <v>108</v>
      </c>
      <c r="L2" t="s">
        <v>109</v>
      </c>
      <c r="N2" t="s">
        <v>110</v>
      </c>
      <c r="P2" t="s">
        <v>111</v>
      </c>
      <c r="R2" t="s">
        <v>112</v>
      </c>
      <c r="T2" t="s">
        <v>113</v>
      </c>
      <c r="V2" t="s">
        <v>203</v>
      </c>
      <c r="X2" t="s">
        <v>103</v>
      </c>
      <c r="Y2" t="s">
        <v>104</v>
      </c>
    </row>
    <row r="3" spans="1:25" x14ac:dyDescent="0.25">
      <c r="A3" s="3" t="s">
        <v>101</v>
      </c>
      <c r="B3" t="s">
        <v>99</v>
      </c>
      <c r="C3" t="s">
        <v>100</v>
      </c>
      <c r="D3" t="s">
        <v>99</v>
      </c>
      <c r="E3" t="s">
        <v>100</v>
      </c>
      <c r="F3" t="s">
        <v>99</v>
      </c>
      <c r="G3" t="s">
        <v>100</v>
      </c>
      <c r="H3" t="s">
        <v>99</v>
      </c>
      <c r="I3" t="s">
        <v>100</v>
      </c>
      <c r="J3" t="s">
        <v>99</v>
      </c>
      <c r="K3" t="s">
        <v>100</v>
      </c>
      <c r="L3" t="s">
        <v>99</v>
      </c>
      <c r="M3" t="s">
        <v>100</v>
      </c>
      <c r="N3" t="s">
        <v>99</v>
      </c>
      <c r="O3" t="s">
        <v>100</v>
      </c>
      <c r="P3" t="s">
        <v>99</v>
      </c>
      <c r="Q3" t="s">
        <v>100</v>
      </c>
      <c r="R3" t="s">
        <v>99</v>
      </c>
      <c r="S3" t="s">
        <v>100</v>
      </c>
      <c r="T3" t="s">
        <v>99</v>
      </c>
      <c r="U3" t="s">
        <v>100</v>
      </c>
      <c r="V3" t="s">
        <v>99</v>
      </c>
      <c r="W3" t="s">
        <v>100</v>
      </c>
    </row>
    <row r="4" spans="1:25" x14ac:dyDescent="0.25">
      <c r="A4" s="3">
        <v>9350329000009</v>
      </c>
      <c r="H4">
        <v>2</v>
      </c>
      <c r="I4">
        <v>139.84</v>
      </c>
      <c r="L4">
        <v>2</v>
      </c>
      <c r="M4">
        <v>199.98</v>
      </c>
      <c r="N4">
        <v>5</v>
      </c>
      <c r="O4">
        <v>504.45</v>
      </c>
      <c r="X4">
        <v>9</v>
      </c>
      <c r="Y4">
        <v>844.27</v>
      </c>
    </row>
    <row r="5" spans="1:25" x14ac:dyDescent="0.25">
      <c r="A5" s="3">
        <v>9350329000016</v>
      </c>
      <c r="D5">
        <v>1</v>
      </c>
      <c r="E5">
        <v>289.99</v>
      </c>
      <c r="L5">
        <v>2</v>
      </c>
      <c r="M5">
        <v>338</v>
      </c>
      <c r="P5">
        <v>1</v>
      </c>
      <c r="Q5">
        <v>139.99</v>
      </c>
      <c r="X5">
        <v>4</v>
      </c>
      <c r="Y5">
        <v>767.98</v>
      </c>
    </row>
    <row r="6" spans="1:25" x14ac:dyDescent="0.25">
      <c r="A6" s="3">
        <v>9350329000047</v>
      </c>
      <c r="D6">
        <v>4</v>
      </c>
      <c r="E6">
        <v>279.68</v>
      </c>
      <c r="F6">
        <v>1</v>
      </c>
      <c r="G6">
        <v>69.92</v>
      </c>
      <c r="H6">
        <v>1</v>
      </c>
      <c r="I6">
        <v>69.92</v>
      </c>
      <c r="N6">
        <v>2</v>
      </c>
      <c r="O6">
        <v>225</v>
      </c>
      <c r="X6">
        <v>8</v>
      </c>
      <c r="Y6">
        <v>644.52</v>
      </c>
    </row>
    <row r="7" spans="1:25" x14ac:dyDescent="0.25">
      <c r="A7" s="3">
        <v>9350329000085</v>
      </c>
      <c r="H7">
        <v>1</v>
      </c>
      <c r="I7">
        <v>69.92</v>
      </c>
      <c r="N7">
        <v>3</v>
      </c>
      <c r="O7">
        <v>308.99</v>
      </c>
      <c r="X7">
        <v>4</v>
      </c>
      <c r="Y7">
        <v>378.91</v>
      </c>
    </row>
    <row r="8" spans="1:25" x14ac:dyDescent="0.25">
      <c r="A8" s="3">
        <v>9350329000092</v>
      </c>
      <c r="D8">
        <v>1</v>
      </c>
      <c r="E8">
        <v>279.99</v>
      </c>
      <c r="X8">
        <v>1</v>
      </c>
      <c r="Y8">
        <v>279.99</v>
      </c>
    </row>
    <row r="9" spans="1:25" x14ac:dyDescent="0.25">
      <c r="A9" s="3">
        <v>9350329000108</v>
      </c>
      <c r="D9">
        <v>4</v>
      </c>
      <c r="E9">
        <v>279.68</v>
      </c>
      <c r="F9">
        <v>1</v>
      </c>
      <c r="G9">
        <v>69.92</v>
      </c>
      <c r="H9">
        <v>2</v>
      </c>
      <c r="I9">
        <v>139.84</v>
      </c>
      <c r="N9">
        <v>1</v>
      </c>
      <c r="O9">
        <v>99.99</v>
      </c>
      <c r="P9">
        <v>1</v>
      </c>
      <c r="Q9">
        <v>99.99</v>
      </c>
      <c r="X9">
        <v>9</v>
      </c>
      <c r="Y9">
        <v>689.42000000000007</v>
      </c>
    </row>
    <row r="10" spans="1:25" x14ac:dyDescent="0.25">
      <c r="A10" s="3">
        <v>9350329000115</v>
      </c>
      <c r="L10">
        <v>2</v>
      </c>
      <c r="M10">
        <v>282.48</v>
      </c>
      <c r="X10">
        <v>2</v>
      </c>
      <c r="Y10">
        <v>282.48</v>
      </c>
    </row>
    <row r="11" spans="1:25" x14ac:dyDescent="0.25">
      <c r="A11" s="3">
        <v>9350329000122</v>
      </c>
      <c r="D11">
        <v>1</v>
      </c>
      <c r="E11">
        <v>150.69999999999999</v>
      </c>
      <c r="F11">
        <v>2</v>
      </c>
      <c r="G11">
        <v>301.39999999999998</v>
      </c>
      <c r="H11">
        <v>3</v>
      </c>
      <c r="I11">
        <v>452.09999999999997</v>
      </c>
      <c r="J11">
        <v>1</v>
      </c>
      <c r="K11">
        <v>123.94</v>
      </c>
      <c r="L11">
        <v>1</v>
      </c>
      <c r="M11">
        <v>123.94</v>
      </c>
      <c r="P11">
        <v>1</v>
      </c>
      <c r="Q11">
        <v>184</v>
      </c>
      <c r="X11">
        <v>9</v>
      </c>
      <c r="Y11">
        <v>1336.08</v>
      </c>
    </row>
    <row r="12" spans="1:25" x14ac:dyDescent="0.25">
      <c r="A12" s="3">
        <v>9350329000139</v>
      </c>
      <c r="F12">
        <v>1</v>
      </c>
      <c r="G12">
        <v>237.51</v>
      </c>
      <c r="P12">
        <v>1</v>
      </c>
      <c r="Q12">
        <v>292</v>
      </c>
      <c r="R12">
        <v>1</v>
      </c>
      <c r="S12">
        <v>292</v>
      </c>
      <c r="T12">
        <v>2</v>
      </c>
      <c r="U12">
        <v>584</v>
      </c>
      <c r="X12">
        <v>5</v>
      </c>
      <c r="Y12">
        <v>1405.51</v>
      </c>
    </row>
    <row r="13" spans="1:25" x14ac:dyDescent="0.25">
      <c r="A13" s="3">
        <v>9350329000146</v>
      </c>
      <c r="D13">
        <v>1</v>
      </c>
      <c r="E13">
        <v>150.69999999999999</v>
      </c>
      <c r="F13">
        <v>1</v>
      </c>
      <c r="G13">
        <v>150.69999999999999</v>
      </c>
      <c r="J13">
        <v>1</v>
      </c>
      <c r="K13">
        <v>123.94</v>
      </c>
      <c r="X13">
        <v>3</v>
      </c>
      <c r="Y13">
        <v>425.34</v>
      </c>
    </row>
    <row r="14" spans="1:25" x14ac:dyDescent="0.25">
      <c r="A14" s="3">
        <v>9350329000153</v>
      </c>
      <c r="H14">
        <v>1</v>
      </c>
      <c r="I14">
        <v>207.64</v>
      </c>
      <c r="P14">
        <v>2</v>
      </c>
      <c r="Q14">
        <v>584</v>
      </c>
      <c r="X14">
        <v>3</v>
      </c>
      <c r="Y14">
        <v>791.64</v>
      </c>
    </row>
    <row r="15" spans="1:25" x14ac:dyDescent="0.25">
      <c r="A15" s="3">
        <v>9350329000160</v>
      </c>
      <c r="D15">
        <v>2</v>
      </c>
      <c r="E15">
        <v>301.39999999999998</v>
      </c>
      <c r="F15">
        <v>2</v>
      </c>
      <c r="G15">
        <v>301.39999999999998</v>
      </c>
      <c r="H15">
        <v>2</v>
      </c>
      <c r="I15">
        <v>301.39999999999998</v>
      </c>
      <c r="L15">
        <v>1</v>
      </c>
      <c r="M15">
        <v>123.94</v>
      </c>
      <c r="P15">
        <v>1</v>
      </c>
      <c r="Q15">
        <v>184</v>
      </c>
      <c r="V15">
        <v>1</v>
      </c>
      <c r="W15">
        <v>184</v>
      </c>
      <c r="X15">
        <v>9</v>
      </c>
      <c r="Y15">
        <v>1396.1399999999999</v>
      </c>
    </row>
    <row r="16" spans="1:25" x14ac:dyDescent="0.25">
      <c r="A16" s="3">
        <v>9350329000177</v>
      </c>
      <c r="P16">
        <v>1</v>
      </c>
      <c r="Q16">
        <v>292</v>
      </c>
      <c r="X16">
        <v>1</v>
      </c>
      <c r="Y16">
        <v>292</v>
      </c>
    </row>
    <row r="17" spans="1:25" x14ac:dyDescent="0.25">
      <c r="A17" s="3">
        <v>9350329000207</v>
      </c>
      <c r="D17">
        <v>1</v>
      </c>
      <c r="E17">
        <v>150.69999999999999</v>
      </c>
      <c r="F17">
        <v>2</v>
      </c>
      <c r="G17">
        <v>301.39999999999998</v>
      </c>
      <c r="H17">
        <v>2</v>
      </c>
      <c r="I17">
        <v>301.39999999999998</v>
      </c>
      <c r="L17">
        <v>1</v>
      </c>
      <c r="M17">
        <v>123.94</v>
      </c>
      <c r="X17">
        <v>6</v>
      </c>
      <c r="Y17">
        <v>877.44</v>
      </c>
    </row>
    <row r="18" spans="1:25" x14ac:dyDescent="0.25">
      <c r="A18" s="3">
        <v>9350329000221</v>
      </c>
      <c r="D18">
        <v>4</v>
      </c>
      <c r="E18">
        <v>526.96</v>
      </c>
      <c r="F18">
        <v>1</v>
      </c>
      <c r="G18">
        <v>131.74</v>
      </c>
      <c r="J18">
        <v>1</v>
      </c>
      <c r="K18">
        <v>106.17</v>
      </c>
      <c r="P18">
        <v>1</v>
      </c>
      <c r="Q18">
        <v>260</v>
      </c>
      <c r="X18">
        <v>7</v>
      </c>
      <c r="Y18">
        <v>1024.8699999999999</v>
      </c>
    </row>
    <row r="19" spans="1:25" x14ac:dyDescent="0.25">
      <c r="A19" s="3">
        <v>9350329000238</v>
      </c>
      <c r="F19">
        <v>1</v>
      </c>
      <c r="G19">
        <v>207.64</v>
      </c>
      <c r="J19">
        <v>1</v>
      </c>
      <c r="K19">
        <v>519.99</v>
      </c>
      <c r="X19">
        <v>2</v>
      </c>
      <c r="Y19">
        <v>727.63</v>
      </c>
    </row>
    <row r="20" spans="1:25" x14ac:dyDescent="0.25">
      <c r="A20" s="3">
        <v>9350329000245</v>
      </c>
      <c r="D20">
        <v>4</v>
      </c>
      <c r="E20">
        <v>526.96</v>
      </c>
      <c r="F20">
        <v>1</v>
      </c>
      <c r="G20">
        <v>131.74</v>
      </c>
      <c r="H20">
        <v>2</v>
      </c>
      <c r="I20">
        <v>263.48</v>
      </c>
      <c r="X20">
        <v>7</v>
      </c>
      <c r="Y20">
        <v>922.18000000000006</v>
      </c>
    </row>
    <row r="21" spans="1:25" x14ac:dyDescent="0.25">
      <c r="A21" s="3">
        <v>9350329000252</v>
      </c>
      <c r="J21">
        <v>1</v>
      </c>
      <c r="K21">
        <v>434.99</v>
      </c>
      <c r="X21">
        <v>1</v>
      </c>
      <c r="Y21">
        <v>434.99</v>
      </c>
    </row>
    <row r="22" spans="1:25" x14ac:dyDescent="0.25">
      <c r="A22" s="3">
        <v>9350329000269</v>
      </c>
      <c r="D22">
        <v>4</v>
      </c>
      <c r="E22">
        <v>526.96</v>
      </c>
      <c r="F22">
        <v>1</v>
      </c>
      <c r="G22">
        <v>131.74</v>
      </c>
      <c r="H22">
        <v>2</v>
      </c>
      <c r="I22">
        <v>263.48</v>
      </c>
      <c r="J22">
        <v>1</v>
      </c>
      <c r="K22">
        <v>270</v>
      </c>
      <c r="X22">
        <v>8</v>
      </c>
      <c r="Y22">
        <v>1192.18</v>
      </c>
    </row>
    <row r="23" spans="1:25" x14ac:dyDescent="0.25">
      <c r="A23" s="3">
        <v>9350329000283</v>
      </c>
      <c r="H23">
        <v>1</v>
      </c>
      <c r="I23">
        <v>332.99</v>
      </c>
      <c r="J23">
        <v>1</v>
      </c>
      <c r="K23">
        <v>106.17</v>
      </c>
      <c r="R23">
        <v>1</v>
      </c>
      <c r="S23">
        <v>329</v>
      </c>
      <c r="X23">
        <v>3</v>
      </c>
      <c r="Y23">
        <v>768.16000000000008</v>
      </c>
    </row>
    <row r="24" spans="1:25" x14ac:dyDescent="0.25">
      <c r="A24" s="3">
        <v>9350329000290</v>
      </c>
      <c r="D24">
        <v>1</v>
      </c>
      <c r="E24">
        <v>496.99</v>
      </c>
      <c r="J24">
        <v>1</v>
      </c>
      <c r="K24">
        <v>434.99</v>
      </c>
      <c r="N24">
        <v>1</v>
      </c>
      <c r="O24">
        <v>434.99</v>
      </c>
      <c r="P24">
        <v>1</v>
      </c>
      <c r="Q24">
        <v>434.99</v>
      </c>
      <c r="X24">
        <v>4</v>
      </c>
      <c r="Y24">
        <v>1801.96</v>
      </c>
    </row>
    <row r="25" spans="1:25" x14ac:dyDescent="0.25">
      <c r="A25" s="3">
        <v>9350329000306</v>
      </c>
      <c r="D25">
        <v>2</v>
      </c>
      <c r="E25">
        <v>263.48</v>
      </c>
      <c r="J25">
        <v>1</v>
      </c>
      <c r="K25">
        <v>106.17</v>
      </c>
      <c r="X25">
        <v>3</v>
      </c>
      <c r="Y25">
        <v>369.65000000000003</v>
      </c>
    </row>
    <row r="26" spans="1:25" x14ac:dyDescent="0.25">
      <c r="A26" s="3">
        <v>9350329000313</v>
      </c>
      <c r="L26">
        <v>1</v>
      </c>
      <c r="M26">
        <v>434.99</v>
      </c>
      <c r="X26">
        <v>1</v>
      </c>
      <c r="Y26">
        <v>434.99</v>
      </c>
    </row>
    <row r="27" spans="1:25" x14ac:dyDescent="0.25">
      <c r="A27" s="3">
        <v>9350329000320</v>
      </c>
      <c r="D27">
        <v>5</v>
      </c>
      <c r="E27">
        <v>844.95</v>
      </c>
      <c r="F27">
        <v>1</v>
      </c>
      <c r="G27">
        <v>354.99</v>
      </c>
      <c r="H27">
        <v>1</v>
      </c>
      <c r="I27">
        <v>332.99</v>
      </c>
      <c r="J27">
        <v>1</v>
      </c>
      <c r="K27">
        <v>277.49</v>
      </c>
      <c r="L27">
        <v>1</v>
      </c>
      <c r="M27">
        <v>277.49</v>
      </c>
      <c r="N27">
        <v>1</v>
      </c>
      <c r="O27">
        <v>277.49</v>
      </c>
      <c r="P27">
        <v>1</v>
      </c>
      <c r="Q27">
        <v>277.49</v>
      </c>
      <c r="X27">
        <v>11</v>
      </c>
      <c r="Y27">
        <v>2642.8899999999994</v>
      </c>
    </row>
    <row r="28" spans="1:25" x14ac:dyDescent="0.25">
      <c r="A28" s="3">
        <v>9350329000337</v>
      </c>
      <c r="D28">
        <v>1</v>
      </c>
      <c r="E28">
        <v>521.99</v>
      </c>
      <c r="J28">
        <v>2</v>
      </c>
      <c r="K28">
        <v>869.98</v>
      </c>
      <c r="N28">
        <v>1</v>
      </c>
      <c r="O28">
        <v>434.99</v>
      </c>
      <c r="P28">
        <v>1</v>
      </c>
      <c r="Q28">
        <v>434.99</v>
      </c>
      <c r="X28">
        <v>5</v>
      </c>
      <c r="Y28">
        <v>2261.9499999999998</v>
      </c>
    </row>
    <row r="29" spans="1:25" x14ac:dyDescent="0.25">
      <c r="A29" s="3">
        <v>9350329000344</v>
      </c>
      <c r="D29">
        <v>9</v>
      </c>
      <c r="E29">
        <v>713</v>
      </c>
      <c r="F29">
        <v>4</v>
      </c>
      <c r="G29">
        <v>427.79999999999995</v>
      </c>
      <c r="H29">
        <v>2</v>
      </c>
      <c r="I29">
        <v>285.2</v>
      </c>
      <c r="J29">
        <v>3</v>
      </c>
      <c r="K29">
        <v>285.2</v>
      </c>
      <c r="L29">
        <v>1</v>
      </c>
      <c r="M29">
        <v>142.6</v>
      </c>
      <c r="N29">
        <v>1</v>
      </c>
      <c r="O29">
        <v>142.6</v>
      </c>
      <c r="P29">
        <v>1</v>
      </c>
      <c r="Q29">
        <v>142.6</v>
      </c>
      <c r="T29">
        <v>1</v>
      </c>
      <c r="U29">
        <v>142.6</v>
      </c>
      <c r="X29">
        <v>22</v>
      </c>
      <c r="Y29">
        <v>2281.6</v>
      </c>
    </row>
    <row r="30" spans="1:25" x14ac:dyDescent="0.25">
      <c r="A30" s="3">
        <v>9350329000351</v>
      </c>
      <c r="F30">
        <v>4</v>
      </c>
      <c r="G30">
        <v>674.25</v>
      </c>
      <c r="H30">
        <v>1</v>
      </c>
      <c r="I30">
        <v>224.75</v>
      </c>
      <c r="J30">
        <v>1</v>
      </c>
      <c r="K30">
        <v>224.75</v>
      </c>
      <c r="L30">
        <v>2</v>
      </c>
      <c r="M30">
        <v>449.5</v>
      </c>
      <c r="R30">
        <v>1</v>
      </c>
      <c r="S30">
        <v>224.75</v>
      </c>
      <c r="T30">
        <v>1</v>
      </c>
      <c r="U30">
        <v>224.75</v>
      </c>
      <c r="X30">
        <v>10</v>
      </c>
      <c r="Y30">
        <v>2022.75</v>
      </c>
    </row>
    <row r="31" spans="1:25" x14ac:dyDescent="0.25">
      <c r="A31" s="3">
        <v>9350329000368</v>
      </c>
      <c r="D31">
        <v>14</v>
      </c>
      <c r="E31">
        <v>713</v>
      </c>
      <c r="F31">
        <v>4</v>
      </c>
      <c r="G31">
        <v>285.2</v>
      </c>
      <c r="H31">
        <v>2</v>
      </c>
      <c r="I31">
        <v>285.2</v>
      </c>
      <c r="J31">
        <v>1</v>
      </c>
      <c r="K31">
        <v>142.6</v>
      </c>
      <c r="L31">
        <v>1</v>
      </c>
      <c r="M31">
        <v>142.6</v>
      </c>
      <c r="N31">
        <v>1</v>
      </c>
      <c r="O31">
        <v>142.6</v>
      </c>
      <c r="R31">
        <v>2</v>
      </c>
      <c r="S31">
        <v>285.2</v>
      </c>
      <c r="T31">
        <v>1</v>
      </c>
      <c r="U31">
        <v>142.6</v>
      </c>
      <c r="X31">
        <v>26</v>
      </c>
      <c r="Y31">
        <v>2139</v>
      </c>
    </row>
    <row r="32" spans="1:25" x14ac:dyDescent="0.25">
      <c r="A32" s="3">
        <v>9350329000375</v>
      </c>
      <c r="D32">
        <v>4</v>
      </c>
      <c r="E32">
        <v>899</v>
      </c>
      <c r="F32">
        <v>4</v>
      </c>
      <c r="G32">
        <v>674.25</v>
      </c>
      <c r="L32">
        <v>1</v>
      </c>
      <c r="M32">
        <v>224.75</v>
      </c>
      <c r="T32">
        <v>1</v>
      </c>
      <c r="U32">
        <v>224.75</v>
      </c>
      <c r="X32">
        <v>10</v>
      </c>
      <c r="Y32">
        <v>2022.75</v>
      </c>
    </row>
    <row r="33" spans="1:25" x14ac:dyDescent="0.25">
      <c r="A33" s="3">
        <v>9350329000429</v>
      </c>
      <c r="B33">
        <v>1</v>
      </c>
      <c r="C33">
        <v>187.49</v>
      </c>
      <c r="D33">
        <v>4</v>
      </c>
      <c r="E33">
        <v>384.34000000000003</v>
      </c>
      <c r="H33">
        <v>2</v>
      </c>
      <c r="I33">
        <v>198.1</v>
      </c>
      <c r="J33">
        <v>1</v>
      </c>
      <c r="K33">
        <v>99.05</v>
      </c>
      <c r="L33">
        <v>2</v>
      </c>
      <c r="M33">
        <v>198.1</v>
      </c>
      <c r="N33">
        <v>1</v>
      </c>
      <c r="O33">
        <v>99.05</v>
      </c>
      <c r="P33">
        <v>1</v>
      </c>
      <c r="Q33">
        <v>225</v>
      </c>
      <c r="T33">
        <v>2</v>
      </c>
      <c r="U33">
        <v>274.04000000000002</v>
      </c>
      <c r="V33">
        <v>4</v>
      </c>
      <c r="W33">
        <v>711.47</v>
      </c>
      <c r="X33">
        <v>18</v>
      </c>
      <c r="Y33">
        <v>2376.64</v>
      </c>
    </row>
    <row r="34" spans="1:25" x14ac:dyDescent="0.25">
      <c r="A34" s="3">
        <v>9350329000436</v>
      </c>
      <c r="F34">
        <v>1</v>
      </c>
      <c r="G34">
        <v>374.99</v>
      </c>
      <c r="L34">
        <v>1</v>
      </c>
      <c r="M34">
        <v>374.99</v>
      </c>
      <c r="R34">
        <v>2</v>
      </c>
      <c r="S34">
        <v>645.98</v>
      </c>
      <c r="T34">
        <v>2</v>
      </c>
      <c r="U34">
        <v>531.98</v>
      </c>
      <c r="V34">
        <v>2</v>
      </c>
      <c r="W34">
        <v>645.98</v>
      </c>
      <c r="X34">
        <v>8</v>
      </c>
      <c r="Y34">
        <v>2573.92</v>
      </c>
    </row>
    <row r="35" spans="1:25" x14ac:dyDescent="0.25">
      <c r="A35" s="3">
        <v>9350329000443</v>
      </c>
      <c r="D35">
        <v>4</v>
      </c>
      <c r="E35">
        <v>384.34000000000003</v>
      </c>
      <c r="H35">
        <v>3</v>
      </c>
      <c r="I35">
        <v>297.14999999999998</v>
      </c>
      <c r="J35">
        <v>1</v>
      </c>
      <c r="K35">
        <v>99.05</v>
      </c>
      <c r="L35">
        <v>1</v>
      </c>
      <c r="M35">
        <v>99.05</v>
      </c>
      <c r="N35">
        <v>2</v>
      </c>
      <c r="O35">
        <v>309.05</v>
      </c>
      <c r="P35">
        <v>2</v>
      </c>
      <c r="Q35">
        <v>269.05</v>
      </c>
      <c r="R35">
        <v>1</v>
      </c>
      <c r="S35">
        <v>174.99</v>
      </c>
      <c r="T35">
        <v>4</v>
      </c>
      <c r="U35">
        <v>624.03</v>
      </c>
      <c r="V35">
        <v>1</v>
      </c>
      <c r="W35">
        <v>187.49</v>
      </c>
      <c r="X35">
        <v>19</v>
      </c>
      <c r="Y35">
        <v>2444.1999999999998</v>
      </c>
    </row>
    <row r="36" spans="1:25" x14ac:dyDescent="0.25">
      <c r="A36" s="3">
        <v>9350329000450</v>
      </c>
      <c r="D36">
        <v>1</v>
      </c>
      <c r="E36">
        <v>151.09</v>
      </c>
      <c r="N36">
        <v>2</v>
      </c>
      <c r="O36">
        <v>759.98</v>
      </c>
      <c r="P36">
        <v>2</v>
      </c>
      <c r="Q36">
        <v>759.98</v>
      </c>
      <c r="R36">
        <v>1</v>
      </c>
      <c r="S36">
        <v>265.99</v>
      </c>
      <c r="T36">
        <v>4</v>
      </c>
      <c r="U36">
        <v>1063.96</v>
      </c>
      <c r="X36">
        <v>10</v>
      </c>
      <c r="Y36">
        <v>3001</v>
      </c>
    </row>
    <row r="37" spans="1:25" x14ac:dyDescent="0.25">
      <c r="A37" s="3">
        <v>9350329000467</v>
      </c>
      <c r="H37">
        <v>1</v>
      </c>
      <c r="I37">
        <v>99.05</v>
      </c>
      <c r="J37">
        <v>2</v>
      </c>
      <c r="K37">
        <v>346.54</v>
      </c>
      <c r="L37">
        <v>2</v>
      </c>
      <c r="M37">
        <v>198.1</v>
      </c>
      <c r="N37">
        <v>4</v>
      </c>
      <c r="O37">
        <v>544.64</v>
      </c>
      <c r="P37">
        <v>2</v>
      </c>
      <c r="Q37">
        <v>198.1</v>
      </c>
      <c r="T37">
        <v>1</v>
      </c>
      <c r="U37">
        <v>99.05</v>
      </c>
      <c r="X37">
        <v>12</v>
      </c>
      <c r="Y37">
        <v>1485.4799999999998</v>
      </c>
    </row>
    <row r="38" spans="1:25" x14ac:dyDescent="0.25">
      <c r="A38" s="3">
        <v>9350329000474</v>
      </c>
      <c r="H38">
        <v>1</v>
      </c>
      <c r="I38">
        <v>374.99</v>
      </c>
      <c r="J38">
        <v>3</v>
      </c>
      <c r="K38">
        <v>1124.97</v>
      </c>
      <c r="P38">
        <v>1</v>
      </c>
      <c r="Q38">
        <v>374.99</v>
      </c>
      <c r="X38">
        <v>5</v>
      </c>
      <c r="Y38">
        <v>1874.95</v>
      </c>
    </row>
    <row r="39" spans="1:25" x14ac:dyDescent="0.25">
      <c r="A39" s="3">
        <v>9350329000481</v>
      </c>
      <c r="H39">
        <v>3</v>
      </c>
      <c r="I39">
        <v>297.14999999999998</v>
      </c>
      <c r="J39">
        <v>1</v>
      </c>
      <c r="K39">
        <v>99.05</v>
      </c>
      <c r="L39">
        <v>1</v>
      </c>
      <c r="M39">
        <v>99.05</v>
      </c>
      <c r="N39">
        <v>3</v>
      </c>
      <c r="O39">
        <v>297.14999999999998</v>
      </c>
      <c r="R39">
        <v>5</v>
      </c>
      <c r="S39">
        <v>779.04</v>
      </c>
      <c r="T39">
        <v>2</v>
      </c>
      <c r="U39">
        <v>349.04</v>
      </c>
      <c r="X39">
        <v>15</v>
      </c>
      <c r="Y39">
        <v>1920.48</v>
      </c>
    </row>
    <row r="40" spans="1:25" x14ac:dyDescent="0.25">
      <c r="A40" s="3">
        <v>9350329000498</v>
      </c>
      <c r="D40">
        <v>5</v>
      </c>
      <c r="E40">
        <v>912.31000000000006</v>
      </c>
      <c r="N40">
        <v>1</v>
      </c>
      <c r="O40">
        <v>379.99</v>
      </c>
      <c r="R40">
        <v>1</v>
      </c>
      <c r="S40">
        <v>379.99</v>
      </c>
      <c r="X40">
        <v>7</v>
      </c>
      <c r="Y40">
        <v>1672.2900000000002</v>
      </c>
    </row>
    <row r="41" spans="1:25" x14ac:dyDescent="0.25">
      <c r="A41" s="3">
        <v>9350329000504</v>
      </c>
      <c r="D41">
        <v>1</v>
      </c>
      <c r="E41">
        <v>219.99</v>
      </c>
      <c r="H41">
        <v>4</v>
      </c>
      <c r="I41">
        <v>307.18</v>
      </c>
      <c r="J41">
        <v>4</v>
      </c>
      <c r="K41">
        <v>527.17000000000007</v>
      </c>
      <c r="L41">
        <v>4</v>
      </c>
      <c r="M41">
        <v>373.38</v>
      </c>
      <c r="N41">
        <v>2</v>
      </c>
      <c r="O41">
        <v>307.18</v>
      </c>
      <c r="P41">
        <v>3</v>
      </c>
      <c r="Q41">
        <v>307.18</v>
      </c>
      <c r="R41">
        <v>3</v>
      </c>
      <c r="S41">
        <v>369.38</v>
      </c>
      <c r="T41">
        <v>1</v>
      </c>
      <c r="U41">
        <v>208.99</v>
      </c>
      <c r="V41">
        <v>5</v>
      </c>
      <c r="W41">
        <v>1015.97</v>
      </c>
      <c r="X41">
        <v>27</v>
      </c>
      <c r="Y41">
        <v>3636.420000000001</v>
      </c>
    </row>
    <row r="42" spans="1:25" x14ac:dyDescent="0.25">
      <c r="A42" s="3">
        <v>9350329000511</v>
      </c>
      <c r="D42">
        <v>1</v>
      </c>
      <c r="E42">
        <v>133</v>
      </c>
      <c r="F42">
        <v>1</v>
      </c>
      <c r="G42">
        <v>339.99</v>
      </c>
      <c r="H42">
        <v>1</v>
      </c>
      <c r="I42">
        <v>339.99</v>
      </c>
      <c r="J42">
        <v>2</v>
      </c>
      <c r="K42">
        <v>472.99</v>
      </c>
      <c r="L42">
        <v>4</v>
      </c>
      <c r="M42">
        <v>1152.97</v>
      </c>
      <c r="N42">
        <v>2</v>
      </c>
      <c r="O42">
        <v>679.98</v>
      </c>
      <c r="P42">
        <v>1</v>
      </c>
      <c r="Q42">
        <v>305</v>
      </c>
      <c r="T42">
        <v>2</v>
      </c>
      <c r="U42">
        <v>639.99</v>
      </c>
      <c r="V42">
        <v>2</v>
      </c>
      <c r="W42">
        <v>611.98</v>
      </c>
      <c r="X42">
        <v>16</v>
      </c>
      <c r="Y42">
        <v>4675.8899999999994</v>
      </c>
    </row>
    <row r="43" spans="1:25" x14ac:dyDescent="0.25">
      <c r="A43" s="3">
        <v>9350329000528</v>
      </c>
      <c r="H43">
        <v>5</v>
      </c>
      <c r="I43">
        <v>261.57</v>
      </c>
      <c r="J43">
        <v>7</v>
      </c>
      <c r="K43">
        <v>394.37</v>
      </c>
      <c r="L43">
        <v>5</v>
      </c>
      <c r="M43">
        <v>348.76</v>
      </c>
      <c r="N43">
        <v>4</v>
      </c>
      <c r="O43">
        <v>348.76</v>
      </c>
      <c r="P43">
        <v>1</v>
      </c>
      <c r="Q43">
        <v>87.19</v>
      </c>
      <c r="R43">
        <v>6</v>
      </c>
      <c r="S43">
        <v>681.56</v>
      </c>
      <c r="T43">
        <v>1</v>
      </c>
      <c r="U43">
        <v>87.19</v>
      </c>
      <c r="V43">
        <v>2</v>
      </c>
      <c r="W43">
        <v>395.98</v>
      </c>
      <c r="X43">
        <v>31</v>
      </c>
      <c r="Y43">
        <v>2605.38</v>
      </c>
    </row>
    <row r="44" spans="1:25" x14ac:dyDescent="0.25">
      <c r="A44" s="3">
        <v>9350329000535</v>
      </c>
      <c r="D44">
        <v>2</v>
      </c>
      <c r="E44">
        <v>266</v>
      </c>
      <c r="H44">
        <v>2</v>
      </c>
      <c r="I44">
        <v>266</v>
      </c>
      <c r="J44">
        <v>2</v>
      </c>
      <c r="K44">
        <v>266</v>
      </c>
      <c r="L44">
        <v>2</v>
      </c>
      <c r="M44">
        <v>266</v>
      </c>
      <c r="N44">
        <v>1</v>
      </c>
      <c r="O44">
        <v>133</v>
      </c>
      <c r="P44">
        <v>1</v>
      </c>
      <c r="Q44">
        <v>339.99</v>
      </c>
      <c r="T44">
        <v>1</v>
      </c>
      <c r="U44">
        <v>322.99</v>
      </c>
      <c r="X44">
        <v>11</v>
      </c>
      <c r="Y44">
        <v>1859.98</v>
      </c>
    </row>
    <row r="45" spans="1:25" x14ac:dyDescent="0.25">
      <c r="A45" s="3">
        <v>9350329000542</v>
      </c>
      <c r="B45">
        <v>1</v>
      </c>
      <c r="C45">
        <v>208.99</v>
      </c>
      <c r="H45">
        <v>3</v>
      </c>
      <c r="I45">
        <v>87.19</v>
      </c>
      <c r="J45">
        <v>6</v>
      </c>
      <c r="K45">
        <v>174.38</v>
      </c>
      <c r="L45">
        <v>7</v>
      </c>
      <c r="M45">
        <v>568.75</v>
      </c>
      <c r="N45">
        <v>5</v>
      </c>
      <c r="O45">
        <v>568.75</v>
      </c>
      <c r="R45">
        <v>5</v>
      </c>
      <c r="S45">
        <v>460.57</v>
      </c>
      <c r="T45">
        <v>1</v>
      </c>
      <c r="U45">
        <v>87.19</v>
      </c>
      <c r="X45">
        <v>28</v>
      </c>
      <c r="Y45">
        <v>2155.8200000000002</v>
      </c>
    </row>
    <row r="46" spans="1:25" x14ac:dyDescent="0.25">
      <c r="A46" s="3">
        <v>9350329000559</v>
      </c>
      <c r="D46">
        <v>1</v>
      </c>
      <c r="E46">
        <v>133</v>
      </c>
      <c r="J46">
        <v>2</v>
      </c>
      <c r="K46">
        <v>266</v>
      </c>
      <c r="L46">
        <v>3</v>
      </c>
      <c r="M46">
        <v>605.99</v>
      </c>
      <c r="N46">
        <v>2</v>
      </c>
      <c r="O46">
        <v>453</v>
      </c>
      <c r="P46">
        <v>2</v>
      </c>
      <c r="Q46">
        <v>679.98</v>
      </c>
      <c r="R46">
        <v>1</v>
      </c>
      <c r="S46">
        <v>133</v>
      </c>
      <c r="T46">
        <v>1</v>
      </c>
      <c r="U46">
        <v>87.19</v>
      </c>
      <c r="V46">
        <v>1</v>
      </c>
      <c r="W46">
        <v>305.99</v>
      </c>
      <c r="X46">
        <v>13</v>
      </c>
      <c r="Y46">
        <v>2664.1500000000005</v>
      </c>
    </row>
    <row r="47" spans="1:25" x14ac:dyDescent="0.25">
      <c r="A47" s="3">
        <v>9350329000566</v>
      </c>
      <c r="D47">
        <v>3</v>
      </c>
      <c r="E47">
        <v>174.38</v>
      </c>
      <c r="H47">
        <v>2</v>
      </c>
      <c r="I47">
        <v>174.38</v>
      </c>
      <c r="X47">
        <v>5</v>
      </c>
      <c r="Y47">
        <v>348.76</v>
      </c>
    </row>
    <row r="48" spans="1:25" x14ac:dyDescent="0.25">
      <c r="A48" s="3">
        <v>9350329000573</v>
      </c>
      <c r="D48">
        <v>3</v>
      </c>
      <c r="E48">
        <v>399</v>
      </c>
      <c r="H48">
        <v>2</v>
      </c>
      <c r="I48">
        <v>266</v>
      </c>
      <c r="P48">
        <v>1</v>
      </c>
      <c r="Q48">
        <v>339.99</v>
      </c>
      <c r="V48">
        <v>1</v>
      </c>
      <c r="W48">
        <v>180</v>
      </c>
      <c r="X48">
        <v>7</v>
      </c>
      <c r="Y48">
        <v>1184.99</v>
      </c>
    </row>
    <row r="49" spans="1:25" x14ac:dyDescent="0.25">
      <c r="A49" s="3">
        <v>9350329000580</v>
      </c>
      <c r="F49">
        <v>1</v>
      </c>
      <c r="G49">
        <v>219.99</v>
      </c>
      <c r="H49">
        <v>3</v>
      </c>
      <c r="I49">
        <v>87.19</v>
      </c>
      <c r="J49">
        <v>7</v>
      </c>
      <c r="K49">
        <v>394.37</v>
      </c>
      <c r="L49">
        <v>8</v>
      </c>
      <c r="M49">
        <v>1008.7300000000002</v>
      </c>
      <c r="N49">
        <v>4</v>
      </c>
      <c r="O49">
        <v>614.36000000000013</v>
      </c>
      <c r="R49">
        <v>2</v>
      </c>
      <c r="S49">
        <v>287.19</v>
      </c>
      <c r="T49">
        <v>1</v>
      </c>
      <c r="U49">
        <v>87.19</v>
      </c>
      <c r="X49">
        <v>26</v>
      </c>
      <c r="Y49">
        <v>2699.0200000000004</v>
      </c>
    </row>
    <row r="50" spans="1:25" x14ac:dyDescent="0.25">
      <c r="A50" s="3">
        <v>9350329000597</v>
      </c>
      <c r="B50">
        <v>1</v>
      </c>
      <c r="C50">
        <v>305.99</v>
      </c>
      <c r="D50">
        <v>3</v>
      </c>
      <c r="E50">
        <v>545.99</v>
      </c>
      <c r="H50">
        <v>1</v>
      </c>
      <c r="I50">
        <v>133</v>
      </c>
      <c r="J50">
        <v>3</v>
      </c>
      <c r="K50">
        <v>586</v>
      </c>
      <c r="L50">
        <v>4</v>
      </c>
      <c r="M50">
        <v>738.99</v>
      </c>
      <c r="N50">
        <v>1</v>
      </c>
      <c r="O50">
        <v>330</v>
      </c>
      <c r="P50">
        <v>1</v>
      </c>
      <c r="Q50">
        <v>339.99</v>
      </c>
      <c r="R50">
        <v>5</v>
      </c>
      <c r="S50">
        <v>1602.98</v>
      </c>
      <c r="T50">
        <v>3</v>
      </c>
      <c r="U50">
        <v>932.99</v>
      </c>
      <c r="V50">
        <v>1</v>
      </c>
      <c r="W50">
        <v>290</v>
      </c>
      <c r="X50">
        <v>23</v>
      </c>
      <c r="Y50">
        <v>5805.93</v>
      </c>
    </row>
    <row r="51" spans="1:25" x14ac:dyDescent="0.25">
      <c r="A51" s="3">
        <v>9350329000603</v>
      </c>
      <c r="H51">
        <v>3</v>
      </c>
      <c r="I51">
        <v>87.19</v>
      </c>
      <c r="J51">
        <v>3</v>
      </c>
      <c r="K51">
        <v>174.38</v>
      </c>
      <c r="L51">
        <v>6</v>
      </c>
      <c r="M51">
        <v>348.76</v>
      </c>
      <c r="N51">
        <v>1</v>
      </c>
      <c r="O51">
        <v>87.19</v>
      </c>
      <c r="R51">
        <v>2</v>
      </c>
      <c r="S51">
        <v>307.18</v>
      </c>
      <c r="T51">
        <v>1</v>
      </c>
      <c r="U51">
        <v>200</v>
      </c>
      <c r="X51">
        <v>16</v>
      </c>
      <c r="Y51">
        <v>1204.7</v>
      </c>
    </row>
    <row r="52" spans="1:25" x14ac:dyDescent="0.25">
      <c r="A52" s="3">
        <v>9350329000610</v>
      </c>
      <c r="D52">
        <v>3</v>
      </c>
      <c r="E52">
        <v>545.99</v>
      </c>
      <c r="J52">
        <v>1</v>
      </c>
      <c r="K52">
        <v>133</v>
      </c>
      <c r="L52">
        <v>1</v>
      </c>
      <c r="M52">
        <v>133</v>
      </c>
      <c r="P52">
        <v>1</v>
      </c>
      <c r="Q52">
        <v>305</v>
      </c>
      <c r="R52">
        <v>1</v>
      </c>
      <c r="S52">
        <v>339.99</v>
      </c>
      <c r="X52">
        <v>7</v>
      </c>
      <c r="Y52">
        <v>1456.98</v>
      </c>
    </row>
    <row r="53" spans="1:25" x14ac:dyDescent="0.25">
      <c r="A53" s="3">
        <v>9350329000627</v>
      </c>
      <c r="D53">
        <v>9</v>
      </c>
      <c r="E53">
        <v>748.13000000000011</v>
      </c>
      <c r="H53">
        <v>1</v>
      </c>
      <c r="I53">
        <v>87.19</v>
      </c>
      <c r="J53">
        <v>3</v>
      </c>
      <c r="K53">
        <v>394.37</v>
      </c>
      <c r="L53">
        <v>2</v>
      </c>
      <c r="M53">
        <v>174.38</v>
      </c>
      <c r="P53">
        <v>2</v>
      </c>
      <c r="Q53">
        <v>263.98</v>
      </c>
      <c r="R53">
        <v>3</v>
      </c>
      <c r="S53">
        <v>395.97</v>
      </c>
      <c r="T53">
        <v>4</v>
      </c>
      <c r="U53">
        <v>571.16000000000008</v>
      </c>
      <c r="V53">
        <v>2</v>
      </c>
      <c r="W53">
        <v>281.98</v>
      </c>
      <c r="X53">
        <v>26</v>
      </c>
      <c r="Y53">
        <v>2917.1600000000003</v>
      </c>
    </row>
    <row r="54" spans="1:25" x14ac:dyDescent="0.25">
      <c r="A54" s="3">
        <v>9350329000634</v>
      </c>
      <c r="H54">
        <v>1</v>
      </c>
      <c r="I54">
        <v>133</v>
      </c>
      <c r="L54">
        <v>2</v>
      </c>
      <c r="M54">
        <v>605</v>
      </c>
      <c r="N54">
        <v>2</v>
      </c>
      <c r="O54">
        <v>433</v>
      </c>
      <c r="X54">
        <v>5</v>
      </c>
      <c r="Y54">
        <v>1171</v>
      </c>
    </row>
    <row r="55" spans="1:25" x14ac:dyDescent="0.25">
      <c r="A55" s="3">
        <v>9350329000641</v>
      </c>
      <c r="D55">
        <v>11</v>
      </c>
      <c r="E55">
        <v>523.14</v>
      </c>
      <c r="H55">
        <v>1</v>
      </c>
      <c r="I55">
        <v>87.19</v>
      </c>
      <c r="J55">
        <v>2</v>
      </c>
      <c r="K55">
        <v>312.18</v>
      </c>
      <c r="L55">
        <v>1</v>
      </c>
      <c r="M55">
        <v>87.19</v>
      </c>
      <c r="R55">
        <v>2</v>
      </c>
      <c r="S55">
        <v>263.98</v>
      </c>
      <c r="T55">
        <v>1</v>
      </c>
      <c r="U55">
        <v>153.99</v>
      </c>
      <c r="X55">
        <v>18</v>
      </c>
      <c r="Y55">
        <v>1427.67</v>
      </c>
    </row>
    <row r="56" spans="1:25" x14ac:dyDescent="0.25">
      <c r="A56" s="3">
        <v>9350329000658</v>
      </c>
      <c r="L56">
        <v>1</v>
      </c>
      <c r="M56">
        <v>459.99</v>
      </c>
      <c r="R56">
        <v>1</v>
      </c>
      <c r="S56">
        <v>203.99</v>
      </c>
      <c r="V56">
        <v>2</v>
      </c>
      <c r="W56">
        <v>467.98</v>
      </c>
      <c r="X56">
        <v>4</v>
      </c>
      <c r="Y56">
        <v>1131.96</v>
      </c>
    </row>
    <row r="57" spans="1:25" x14ac:dyDescent="0.25">
      <c r="A57" s="3">
        <v>9350329000665</v>
      </c>
      <c r="D57">
        <v>6</v>
      </c>
      <c r="E57">
        <v>348.76</v>
      </c>
      <c r="F57">
        <v>5</v>
      </c>
      <c r="G57">
        <v>681.68000000000006</v>
      </c>
      <c r="J57">
        <v>1</v>
      </c>
      <c r="K57">
        <v>87.19</v>
      </c>
      <c r="L57">
        <v>2</v>
      </c>
      <c r="M57">
        <v>286.19</v>
      </c>
      <c r="N57">
        <v>4</v>
      </c>
      <c r="O57">
        <v>747.16000000000008</v>
      </c>
      <c r="P57">
        <v>2</v>
      </c>
      <c r="Q57">
        <v>307.18</v>
      </c>
      <c r="R57">
        <v>1</v>
      </c>
      <c r="S57">
        <v>219.99</v>
      </c>
      <c r="X57">
        <v>21</v>
      </c>
      <c r="Y57">
        <v>2678.1500000000005</v>
      </c>
    </row>
    <row r="58" spans="1:25" x14ac:dyDescent="0.25">
      <c r="A58" s="3">
        <v>9350329000672</v>
      </c>
      <c r="H58">
        <v>4</v>
      </c>
      <c r="I58">
        <v>738.99</v>
      </c>
      <c r="J58">
        <v>2</v>
      </c>
      <c r="K58">
        <v>339.99</v>
      </c>
      <c r="X58">
        <v>6</v>
      </c>
      <c r="Y58">
        <v>1078.98</v>
      </c>
    </row>
    <row r="59" spans="1:25" x14ac:dyDescent="0.25">
      <c r="A59" s="3">
        <v>9350329000689</v>
      </c>
      <c r="D59">
        <v>13</v>
      </c>
      <c r="E59">
        <v>523.14</v>
      </c>
      <c r="F59">
        <v>1</v>
      </c>
      <c r="G59">
        <v>87.19</v>
      </c>
      <c r="H59">
        <v>6</v>
      </c>
      <c r="I59">
        <v>261.57</v>
      </c>
      <c r="J59">
        <v>1</v>
      </c>
      <c r="K59">
        <v>87.19</v>
      </c>
      <c r="L59">
        <v>1</v>
      </c>
      <c r="M59">
        <v>87.19</v>
      </c>
      <c r="N59">
        <v>1</v>
      </c>
      <c r="O59">
        <v>87.19</v>
      </c>
      <c r="P59">
        <v>1</v>
      </c>
      <c r="Q59">
        <v>87.19</v>
      </c>
      <c r="R59">
        <v>1</v>
      </c>
      <c r="S59">
        <v>87.19</v>
      </c>
      <c r="X59">
        <v>25</v>
      </c>
      <c r="Y59">
        <v>1307.8500000000001</v>
      </c>
    </row>
    <row r="60" spans="1:25" x14ac:dyDescent="0.25">
      <c r="A60" s="3">
        <v>9350329000702</v>
      </c>
      <c r="D60">
        <v>4</v>
      </c>
      <c r="E60">
        <v>261.57</v>
      </c>
      <c r="F60">
        <v>1</v>
      </c>
      <c r="G60">
        <v>204.99</v>
      </c>
      <c r="J60">
        <v>1</v>
      </c>
      <c r="K60">
        <v>87.19</v>
      </c>
      <c r="L60">
        <v>1</v>
      </c>
      <c r="M60">
        <v>87.19</v>
      </c>
      <c r="N60">
        <v>2</v>
      </c>
      <c r="O60">
        <v>287.19</v>
      </c>
      <c r="P60">
        <v>2</v>
      </c>
      <c r="Q60">
        <v>286.19</v>
      </c>
      <c r="R60">
        <v>2</v>
      </c>
      <c r="S60">
        <v>174.38</v>
      </c>
      <c r="T60">
        <v>2</v>
      </c>
      <c r="U60">
        <v>439.98</v>
      </c>
      <c r="X60">
        <v>15</v>
      </c>
      <c r="Y60">
        <v>1828.6800000000003</v>
      </c>
    </row>
    <row r="61" spans="1:25" x14ac:dyDescent="0.25">
      <c r="A61" s="3">
        <v>9350329000719</v>
      </c>
      <c r="F61">
        <v>2</v>
      </c>
      <c r="G61">
        <v>679.98</v>
      </c>
      <c r="N61">
        <v>2</v>
      </c>
      <c r="O61">
        <v>433</v>
      </c>
      <c r="P61">
        <v>2</v>
      </c>
      <c r="Q61">
        <v>600</v>
      </c>
      <c r="R61">
        <v>3</v>
      </c>
      <c r="S61">
        <v>639.99</v>
      </c>
      <c r="X61">
        <v>9</v>
      </c>
      <c r="Y61">
        <v>2352.9700000000003</v>
      </c>
    </row>
    <row r="62" spans="1:25" x14ac:dyDescent="0.25">
      <c r="A62" s="3">
        <v>9350329000825</v>
      </c>
      <c r="D62">
        <v>5</v>
      </c>
      <c r="E62">
        <v>992.05</v>
      </c>
      <c r="J62">
        <v>2</v>
      </c>
      <c r="K62">
        <v>377.28000000000003</v>
      </c>
      <c r="L62">
        <v>3</v>
      </c>
      <c r="M62">
        <v>321.87</v>
      </c>
      <c r="N62">
        <v>2</v>
      </c>
      <c r="O62">
        <v>539.98</v>
      </c>
      <c r="P62">
        <v>5</v>
      </c>
      <c r="Q62">
        <v>1187.25</v>
      </c>
      <c r="R62">
        <v>1</v>
      </c>
      <c r="S62">
        <v>269.99</v>
      </c>
      <c r="T62">
        <v>4</v>
      </c>
      <c r="U62">
        <v>591.86</v>
      </c>
      <c r="X62">
        <v>22</v>
      </c>
      <c r="Y62">
        <v>4280.28</v>
      </c>
    </row>
    <row r="63" spans="1:25" x14ac:dyDescent="0.25">
      <c r="A63" s="3">
        <v>9350329000832</v>
      </c>
      <c r="D63">
        <v>5</v>
      </c>
      <c r="E63">
        <v>958.05</v>
      </c>
      <c r="J63">
        <v>1</v>
      </c>
      <c r="K63">
        <v>107.29</v>
      </c>
      <c r="L63">
        <v>3</v>
      </c>
      <c r="M63">
        <v>321.87</v>
      </c>
      <c r="N63">
        <v>3</v>
      </c>
      <c r="O63">
        <v>484.57000000000005</v>
      </c>
      <c r="T63">
        <v>2</v>
      </c>
      <c r="U63">
        <v>350.28000000000003</v>
      </c>
      <c r="X63">
        <v>14</v>
      </c>
      <c r="Y63">
        <v>2222.0600000000004</v>
      </c>
    </row>
    <row r="64" spans="1:25" x14ac:dyDescent="0.25">
      <c r="A64" s="3">
        <v>9350329000849</v>
      </c>
      <c r="D64">
        <v>2</v>
      </c>
      <c r="E64">
        <v>480.99</v>
      </c>
      <c r="J64">
        <v>1</v>
      </c>
      <c r="K64">
        <v>107.29</v>
      </c>
      <c r="L64">
        <v>6</v>
      </c>
      <c r="M64">
        <v>969.14</v>
      </c>
      <c r="N64">
        <v>7</v>
      </c>
      <c r="O64">
        <v>1564.53</v>
      </c>
      <c r="P64">
        <v>2</v>
      </c>
      <c r="Q64">
        <v>539.98</v>
      </c>
      <c r="R64">
        <v>3</v>
      </c>
      <c r="S64">
        <v>809.97</v>
      </c>
      <c r="T64">
        <v>7</v>
      </c>
      <c r="U64">
        <v>1239.1300000000001</v>
      </c>
      <c r="V64">
        <v>2</v>
      </c>
      <c r="W64">
        <v>539.98</v>
      </c>
      <c r="X64">
        <v>30</v>
      </c>
      <c r="Y64">
        <v>6251.01</v>
      </c>
    </row>
    <row r="65" spans="1:25" x14ac:dyDescent="0.25">
      <c r="A65" s="3">
        <v>9350329000856</v>
      </c>
      <c r="D65">
        <v>5</v>
      </c>
      <c r="E65">
        <v>699.15</v>
      </c>
      <c r="F65">
        <v>1</v>
      </c>
      <c r="G65">
        <v>259.99</v>
      </c>
      <c r="J65">
        <v>1</v>
      </c>
      <c r="K65">
        <v>107.29</v>
      </c>
      <c r="L65">
        <v>1</v>
      </c>
      <c r="M65">
        <v>107.29</v>
      </c>
      <c r="N65">
        <v>3</v>
      </c>
      <c r="O65">
        <v>647.27</v>
      </c>
      <c r="P65">
        <v>1</v>
      </c>
      <c r="Q65">
        <v>107.29</v>
      </c>
      <c r="R65">
        <v>4</v>
      </c>
      <c r="S65">
        <v>1079.96</v>
      </c>
      <c r="T65">
        <v>2</v>
      </c>
      <c r="U65">
        <v>214.58</v>
      </c>
      <c r="V65">
        <v>2</v>
      </c>
      <c r="W65">
        <v>539.98</v>
      </c>
      <c r="X65">
        <v>20</v>
      </c>
      <c r="Y65">
        <v>3762.7999999999997</v>
      </c>
    </row>
    <row r="66" spans="1:25" x14ac:dyDescent="0.25">
      <c r="A66" s="3">
        <v>9350329000900</v>
      </c>
      <c r="D66">
        <v>1</v>
      </c>
      <c r="E66">
        <v>98.35</v>
      </c>
      <c r="H66">
        <v>1</v>
      </c>
      <c r="I66">
        <v>98.35</v>
      </c>
      <c r="J66">
        <v>3</v>
      </c>
      <c r="K66">
        <v>398.33000000000004</v>
      </c>
      <c r="L66">
        <v>2</v>
      </c>
      <c r="M66">
        <v>196.7</v>
      </c>
      <c r="N66">
        <v>7</v>
      </c>
      <c r="O66">
        <v>1049.93</v>
      </c>
      <c r="P66">
        <v>6</v>
      </c>
      <c r="Q66">
        <v>848.30000000000007</v>
      </c>
      <c r="R66">
        <v>1</v>
      </c>
      <c r="S66">
        <v>98.35</v>
      </c>
      <c r="T66">
        <v>3</v>
      </c>
      <c r="U66">
        <v>398.33000000000004</v>
      </c>
      <c r="V66">
        <v>1</v>
      </c>
      <c r="W66">
        <v>149.99</v>
      </c>
      <c r="X66">
        <v>25</v>
      </c>
      <c r="Y66">
        <v>3336.63</v>
      </c>
    </row>
    <row r="67" spans="1:25" x14ac:dyDescent="0.25">
      <c r="A67" s="3">
        <v>9350329000917</v>
      </c>
      <c r="D67">
        <v>2</v>
      </c>
      <c r="E67">
        <v>375.01</v>
      </c>
      <c r="F67">
        <v>1</v>
      </c>
      <c r="G67">
        <v>150.02000000000001</v>
      </c>
      <c r="H67">
        <v>1</v>
      </c>
      <c r="I67">
        <v>224.99</v>
      </c>
      <c r="L67">
        <v>2</v>
      </c>
      <c r="M67">
        <v>224.99</v>
      </c>
      <c r="N67">
        <v>4</v>
      </c>
      <c r="O67">
        <v>899.99</v>
      </c>
      <c r="R67">
        <v>2</v>
      </c>
      <c r="S67">
        <v>450</v>
      </c>
      <c r="T67">
        <v>4</v>
      </c>
      <c r="U67">
        <v>825.02</v>
      </c>
      <c r="V67">
        <v>2</v>
      </c>
      <c r="W67">
        <v>450</v>
      </c>
      <c r="X67">
        <v>18</v>
      </c>
      <c r="Y67">
        <v>3600.02</v>
      </c>
    </row>
    <row r="68" spans="1:25" x14ac:dyDescent="0.25">
      <c r="A68" s="3">
        <v>9350329000924</v>
      </c>
      <c r="B68">
        <v>1</v>
      </c>
      <c r="C68">
        <v>149.99</v>
      </c>
      <c r="D68">
        <v>11</v>
      </c>
      <c r="E68">
        <v>636.74</v>
      </c>
      <c r="F68">
        <v>1</v>
      </c>
      <c r="G68">
        <v>98.35</v>
      </c>
      <c r="H68">
        <v>1</v>
      </c>
      <c r="I68">
        <v>98.35</v>
      </c>
      <c r="J68">
        <v>7</v>
      </c>
      <c r="K68">
        <v>1049.93</v>
      </c>
      <c r="L68">
        <v>4</v>
      </c>
      <c r="M68">
        <v>548.32000000000005</v>
      </c>
      <c r="N68">
        <v>9</v>
      </c>
      <c r="O68">
        <v>1246.6300000000001</v>
      </c>
      <c r="P68">
        <v>3</v>
      </c>
      <c r="Q68">
        <v>449.97</v>
      </c>
      <c r="R68">
        <v>9</v>
      </c>
      <c r="S68">
        <v>1246.6300000000001</v>
      </c>
      <c r="T68">
        <v>3</v>
      </c>
      <c r="U68">
        <v>398.33000000000004</v>
      </c>
      <c r="V68">
        <v>5</v>
      </c>
      <c r="W68">
        <v>749.95</v>
      </c>
      <c r="X68">
        <v>54</v>
      </c>
      <c r="Y68">
        <v>6673.1900000000005</v>
      </c>
    </row>
    <row r="69" spans="1:25" x14ac:dyDescent="0.25">
      <c r="A69" s="3">
        <v>9350329000931</v>
      </c>
      <c r="D69">
        <v>5</v>
      </c>
      <c r="E69">
        <v>965.01</v>
      </c>
      <c r="H69">
        <v>1</v>
      </c>
      <c r="I69">
        <v>224.99</v>
      </c>
      <c r="J69">
        <v>6</v>
      </c>
      <c r="K69">
        <v>1349.94</v>
      </c>
      <c r="L69">
        <v>1</v>
      </c>
      <c r="M69">
        <v>224.99</v>
      </c>
      <c r="N69">
        <v>7</v>
      </c>
      <c r="O69">
        <v>1574.94</v>
      </c>
      <c r="P69">
        <v>1</v>
      </c>
      <c r="Q69">
        <v>224.99</v>
      </c>
      <c r="R69">
        <v>1</v>
      </c>
      <c r="S69">
        <v>224.99</v>
      </c>
      <c r="T69">
        <v>8</v>
      </c>
      <c r="U69">
        <v>1724.98</v>
      </c>
      <c r="V69">
        <v>3</v>
      </c>
      <c r="W69">
        <v>674.97</v>
      </c>
      <c r="X69">
        <v>33</v>
      </c>
      <c r="Y69">
        <v>7189.8</v>
      </c>
    </row>
    <row r="70" spans="1:25" x14ac:dyDescent="0.25">
      <c r="A70" s="3">
        <v>9350329000948</v>
      </c>
      <c r="B70">
        <v>1</v>
      </c>
      <c r="C70">
        <v>149.99</v>
      </c>
      <c r="D70">
        <v>6</v>
      </c>
      <c r="E70">
        <v>590.03000000000009</v>
      </c>
      <c r="H70">
        <v>1</v>
      </c>
      <c r="I70">
        <v>98.35</v>
      </c>
      <c r="J70">
        <v>6</v>
      </c>
      <c r="K70">
        <v>646.67000000000007</v>
      </c>
      <c r="L70">
        <v>10</v>
      </c>
      <c r="M70">
        <v>1396.6200000000001</v>
      </c>
      <c r="N70">
        <v>14</v>
      </c>
      <c r="O70">
        <v>1593.32</v>
      </c>
      <c r="P70">
        <v>4</v>
      </c>
      <c r="Q70">
        <v>496.68</v>
      </c>
      <c r="R70">
        <v>5</v>
      </c>
      <c r="S70">
        <v>346.69</v>
      </c>
      <c r="T70">
        <v>7</v>
      </c>
      <c r="U70">
        <v>998.29000000000008</v>
      </c>
      <c r="V70">
        <v>4</v>
      </c>
      <c r="W70">
        <v>599.96</v>
      </c>
      <c r="X70">
        <v>58</v>
      </c>
      <c r="Y70">
        <v>6916.6</v>
      </c>
    </row>
    <row r="71" spans="1:25" x14ac:dyDescent="0.25">
      <c r="A71" s="3">
        <v>9350329000955</v>
      </c>
      <c r="D71">
        <v>2</v>
      </c>
      <c r="E71">
        <v>429.98</v>
      </c>
      <c r="H71">
        <v>1</v>
      </c>
      <c r="I71">
        <v>150.02000000000001</v>
      </c>
      <c r="J71">
        <v>6</v>
      </c>
      <c r="K71">
        <v>975.01</v>
      </c>
      <c r="L71">
        <v>6</v>
      </c>
      <c r="M71">
        <v>1349.97</v>
      </c>
      <c r="N71">
        <v>5</v>
      </c>
      <c r="O71">
        <v>1125.01</v>
      </c>
      <c r="P71">
        <v>3</v>
      </c>
      <c r="Q71">
        <v>375.01</v>
      </c>
      <c r="R71">
        <v>1</v>
      </c>
      <c r="S71">
        <v>220</v>
      </c>
      <c r="T71">
        <v>10</v>
      </c>
      <c r="U71">
        <v>2165</v>
      </c>
      <c r="V71">
        <v>1</v>
      </c>
      <c r="W71">
        <v>225</v>
      </c>
      <c r="X71">
        <v>35</v>
      </c>
      <c r="Y71">
        <v>7015</v>
      </c>
    </row>
    <row r="72" spans="1:25" x14ac:dyDescent="0.25">
      <c r="A72" s="3">
        <v>9350329000962</v>
      </c>
      <c r="D72">
        <v>7</v>
      </c>
      <c r="E72">
        <v>590.1</v>
      </c>
      <c r="F72">
        <v>1</v>
      </c>
      <c r="G72">
        <v>98.35</v>
      </c>
      <c r="H72">
        <v>1</v>
      </c>
      <c r="I72">
        <v>98.35</v>
      </c>
      <c r="J72">
        <v>2</v>
      </c>
      <c r="K72">
        <v>248.34</v>
      </c>
      <c r="L72">
        <v>2</v>
      </c>
      <c r="M72">
        <v>248.34</v>
      </c>
      <c r="N72">
        <v>2</v>
      </c>
      <c r="O72">
        <v>299.98</v>
      </c>
      <c r="P72">
        <v>3</v>
      </c>
      <c r="Q72">
        <v>398.33000000000004</v>
      </c>
      <c r="T72">
        <v>1</v>
      </c>
      <c r="U72">
        <v>98.35</v>
      </c>
      <c r="V72">
        <v>1</v>
      </c>
      <c r="W72">
        <v>149.99</v>
      </c>
      <c r="X72">
        <v>20</v>
      </c>
      <c r="Y72">
        <v>2230.13</v>
      </c>
    </row>
    <row r="73" spans="1:25" x14ac:dyDescent="0.25">
      <c r="A73" s="3">
        <v>9350329000979</v>
      </c>
      <c r="D73">
        <v>2</v>
      </c>
      <c r="E73">
        <v>365.01</v>
      </c>
      <c r="J73">
        <v>1</v>
      </c>
      <c r="K73">
        <v>224.99</v>
      </c>
      <c r="L73">
        <v>3</v>
      </c>
      <c r="M73">
        <v>674.97</v>
      </c>
      <c r="N73">
        <v>5</v>
      </c>
      <c r="O73">
        <v>1124.97</v>
      </c>
      <c r="P73">
        <v>3</v>
      </c>
      <c r="Q73">
        <v>674.98</v>
      </c>
      <c r="R73">
        <v>1</v>
      </c>
      <c r="S73">
        <v>225</v>
      </c>
      <c r="T73">
        <v>3</v>
      </c>
      <c r="U73">
        <v>600</v>
      </c>
      <c r="V73">
        <v>1</v>
      </c>
      <c r="W73">
        <v>224.99</v>
      </c>
      <c r="X73">
        <v>19</v>
      </c>
      <c r="Y73">
        <v>4114.91</v>
      </c>
    </row>
    <row r="74" spans="1:25" x14ac:dyDescent="0.25">
      <c r="A74" s="3">
        <v>9350329000986</v>
      </c>
      <c r="D74">
        <v>7</v>
      </c>
      <c r="E74">
        <v>523.14</v>
      </c>
      <c r="F74">
        <v>2</v>
      </c>
      <c r="G74">
        <v>269.98</v>
      </c>
      <c r="L74">
        <v>3</v>
      </c>
      <c r="M74">
        <v>404.97</v>
      </c>
      <c r="N74">
        <v>2</v>
      </c>
      <c r="O74">
        <v>269.98</v>
      </c>
      <c r="P74">
        <v>4</v>
      </c>
      <c r="Q74">
        <v>529.98</v>
      </c>
      <c r="R74">
        <v>1</v>
      </c>
      <c r="S74">
        <v>87.19</v>
      </c>
      <c r="T74">
        <v>2</v>
      </c>
      <c r="U74">
        <v>269.98</v>
      </c>
      <c r="V74">
        <v>1</v>
      </c>
      <c r="W74">
        <v>134.99</v>
      </c>
      <c r="X74">
        <v>22</v>
      </c>
      <c r="Y74">
        <v>2490.21</v>
      </c>
    </row>
    <row r="75" spans="1:25" x14ac:dyDescent="0.25">
      <c r="A75" s="3">
        <v>9350329000993</v>
      </c>
      <c r="D75">
        <v>2</v>
      </c>
      <c r="E75">
        <v>404.98</v>
      </c>
      <c r="F75">
        <v>3</v>
      </c>
      <c r="G75">
        <v>535.48</v>
      </c>
      <c r="J75">
        <v>2</v>
      </c>
      <c r="K75">
        <v>402.48</v>
      </c>
      <c r="L75">
        <v>1</v>
      </c>
      <c r="M75">
        <v>199.99</v>
      </c>
      <c r="N75">
        <v>6</v>
      </c>
      <c r="O75">
        <v>1194.95</v>
      </c>
      <c r="P75">
        <v>3</v>
      </c>
      <c r="Q75">
        <v>584.99</v>
      </c>
      <c r="R75">
        <v>4</v>
      </c>
      <c r="S75">
        <v>794.97</v>
      </c>
      <c r="T75">
        <v>3</v>
      </c>
      <c r="U75">
        <v>589.99</v>
      </c>
      <c r="V75">
        <v>1</v>
      </c>
      <c r="W75">
        <v>199.99</v>
      </c>
      <c r="X75">
        <v>25</v>
      </c>
      <c r="Y75">
        <v>4907.82</v>
      </c>
    </row>
    <row r="76" spans="1:25" x14ac:dyDescent="0.25">
      <c r="A76" s="3">
        <v>9350329001006</v>
      </c>
      <c r="B76">
        <v>2</v>
      </c>
      <c r="C76">
        <v>134.99</v>
      </c>
      <c r="D76">
        <v>8</v>
      </c>
      <c r="E76">
        <v>705.93000000000006</v>
      </c>
      <c r="H76">
        <v>1</v>
      </c>
      <c r="I76">
        <v>87.19</v>
      </c>
      <c r="J76">
        <v>5</v>
      </c>
      <c r="K76">
        <v>569.37</v>
      </c>
      <c r="L76">
        <v>2</v>
      </c>
      <c r="M76">
        <v>222.18</v>
      </c>
      <c r="N76">
        <v>2</v>
      </c>
      <c r="O76">
        <v>222.18</v>
      </c>
      <c r="P76">
        <v>5</v>
      </c>
      <c r="Q76">
        <v>404.97</v>
      </c>
      <c r="R76">
        <v>3</v>
      </c>
      <c r="S76">
        <v>357.17</v>
      </c>
      <c r="X76">
        <v>28</v>
      </c>
      <c r="Y76">
        <v>2703.9800000000005</v>
      </c>
    </row>
    <row r="77" spans="1:25" x14ac:dyDescent="0.25">
      <c r="A77" s="3">
        <v>9350329001013</v>
      </c>
      <c r="D77">
        <v>1</v>
      </c>
      <c r="E77">
        <v>199.99</v>
      </c>
      <c r="F77">
        <v>1</v>
      </c>
      <c r="G77">
        <v>133</v>
      </c>
      <c r="H77">
        <v>2</v>
      </c>
      <c r="I77">
        <v>266</v>
      </c>
      <c r="J77">
        <v>1</v>
      </c>
      <c r="K77">
        <v>202.49</v>
      </c>
      <c r="L77">
        <v>2</v>
      </c>
      <c r="M77">
        <v>389.98</v>
      </c>
      <c r="N77">
        <v>3</v>
      </c>
      <c r="O77">
        <v>323</v>
      </c>
      <c r="P77">
        <v>1</v>
      </c>
      <c r="Q77">
        <v>199.99</v>
      </c>
      <c r="R77">
        <v>1</v>
      </c>
      <c r="S77">
        <v>199.99</v>
      </c>
      <c r="V77">
        <v>2</v>
      </c>
      <c r="W77">
        <v>389.99</v>
      </c>
      <c r="X77">
        <v>14</v>
      </c>
      <c r="Y77">
        <v>2304.4300000000003</v>
      </c>
    </row>
    <row r="78" spans="1:25" x14ac:dyDescent="0.25">
      <c r="A78" s="3">
        <v>9350329001020</v>
      </c>
      <c r="D78">
        <v>11</v>
      </c>
      <c r="E78">
        <v>523.14</v>
      </c>
      <c r="F78">
        <v>2</v>
      </c>
      <c r="G78">
        <v>87.19</v>
      </c>
      <c r="H78">
        <v>2</v>
      </c>
      <c r="I78">
        <v>174.38</v>
      </c>
      <c r="J78">
        <v>1</v>
      </c>
      <c r="K78">
        <v>130</v>
      </c>
      <c r="P78">
        <v>4</v>
      </c>
      <c r="Q78">
        <v>404.97</v>
      </c>
      <c r="R78">
        <v>8</v>
      </c>
      <c r="S78">
        <v>1027.1300000000001</v>
      </c>
      <c r="T78">
        <v>4</v>
      </c>
      <c r="U78">
        <v>534.97</v>
      </c>
      <c r="V78">
        <v>2</v>
      </c>
      <c r="W78">
        <v>264.99</v>
      </c>
      <c r="X78">
        <v>34</v>
      </c>
      <c r="Y78">
        <v>3146.7699999999995</v>
      </c>
    </row>
    <row r="79" spans="1:25" x14ac:dyDescent="0.25">
      <c r="A79" s="3">
        <v>9350329001037</v>
      </c>
      <c r="F79">
        <v>1</v>
      </c>
      <c r="G79">
        <v>133</v>
      </c>
      <c r="H79">
        <v>2</v>
      </c>
      <c r="I79">
        <v>266</v>
      </c>
      <c r="J79">
        <v>1</v>
      </c>
      <c r="K79">
        <v>190</v>
      </c>
      <c r="L79">
        <v>6</v>
      </c>
      <c r="M79">
        <v>1194.96</v>
      </c>
      <c r="N79">
        <v>5</v>
      </c>
      <c r="O79">
        <v>999.95</v>
      </c>
      <c r="P79">
        <v>4</v>
      </c>
      <c r="Q79">
        <v>794.97</v>
      </c>
      <c r="R79">
        <v>1</v>
      </c>
      <c r="S79">
        <v>199.99</v>
      </c>
      <c r="T79">
        <v>3</v>
      </c>
      <c r="U79">
        <v>599.97</v>
      </c>
      <c r="V79">
        <v>1</v>
      </c>
      <c r="W79">
        <v>195</v>
      </c>
      <c r="X79">
        <v>24</v>
      </c>
      <c r="Y79">
        <v>4573.84</v>
      </c>
    </row>
    <row r="80" spans="1:25" x14ac:dyDescent="0.25">
      <c r="A80" s="3">
        <v>9350329001044</v>
      </c>
      <c r="D80">
        <v>12</v>
      </c>
      <c r="E80">
        <v>652.13000000000011</v>
      </c>
      <c r="F80">
        <v>1</v>
      </c>
      <c r="G80">
        <v>87.19</v>
      </c>
      <c r="H80">
        <v>6</v>
      </c>
      <c r="I80">
        <v>261.57</v>
      </c>
      <c r="L80">
        <v>2</v>
      </c>
      <c r="M80">
        <v>221.19</v>
      </c>
      <c r="P80">
        <v>1</v>
      </c>
      <c r="Q80">
        <v>134.99</v>
      </c>
      <c r="R80">
        <v>4</v>
      </c>
      <c r="S80">
        <v>486.18</v>
      </c>
      <c r="V80">
        <v>2</v>
      </c>
      <c r="W80">
        <v>130</v>
      </c>
      <c r="X80">
        <v>28</v>
      </c>
      <c r="Y80">
        <v>1973.2500000000002</v>
      </c>
    </row>
    <row r="81" spans="1:25" x14ac:dyDescent="0.25">
      <c r="A81" s="3">
        <v>9350329001051</v>
      </c>
      <c r="D81">
        <v>1</v>
      </c>
      <c r="E81">
        <v>193.49</v>
      </c>
      <c r="F81">
        <v>2</v>
      </c>
      <c r="G81">
        <v>335.49</v>
      </c>
      <c r="H81">
        <v>1</v>
      </c>
      <c r="I81">
        <v>202.49</v>
      </c>
      <c r="N81">
        <v>1</v>
      </c>
      <c r="O81">
        <v>202.49</v>
      </c>
      <c r="X81">
        <v>5</v>
      </c>
      <c r="Y81">
        <v>933.96</v>
      </c>
    </row>
    <row r="82" spans="1:25" x14ac:dyDescent="0.25">
      <c r="A82" s="3">
        <v>9350329001068</v>
      </c>
      <c r="D82">
        <v>4</v>
      </c>
      <c r="E82">
        <v>261.57</v>
      </c>
      <c r="H82">
        <v>4</v>
      </c>
      <c r="I82">
        <v>174.38</v>
      </c>
      <c r="L82">
        <v>3</v>
      </c>
      <c r="M82">
        <v>351.19</v>
      </c>
      <c r="N82">
        <v>5</v>
      </c>
      <c r="O82">
        <v>623.19000000000005</v>
      </c>
      <c r="P82">
        <v>2</v>
      </c>
      <c r="Q82">
        <v>264</v>
      </c>
      <c r="V82">
        <v>1</v>
      </c>
      <c r="W82">
        <v>134</v>
      </c>
      <c r="X82">
        <v>19</v>
      </c>
      <c r="Y82">
        <v>1808.33</v>
      </c>
    </row>
    <row r="83" spans="1:25" x14ac:dyDescent="0.25">
      <c r="A83" s="3">
        <v>9350329001075</v>
      </c>
      <c r="F83">
        <v>1</v>
      </c>
      <c r="G83">
        <v>133</v>
      </c>
      <c r="H83">
        <v>2</v>
      </c>
      <c r="I83">
        <v>266</v>
      </c>
      <c r="N83">
        <v>1</v>
      </c>
      <c r="O83">
        <v>133</v>
      </c>
      <c r="R83">
        <v>1</v>
      </c>
      <c r="S83">
        <v>199.99</v>
      </c>
      <c r="T83">
        <v>1</v>
      </c>
      <c r="U83">
        <v>199.99</v>
      </c>
      <c r="V83">
        <v>1</v>
      </c>
      <c r="W83">
        <v>199.99</v>
      </c>
      <c r="X83">
        <v>7</v>
      </c>
      <c r="Y83">
        <v>1131.97</v>
      </c>
    </row>
    <row r="84" spans="1:25" x14ac:dyDescent="0.25">
      <c r="A84" s="3">
        <v>9350329001365</v>
      </c>
      <c r="J84">
        <v>1</v>
      </c>
      <c r="K84">
        <v>204</v>
      </c>
      <c r="N84">
        <v>2</v>
      </c>
      <c r="O84">
        <v>781.2</v>
      </c>
      <c r="X84">
        <v>3</v>
      </c>
      <c r="Y84">
        <v>985.2</v>
      </c>
    </row>
    <row r="85" spans="1:25" x14ac:dyDescent="0.25">
      <c r="A85" s="3">
        <v>9350329001389</v>
      </c>
      <c r="J85">
        <v>2</v>
      </c>
      <c r="K85">
        <v>408</v>
      </c>
      <c r="L85">
        <v>1</v>
      </c>
      <c r="M85">
        <v>204</v>
      </c>
      <c r="X85">
        <v>3</v>
      </c>
      <c r="Y85">
        <v>612</v>
      </c>
    </row>
    <row r="86" spans="1:25" x14ac:dyDescent="0.25">
      <c r="A86" s="3">
        <v>9350329001402</v>
      </c>
      <c r="J86">
        <v>1</v>
      </c>
      <c r="K86">
        <v>204</v>
      </c>
      <c r="R86">
        <v>1</v>
      </c>
      <c r="S86">
        <v>204</v>
      </c>
      <c r="T86">
        <v>1</v>
      </c>
      <c r="U86">
        <v>204</v>
      </c>
      <c r="X86">
        <v>3</v>
      </c>
      <c r="Y86">
        <v>612</v>
      </c>
    </row>
    <row r="87" spans="1:25" x14ac:dyDescent="0.25">
      <c r="A87" s="3">
        <v>9350329001440</v>
      </c>
      <c r="J87">
        <v>1</v>
      </c>
      <c r="K87">
        <v>204</v>
      </c>
      <c r="L87">
        <v>2</v>
      </c>
      <c r="M87">
        <v>1039.98</v>
      </c>
      <c r="P87">
        <v>2</v>
      </c>
      <c r="Q87">
        <v>1039.98</v>
      </c>
      <c r="R87">
        <v>1</v>
      </c>
      <c r="S87">
        <v>519.99</v>
      </c>
      <c r="X87">
        <v>6</v>
      </c>
      <c r="Y87">
        <v>2803.95</v>
      </c>
    </row>
    <row r="88" spans="1:25" x14ac:dyDescent="0.25">
      <c r="A88" s="3">
        <v>9350329001464</v>
      </c>
      <c r="J88">
        <v>1</v>
      </c>
      <c r="K88">
        <v>204</v>
      </c>
      <c r="T88">
        <v>1</v>
      </c>
      <c r="U88">
        <v>204</v>
      </c>
      <c r="X88">
        <v>2</v>
      </c>
      <c r="Y88">
        <v>408</v>
      </c>
    </row>
    <row r="89" spans="1:25" x14ac:dyDescent="0.25">
      <c r="A89" s="3">
        <v>9350329001662</v>
      </c>
      <c r="N89">
        <v>1</v>
      </c>
      <c r="O89">
        <v>204</v>
      </c>
      <c r="P89">
        <v>1</v>
      </c>
      <c r="Q89">
        <v>316.2</v>
      </c>
      <c r="X89">
        <v>2</v>
      </c>
      <c r="Y89">
        <v>520.20000000000005</v>
      </c>
    </row>
    <row r="90" spans="1:25" x14ac:dyDescent="0.25">
      <c r="A90" s="3">
        <v>9350329001709</v>
      </c>
      <c r="N90">
        <v>1</v>
      </c>
      <c r="O90">
        <v>330</v>
      </c>
      <c r="X90">
        <v>1</v>
      </c>
      <c r="Y90">
        <v>330</v>
      </c>
    </row>
    <row r="91" spans="1:25" x14ac:dyDescent="0.25">
      <c r="A91" s="3">
        <v>9350329001976</v>
      </c>
      <c r="J91">
        <v>3</v>
      </c>
      <c r="K91">
        <v>661.15</v>
      </c>
      <c r="L91">
        <v>1</v>
      </c>
      <c r="M91">
        <v>277.49</v>
      </c>
      <c r="N91">
        <v>1</v>
      </c>
      <c r="O91">
        <v>277.49</v>
      </c>
      <c r="X91">
        <v>5</v>
      </c>
      <c r="Y91">
        <v>1216.1300000000001</v>
      </c>
    </row>
    <row r="92" spans="1:25" x14ac:dyDescent="0.25">
      <c r="A92" s="3">
        <v>9350329001983</v>
      </c>
      <c r="J92">
        <v>2</v>
      </c>
      <c r="K92">
        <v>869.98</v>
      </c>
      <c r="L92">
        <v>1</v>
      </c>
      <c r="M92">
        <v>434.99</v>
      </c>
      <c r="N92">
        <v>1</v>
      </c>
      <c r="O92">
        <v>434.99</v>
      </c>
      <c r="V92">
        <v>1</v>
      </c>
      <c r="W92">
        <v>434.99</v>
      </c>
      <c r="X92">
        <v>5</v>
      </c>
      <c r="Y92">
        <v>2174.9499999999998</v>
      </c>
    </row>
    <row r="93" spans="1:25" x14ac:dyDescent="0.25">
      <c r="A93" s="3">
        <v>9350329001099</v>
      </c>
      <c r="B93">
        <v>1</v>
      </c>
      <c r="C93">
        <v>39.99</v>
      </c>
      <c r="V93">
        <v>3</v>
      </c>
      <c r="W93">
        <v>44.980000000000004</v>
      </c>
      <c r="X93">
        <v>4</v>
      </c>
      <c r="Y93">
        <v>84.97</v>
      </c>
    </row>
    <row r="94" spans="1:25" x14ac:dyDescent="0.25">
      <c r="A94" s="3">
        <v>9350329002270</v>
      </c>
      <c r="V94">
        <v>2</v>
      </c>
      <c r="W94">
        <v>186.84</v>
      </c>
      <c r="X94">
        <v>2</v>
      </c>
      <c r="Y94">
        <v>186.84</v>
      </c>
    </row>
    <row r="95" spans="1:25" x14ac:dyDescent="0.25">
      <c r="A95" s="3">
        <v>9350329002300</v>
      </c>
      <c r="V95">
        <v>3</v>
      </c>
      <c r="W95">
        <v>279.26</v>
      </c>
      <c r="X95">
        <v>3</v>
      </c>
      <c r="Y95">
        <v>279.26</v>
      </c>
    </row>
    <row r="96" spans="1:25" x14ac:dyDescent="0.25">
      <c r="A96" s="3">
        <v>9350329002331</v>
      </c>
      <c r="V96">
        <v>4</v>
      </c>
      <c r="W96">
        <v>279.26</v>
      </c>
      <c r="X96">
        <v>4</v>
      </c>
      <c r="Y96">
        <v>279.26</v>
      </c>
    </row>
    <row r="97" spans="1:25" x14ac:dyDescent="0.25">
      <c r="A97" s="3">
        <v>9350329002362</v>
      </c>
      <c r="V97">
        <v>3</v>
      </c>
      <c r="W97">
        <v>279.26</v>
      </c>
      <c r="X97">
        <v>3</v>
      </c>
      <c r="Y97">
        <v>279.26</v>
      </c>
    </row>
    <row r="98" spans="1:25" x14ac:dyDescent="0.25">
      <c r="A98" s="3">
        <v>9350329002393</v>
      </c>
      <c r="V98">
        <v>2</v>
      </c>
      <c r="W98">
        <v>186.84</v>
      </c>
      <c r="X98">
        <v>2</v>
      </c>
      <c r="Y98">
        <v>186.84</v>
      </c>
    </row>
    <row r="99" spans="1:25" x14ac:dyDescent="0.25">
      <c r="A99" s="3">
        <v>9350329002423</v>
      </c>
      <c r="V99">
        <v>2</v>
      </c>
      <c r="W99">
        <v>186.84</v>
      </c>
      <c r="X99">
        <v>2</v>
      </c>
      <c r="Y99">
        <v>186.84</v>
      </c>
    </row>
    <row r="100" spans="1:25" x14ac:dyDescent="0.25">
      <c r="A100" s="3">
        <v>9350329002454</v>
      </c>
      <c r="V100">
        <v>2</v>
      </c>
      <c r="W100">
        <v>198.1</v>
      </c>
      <c r="X100">
        <v>2</v>
      </c>
      <c r="Y100">
        <v>198.1</v>
      </c>
    </row>
    <row r="101" spans="1:25" x14ac:dyDescent="0.25">
      <c r="A101" s="3">
        <v>9350329002485</v>
      </c>
      <c r="V101">
        <v>2</v>
      </c>
      <c r="W101">
        <v>198.1</v>
      </c>
      <c r="X101">
        <v>2</v>
      </c>
      <c r="Y101">
        <v>198.1</v>
      </c>
    </row>
    <row r="102" spans="1:25" x14ac:dyDescent="0.25">
      <c r="A102" s="3">
        <v>9350329002515</v>
      </c>
      <c r="V102">
        <v>3</v>
      </c>
      <c r="W102">
        <v>297.14999999999998</v>
      </c>
      <c r="X102">
        <v>3</v>
      </c>
      <c r="Y102">
        <v>297.14999999999998</v>
      </c>
    </row>
    <row r="103" spans="1:25" x14ac:dyDescent="0.25">
      <c r="A103" s="3">
        <v>9350329002546</v>
      </c>
      <c r="V103">
        <v>2</v>
      </c>
      <c r="W103">
        <v>198.1</v>
      </c>
      <c r="X103">
        <v>2</v>
      </c>
      <c r="Y103">
        <v>198.1</v>
      </c>
    </row>
    <row r="104" spans="1:25" x14ac:dyDescent="0.25">
      <c r="A104" s="3">
        <v>9350329002690</v>
      </c>
      <c r="V104">
        <v>5</v>
      </c>
      <c r="W104">
        <v>261.57</v>
      </c>
      <c r="X104">
        <v>5</v>
      </c>
      <c r="Y104">
        <v>261.57</v>
      </c>
    </row>
    <row r="105" spans="1:25" x14ac:dyDescent="0.25">
      <c r="A105" s="3">
        <v>9350329002720</v>
      </c>
      <c r="B105">
        <v>1</v>
      </c>
      <c r="C105">
        <v>199</v>
      </c>
      <c r="V105">
        <v>5</v>
      </c>
      <c r="W105">
        <v>261.57</v>
      </c>
      <c r="X105">
        <v>6</v>
      </c>
      <c r="Y105">
        <v>460.57</v>
      </c>
    </row>
    <row r="106" spans="1:25" x14ac:dyDescent="0.25">
      <c r="A106" s="3">
        <v>9350329002751</v>
      </c>
      <c r="V106">
        <v>11</v>
      </c>
      <c r="W106">
        <v>1295.5500000000002</v>
      </c>
      <c r="X106">
        <v>11</v>
      </c>
      <c r="Y106">
        <v>1295.5500000000002</v>
      </c>
    </row>
    <row r="107" spans="1:25" x14ac:dyDescent="0.25">
      <c r="A107" s="3">
        <v>9350329002782</v>
      </c>
      <c r="V107">
        <v>6</v>
      </c>
      <c r="W107">
        <v>261.57</v>
      </c>
      <c r="X107">
        <v>6</v>
      </c>
      <c r="Y107">
        <v>261.57</v>
      </c>
    </row>
    <row r="108" spans="1:25" x14ac:dyDescent="0.25">
      <c r="A108" s="3">
        <v>9350329002843</v>
      </c>
      <c r="B108">
        <v>1</v>
      </c>
      <c r="C108">
        <v>89.99</v>
      </c>
      <c r="V108">
        <v>7</v>
      </c>
      <c r="W108">
        <v>629.92999999999995</v>
      </c>
      <c r="X108">
        <v>8</v>
      </c>
      <c r="Y108">
        <v>719.92</v>
      </c>
    </row>
    <row r="109" spans="1:25" x14ac:dyDescent="0.25">
      <c r="A109" s="3">
        <v>9350329001105</v>
      </c>
      <c r="T109">
        <v>2</v>
      </c>
      <c r="U109">
        <v>5</v>
      </c>
      <c r="V109">
        <v>2</v>
      </c>
      <c r="W109">
        <v>0</v>
      </c>
      <c r="X109">
        <v>4</v>
      </c>
      <c r="Y109">
        <v>5</v>
      </c>
    </row>
    <row r="110" spans="1:25" x14ac:dyDescent="0.25">
      <c r="A110" s="3">
        <v>9350329002768</v>
      </c>
      <c r="B110">
        <v>2</v>
      </c>
      <c r="C110">
        <v>639.99</v>
      </c>
      <c r="V110">
        <v>3</v>
      </c>
      <c r="W110">
        <v>778.99</v>
      </c>
      <c r="X110">
        <v>5</v>
      </c>
      <c r="Y110">
        <v>1418.98</v>
      </c>
    </row>
    <row r="111" spans="1:25" x14ac:dyDescent="0.25">
      <c r="A111" s="3">
        <v>9350329002737</v>
      </c>
      <c r="B111">
        <v>2</v>
      </c>
      <c r="C111">
        <v>600</v>
      </c>
      <c r="V111">
        <v>1</v>
      </c>
      <c r="W111">
        <v>300</v>
      </c>
      <c r="X111">
        <v>3</v>
      </c>
      <c r="Y111">
        <v>900</v>
      </c>
    </row>
    <row r="112" spans="1:25" x14ac:dyDescent="0.25">
      <c r="A112" s="3">
        <v>9350329002850</v>
      </c>
      <c r="V112">
        <v>1</v>
      </c>
      <c r="W112">
        <v>89.99</v>
      </c>
      <c r="X112">
        <v>1</v>
      </c>
      <c r="Y112">
        <v>89.99</v>
      </c>
    </row>
    <row r="113" spans="1:25" x14ac:dyDescent="0.25">
      <c r="A113" s="3">
        <v>9350329002706</v>
      </c>
      <c r="V113">
        <v>1</v>
      </c>
      <c r="W113">
        <v>308</v>
      </c>
      <c r="X113">
        <v>1</v>
      </c>
      <c r="Y113">
        <v>308</v>
      </c>
    </row>
    <row r="114" spans="1:25" x14ac:dyDescent="0.25">
      <c r="A114" s="3">
        <v>9350329002799</v>
      </c>
      <c r="V114">
        <v>1</v>
      </c>
      <c r="W114">
        <v>133</v>
      </c>
      <c r="X114">
        <v>1</v>
      </c>
      <c r="Y114">
        <v>133</v>
      </c>
    </row>
    <row r="115" spans="1:25" x14ac:dyDescent="0.25">
      <c r="A115" s="3" t="s">
        <v>5</v>
      </c>
      <c r="B115">
        <v>14</v>
      </c>
      <c r="C115">
        <v>2706.41</v>
      </c>
      <c r="D115">
        <v>236</v>
      </c>
      <c r="E115">
        <v>25215.139999999996</v>
      </c>
      <c r="F115">
        <v>60</v>
      </c>
      <c r="G115">
        <v>9361.4500000000007</v>
      </c>
      <c r="H115">
        <v>101</v>
      </c>
      <c r="I115">
        <v>10945.629999999997</v>
      </c>
      <c r="J115">
        <v>129</v>
      </c>
      <c r="K115">
        <v>20333.64000000001</v>
      </c>
      <c r="L115">
        <v>144</v>
      </c>
      <c r="M115">
        <v>22691.950000000008</v>
      </c>
      <c r="N115">
        <v>161</v>
      </c>
      <c r="O115">
        <v>28618.260000000006</v>
      </c>
      <c r="P115">
        <v>99</v>
      </c>
      <c r="Q115">
        <v>19379.850000000002</v>
      </c>
      <c r="R115">
        <v>106</v>
      </c>
      <c r="S115">
        <v>18592.460000000003</v>
      </c>
      <c r="T115">
        <v>111</v>
      </c>
      <c r="U115">
        <v>20291.7</v>
      </c>
      <c r="V115">
        <v>129</v>
      </c>
      <c r="W115">
        <v>18322.47</v>
      </c>
      <c r="X115">
        <v>1290</v>
      </c>
      <c r="Y115">
        <v>196458.96000000011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7" sqref="G7"/>
    </sheetView>
  </sheetViews>
  <sheetFormatPr defaultRowHeight="15" x14ac:dyDescent="0.25"/>
  <cols>
    <col min="1" max="1" width="19.28515625" customWidth="1"/>
    <col min="2" max="2" width="17.140625" customWidth="1"/>
    <col min="4" max="4" width="7.5703125" customWidth="1"/>
    <col min="7" max="7" width="18.28515625" customWidth="1"/>
    <col min="9" max="10" width="9.140625" customWidth="1"/>
  </cols>
  <sheetData>
    <row r="1" spans="1:7" x14ac:dyDescent="0.25">
      <c r="A1" s="2" t="s">
        <v>204</v>
      </c>
      <c r="B1" s="2" t="s">
        <v>205</v>
      </c>
      <c r="C1" s="2" t="s">
        <v>248</v>
      </c>
      <c r="D1" s="2" t="s">
        <v>249</v>
      </c>
      <c r="G1" s="2" t="s">
        <v>250</v>
      </c>
    </row>
    <row r="2" spans="1:7" x14ac:dyDescent="0.25">
      <c r="A2">
        <v>9350329000979</v>
      </c>
      <c r="B2" t="s">
        <v>10</v>
      </c>
      <c r="C2">
        <v>20</v>
      </c>
      <c r="D2">
        <v>2</v>
      </c>
      <c r="G2">
        <f>C2+D2</f>
        <v>22</v>
      </c>
    </row>
    <row r="3" spans="1:7" x14ac:dyDescent="0.25">
      <c r="A3">
        <v>9350329000962</v>
      </c>
      <c r="B3" t="s">
        <v>37</v>
      </c>
      <c r="C3">
        <v>5</v>
      </c>
      <c r="D3">
        <v>0</v>
      </c>
      <c r="G3">
        <f t="shared" ref="G3:G29" si="0">C3+D3</f>
        <v>5</v>
      </c>
    </row>
    <row r="4" spans="1:7" x14ac:dyDescent="0.25">
      <c r="A4">
        <v>9350329000955</v>
      </c>
      <c r="B4" t="s">
        <v>15</v>
      </c>
      <c r="C4">
        <v>40</v>
      </c>
      <c r="D4">
        <v>10</v>
      </c>
      <c r="G4">
        <f t="shared" si="0"/>
        <v>50</v>
      </c>
    </row>
    <row r="5" spans="1:7" x14ac:dyDescent="0.25">
      <c r="A5">
        <v>9350329000948</v>
      </c>
      <c r="B5" t="s">
        <v>13</v>
      </c>
      <c r="C5">
        <v>40</v>
      </c>
      <c r="D5">
        <v>10</v>
      </c>
      <c r="G5">
        <f t="shared" si="0"/>
        <v>50</v>
      </c>
    </row>
    <row r="6" spans="1:7" x14ac:dyDescent="0.25">
      <c r="A6">
        <v>9350329000931</v>
      </c>
      <c r="B6" t="s">
        <v>12</v>
      </c>
      <c r="C6">
        <v>15</v>
      </c>
      <c r="D6">
        <v>10</v>
      </c>
      <c r="G6">
        <f t="shared" si="0"/>
        <v>25</v>
      </c>
    </row>
    <row r="7" spans="1:7" x14ac:dyDescent="0.25">
      <c r="A7">
        <v>9350329000924</v>
      </c>
      <c r="B7" t="s">
        <v>14</v>
      </c>
      <c r="C7">
        <v>15</v>
      </c>
      <c r="D7">
        <v>0</v>
      </c>
      <c r="G7">
        <f t="shared" si="0"/>
        <v>15</v>
      </c>
    </row>
    <row r="8" spans="1:7" x14ac:dyDescent="0.25">
      <c r="A8">
        <v>9350329000917</v>
      </c>
      <c r="B8" t="s">
        <v>36</v>
      </c>
      <c r="C8">
        <v>5</v>
      </c>
      <c r="D8">
        <v>4</v>
      </c>
      <c r="G8">
        <f t="shared" si="0"/>
        <v>9</v>
      </c>
    </row>
    <row r="9" spans="1:7" x14ac:dyDescent="0.25">
      <c r="A9">
        <v>9350329000900</v>
      </c>
      <c r="B9" t="s">
        <v>46</v>
      </c>
      <c r="C9">
        <v>20</v>
      </c>
      <c r="D9">
        <v>4</v>
      </c>
      <c r="G9">
        <f t="shared" si="0"/>
        <v>24</v>
      </c>
    </row>
    <row r="10" spans="1:7" x14ac:dyDescent="0.25">
      <c r="A10">
        <v>9350329001440</v>
      </c>
      <c r="B10" t="s">
        <v>56</v>
      </c>
      <c r="C10">
        <v>14</v>
      </c>
      <c r="D10">
        <v>0</v>
      </c>
      <c r="G10">
        <f t="shared" si="0"/>
        <v>14</v>
      </c>
    </row>
    <row r="11" spans="1:7" x14ac:dyDescent="0.25">
      <c r="A11">
        <v>9350329000597</v>
      </c>
      <c r="B11" t="s">
        <v>17</v>
      </c>
      <c r="C11">
        <v>6</v>
      </c>
      <c r="D11">
        <v>0</v>
      </c>
      <c r="G11">
        <f t="shared" si="0"/>
        <v>6</v>
      </c>
    </row>
    <row r="12" spans="1:7" x14ac:dyDescent="0.25">
      <c r="A12">
        <v>9350329000580</v>
      </c>
      <c r="B12" t="s">
        <v>32</v>
      </c>
      <c r="C12">
        <v>6</v>
      </c>
      <c r="D12">
        <v>0</v>
      </c>
      <c r="G12">
        <f t="shared" si="0"/>
        <v>6</v>
      </c>
    </row>
    <row r="13" spans="1:7" x14ac:dyDescent="0.25">
      <c r="A13">
        <v>9350329000573</v>
      </c>
      <c r="B13" t="s">
        <v>70</v>
      </c>
      <c r="C13">
        <v>2</v>
      </c>
      <c r="D13">
        <v>0</v>
      </c>
      <c r="G13">
        <f t="shared" si="0"/>
        <v>2</v>
      </c>
    </row>
    <row r="14" spans="1:7" x14ac:dyDescent="0.25">
      <c r="A14">
        <v>9350329001389</v>
      </c>
      <c r="B14" t="s">
        <v>87</v>
      </c>
      <c r="C14">
        <v>2</v>
      </c>
      <c r="D14">
        <v>0</v>
      </c>
      <c r="G14">
        <f t="shared" si="0"/>
        <v>2</v>
      </c>
    </row>
    <row r="15" spans="1:7" x14ac:dyDescent="0.25">
      <c r="A15">
        <v>9350329000528</v>
      </c>
      <c r="B15" t="s">
        <v>29</v>
      </c>
      <c r="C15">
        <v>16</v>
      </c>
      <c r="D15">
        <v>0</v>
      </c>
      <c r="G15">
        <f t="shared" si="0"/>
        <v>16</v>
      </c>
    </row>
    <row r="16" spans="1:7" x14ac:dyDescent="0.25">
      <c r="A16">
        <v>9350329001365</v>
      </c>
      <c r="B16" t="s">
        <v>77</v>
      </c>
      <c r="C16">
        <v>4</v>
      </c>
      <c r="D16">
        <v>0</v>
      </c>
      <c r="G16">
        <f t="shared" si="0"/>
        <v>4</v>
      </c>
    </row>
    <row r="17" spans="1:7" x14ac:dyDescent="0.25">
      <c r="A17">
        <v>9350329001068</v>
      </c>
      <c r="B17" t="s">
        <v>62</v>
      </c>
      <c r="C17">
        <v>4</v>
      </c>
      <c r="D17">
        <v>0</v>
      </c>
      <c r="G17">
        <f t="shared" si="0"/>
        <v>4</v>
      </c>
    </row>
    <row r="18" spans="1:7" x14ac:dyDescent="0.25">
      <c r="A18">
        <v>9350329001044</v>
      </c>
      <c r="B18" t="s">
        <v>48</v>
      </c>
      <c r="C18">
        <v>4</v>
      </c>
      <c r="D18">
        <v>2</v>
      </c>
      <c r="G18">
        <f t="shared" si="0"/>
        <v>6</v>
      </c>
    </row>
    <row r="19" spans="1:7" x14ac:dyDescent="0.25">
      <c r="A19">
        <v>9350329001037</v>
      </c>
      <c r="B19" t="s">
        <v>50</v>
      </c>
      <c r="C19">
        <v>30</v>
      </c>
      <c r="D19">
        <v>2</v>
      </c>
      <c r="G19">
        <f t="shared" si="0"/>
        <v>32</v>
      </c>
    </row>
    <row r="20" spans="1:7" x14ac:dyDescent="0.25">
      <c r="A20">
        <v>9350329001020</v>
      </c>
      <c r="B20" t="s">
        <v>18</v>
      </c>
      <c r="C20">
        <v>25</v>
      </c>
      <c r="D20">
        <v>10</v>
      </c>
      <c r="G20">
        <f t="shared" si="0"/>
        <v>35</v>
      </c>
    </row>
    <row r="21" spans="1:7" x14ac:dyDescent="0.25">
      <c r="A21">
        <v>9350329001006</v>
      </c>
      <c r="B21" t="s">
        <v>47</v>
      </c>
      <c r="C21">
        <v>10</v>
      </c>
      <c r="D21">
        <v>0</v>
      </c>
      <c r="G21">
        <f t="shared" si="0"/>
        <v>10</v>
      </c>
    </row>
    <row r="22" spans="1:7" x14ac:dyDescent="0.25">
      <c r="A22">
        <v>9350329000993</v>
      </c>
      <c r="B22" t="s">
        <v>44</v>
      </c>
      <c r="C22">
        <v>36</v>
      </c>
      <c r="D22">
        <v>0</v>
      </c>
      <c r="G22">
        <f t="shared" si="0"/>
        <v>36</v>
      </c>
    </row>
    <row r="23" spans="1:7" x14ac:dyDescent="0.25">
      <c r="A23">
        <v>9350329000986</v>
      </c>
      <c r="B23" t="s">
        <v>9</v>
      </c>
      <c r="C23">
        <v>4</v>
      </c>
      <c r="D23">
        <v>2</v>
      </c>
      <c r="G23">
        <f t="shared" si="0"/>
        <v>6</v>
      </c>
    </row>
    <row r="24" spans="1:7" x14ac:dyDescent="0.25">
      <c r="A24">
        <v>9350329000856</v>
      </c>
      <c r="B24" t="s">
        <v>35</v>
      </c>
      <c r="C24">
        <v>5</v>
      </c>
      <c r="D24">
        <v>0</v>
      </c>
      <c r="G24">
        <f t="shared" si="0"/>
        <v>5</v>
      </c>
    </row>
    <row r="25" spans="1:7" x14ac:dyDescent="0.25">
      <c r="A25">
        <v>9350329000849</v>
      </c>
      <c r="B25" t="s">
        <v>34</v>
      </c>
      <c r="C25">
        <v>10</v>
      </c>
      <c r="D25">
        <v>10</v>
      </c>
      <c r="G25">
        <f t="shared" si="0"/>
        <v>20</v>
      </c>
    </row>
    <row r="26" spans="1:7" x14ac:dyDescent="0.25">
      <c r="A26">
        <v>9350329000825</v>
      </c>
      <c r="B26" t="s">
        <v>49</v>
      </c>
      <c r="C26">
        <v>5</v>
      </c>
      <c r="D26">
        <v>2</v>
      </c>
      <c r="G26">
        <f t="shared" si="0"/>
        <v>7</v>
      </c>
    </row>
    <row r="27" spans="1:7" x14ac:dyDescent="0.25">
      <c r="A27">
        <v>9350329000719</v>
      </c>
      <c r="B27" t="s">
        <v>53</v>
      </c>
      <c r="C27">
        <v>25</v>
      </c>
      <c r="D27">
        <v>0</v>
      </c>
      <c r="G27">
        <f t="shared" si="0"/>
        <v>25</v>
      </c>
    </row>
    <row r="28" spans="1:7" x14ac:dyDescent="0.25">
      <c r="A28">
        <v>9350329000665</v>
      </c>
      <c r="B28" t="s">
        <v>55</v>
      </c>
      <c r="C28">
        <v>10</v>
      </c>
      <c r="D28">
        <v>0</v>
      </c>
      <c r="G28">
        <f t="shared" si="0"/>
        <v>10</v>
      </c>
    </row>
    <row r="29" spans="1:7" x14ac:dyDescent="0.25">
      <c r="A29">
        <v>9350329000481</v>
      </c>
      <c r="B29" t="s">
        <v>28</v>
      </c>
      <c r="C29">
        <v>5</v>
      </c>
      <c r="D29">
        <v>0</v>
      </c>
      <c r="G29">
        <f t="shared" si="0"/>
        <v>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B23" sqref="B23"/>
    </sheetView>
  </sheetViews>
  <sheetFormatPr defaultRowHeight="15" x14ac:dyDescent="0.25"/>
  <cols>
    <col min="1" max="1" width="15.140625" style="3" customWidth="1"/>
    <col min="2" max="2" width="16.28515625" style="3" customWidth="1"/>
    <col min="3" max="3" width="11" customWidth="1"/>
    <col min="7" max="7" width="11.5703125" customWidth="1"/>
    <col min="10" max="10" width="19.28515625" customWidth="1"/>
    <col min="11" max="11" width="17.7109375" customWidth="1"/>
    <col min="15" max="15" width="17.140625" customWidth="1"/>
    <col min="16" max="16" width="21.140625" customWidth="1"/>
    <col min="20" max="20" width="14.7109375" customWidth="1"/>
  </cols>
  <sheetData>
    <row r="1" spans="1:17" x14ac:dyDescent="0.25">
      <c r="A1" s="21"/>
      <c r="B1" s="22"/>
      <c r="C1" s="28" t="s">
        <v>206</v>
      </c>
      <c r="G1" s="2" t="s">
        <v>207</v>
      </c>
      <c r="J1" s="21" t="s">
        <v>133</v>
      </c>
      <c r="K1" s="22" t="s">
        <v>134</v>
      </c>
      <c r="L1" t="s">
        <v>206</v>
      </c>
    </row>
    <row r="2" spans="1:17" x14ac:dyDescent="0.25">
      <c r="A2" s="21" t="s">
        <v>133</v>
      </c>
      <c r="B2" s="22" t="s">
        <v>134</v>
      </c>
      <c r="C2" s="28"/>
      <c r="J2">
        <v>9350329000979</v>
      </c>
      <c r="K2" t="s">
        <v>10</v>
      </c>
      <c r="L2">
        <v>1</v>
      </c>
      <c r="O2">
        <v>9350329000979</v>
      </c>
      <c r="P2" t="s">
        <v>10</v>
      </c>
      <c r="Q2">
        <v>2</v>
      </c>
    </row>
    <row r="3" spans="1:17" x14ac:dyDescent="0.25">
      <c r="A3" s="30">
        <v>9350329000979</v>
      </c>
      <c r="B3" s="30" t="str">
        <f>VLOOKUP(A3,Sheet4!$A$1:$B$90,2,FALSE)</f>
        <v>SUP04 190x280cm</v>
      </c>
      <c r="C3" s="32">
        <v>1</v>
      </c>
      <c r="J3">
        <v>9350329000955</v>
      </c>
      <c r="K3" t="s">
        <v>15</v>
      </c>
      <c r="L3">
        <v>3</v>
      </c>
      <c r="O3">
        <v>9350329000955</v>
      </c>
      <c r="P3" t="s">
        <v>15</v>
      </c>
      <c r="Q3">
        <v>10</v>
      </c>
    </row>
    <row r="4" spans="1:17" x14ac:dyDescent="0.25">
      <c r="A4" s="30">
        <v>9350329000955</v>
      </c>
      <c r="B4" s="30" t="str">
        <f>VLOOKUP(A4,Sheet4!$A$1:$B$90,2,FALSE)</f>
        <v>SUP03 190x280cm</v>
      </c>
      <c r="C4" s="32">
        <v>3</v>
      </c>
      <c r="J4">
        <v>9350329000948</v>
      </c>
      <c r="K4" t="s">
        <v>13</v>
      </c>
      <c r="L4">
        <v>5</v>
      </c>
      <c r="O4">
        <v>9350329000948</v>
      </c>
      <c r="P4" t="s">
        <v>13</v>
      </c>
      <c r="Q4">
        <v>10</v>
      </c>
    </row>
    <row r="5" spans="1:17" x14ac:dyDescent="0.25">
      <c r="A5" s="30">
        <v>9350329000948</v>
      </c>
      <c r="B5" s="30" t="str">
        <f>VLOOKUP(A5,Sheet4!$A$1:$B$90,2,FALSE)</f>
        <v>SUP03 155x225cm</v>
      </c>
      <c r="C5" s="32">
        <v>5</v>
      </c>
      <c r="J5">
        <v>9350329000931</v>
      </c>
      <c r="K5" t="s">
        <v>12</v>
      </c>
      <c r="L5">
        <v>5</v>
      </c>
      <c r="O5">
        <v>9350329000931</v>
      </c>
      <c r="P5" t="s">
        <v>12</v>
      </c>
      <c r="Q5">
        <v>10</v>
      </c>
    </row>
    <row r="6" spans="1:17" x14ac:dyDescent="0.25">
      <c r="A6" s="30">
        <v>9350329000931</v>
      </c>
      <c r="B6" s="30" t="str">
        <f>VLOOKUP(A6,Sheet4!$A$1:$B$90,2,FALSE)</f>
        <v>SUP02 190x280cm</v>
      </c>
      <c r="C6" s="32">
        <v>5</v>
      </c>
      <c r="J6">
        <v>9350329000900</v>
      </c>
      <c r="K6" t="s">
        <v>46</v>
      </c>
      <c r="L6">
        <v>4</v>
      </c>
      <c r="O6">
        <v>9350329000917</v>
      </c>
      <c r="P6" t="s">
        <v>36</v>
      </c>
      <c r="Q6">
        <v>4</v>
      </c>
    </row>
    <row r="7" spans="1:17" x14ac:dyDescent="0.25">
      <c r="A7" s="30">
        <v>9350329000900</v>
      </c>
      <c r="B7" s="30" t="str">
        <f>VLOOKUP(A7,Sheet4!$A$1:$B$90,2,FALSE)</f>
        <v>SUP01 155x225cm</v>
      </c>
      <c r="C7" s="32">
        <v>4</v>
      </c>
      <c r="J7">
        <v>9350329001044</v>
      </c>
      <c r="K7" t="s">
        <v>48</v>
      </c>
      <c r="L7">
        <v>3</v>
      </c>
      <c r="O7">
        <v>9350329000900</v>
      </c>
      <c r="P7" t="s">
        <v>46</v>
      </c>
      <c r="Q7">
        <v>4</v>
      </c>
    </row>
    <row r="8" spans="1:17" x14ac:dyDescent="0.25">
      <c r="A8" s="30">
        <v>9350329001044</v>
      </c>
      <c r="B8" s="30" t="str">
        <f>VLOOKUP(A8,Sheet4!$A$1:$B$90,2,FALSE)</f>
        <v>LUX04 155x225cm</v>
      </c>
      <c r="C8" s="32">
        <v>3</v>
      </c>
      <c r="J8">
        <v>9350329001037</v>
      </c>
      <c r="K8" t="s">
        <v>50</v>
      </c>
      <c r="L8">
        <v>3</v>
      </c>
      <c r="O8">
        <v>9350329001044</v>
      </c>
      <c r="P8" t="s">
        <v>48</v>
      </c>
      <c r="Q8">
        <v>2</v>
      </c>
    </row>
    <row r="9" spans="1:17" x14ac:dyDescent="0.25">
      <c r="A9" s="30">
        <v>9350329001037</v>
      </c>
      <c r="B9" s="30" t="str">
        <f>VLOOKUP(A9,Sheet4!$A$1:$B$90,2,FALSE)</f>
        <v>LUX03 190x280cm</v>
      </c>
      <c r="C9" s="32">
        <v>3</v>
      </c>
      <c r="J9">
        <v>9350329001020</v>
      </c>
      <c r="K9" t="s">
        <v>18</v>
      </c>
      <c r="L9">
        <v>6</v>
      </c>
      <c r="O9">
        <v>9350329001037</v>
      </c>
      <c r="P9" t="s">
        <v>50</v>
      </c>
      <c r="Q9">
        <v>2</v>
      </c>
    </row>
    <row r="10" spans="1:17" x14ac:dyDescent="0.25">
      <c r="A10" s="30">
        <v>9350329001020</v>
      </c>
      <c r="B10" s="30" t="str">
        <f>VLOOKUP(A10,Sheet4!$A$1:$B$90,2,FALSE)</f>
        <v>LUX03 155x225cm</v>
      </c>
      <c r="C10" s="32">
        <v>6</v>
      </c>
      <c r="J10">
        <v>9350329000993</v>
      </c>
      <c r="K10" t="s">
        <v>44</v>
      </c>
      <c r="L10">
        <v>5</v>
      </c>
      <c r="O10">
        <v>9350329001020</v>
      </c>
      <c r="P10" t="s">
        <v>18</v>
      </c>
      <c r="Q10">
        <v>10</v>
      </c>
    </row>
    <row r="11" spans="1:17" x14ac:dyDescent="0.25">
      <c r="A11" s="30">
        <v>9350329000993</v>
      </c>
      <c r="B11" s="30" t="str">
        <f>VLOOKUP(A11,Sheet4!$A$1:$B$90,2,FALSE)</f>
        <v>LUX01 190x280cm</v>
      </c>
      <c r="C11" s="32">
        <v>5</v>
      </c>
      <c r="J11">
        <v>9350329000986</v>
      </c>
      <c r="K11" t="s">
        <v>9</v>
      </c>
      <c r="L11">
        <v>1</v>
      </c>
      <c r="O11">
        <v>9350329000986</v>
      </c>
      <c r="P11" t="s">
        <v>9</v>
      </c>
      <c r="Q11">
        <v>2</v>
      </c>
    </row>
    <row r="12" spans="1:17" x14ac:dyDescent="0.25">
      <c r="A12" s="30">
        <v>9350329000986</v>
      </c>
      <c r="B12" s="30" t="str">
        <f>VLOOKUP(A12,Sheet4!$A$1:$B$90,2,FALSE)</f>
        <v>LUX01 155x225cm</v>
      </c>
      <c r="C12" s="32">
        <v>1</v>
      </c>
      <c r="J12">
        <v>9350329000849</v>
      </c>
      <c r="K12" t="s">
        <v>34</v>
      </c>
      <c r="L12">
        <v>6</v>
      </c>
      <c r="O12">
        <v>9350329000849</v>
      </c>
      <c r="P12" t="s">
        <v>34</v>
      </c>
      <c r="Q12">
        <v>10</v>
      </c>
    </row>
    <row r="13" spans="1:17" x14ac:dyDescent="0.25">
      <c r="A13" s="30">
        <v>9350329000849</v>
      </c>
      <c r="B13" s="30" t="str">
        <f>VLOOKUP(A13,Sheet4!$A$1:$B$90,2,FALSE)</f>
        <v>HID03 152x198cm</v>
      </c>
      <c r="C13" s="32">
        <v>6</v>
      </c>
      <c r="J13">
        <v>9350329000719</v>
      </c>
      <c r="K13" t="s">
        <v>53</v>
      </c>
      <c r="L13">
        <v>2</v>
      </c>
      <c r="O13">
        <v>9350329000825</v>
      </c>
      <c r="P13" t="s">
        <v>49</v>
      </c>
      <c r="Q13">
        <v>2</v>
      </c>
    </row>
    <row r="14" spans="1:17" x14ac:dyDescent="0.25">
      <c r="A14" s="30">
        <v>9350329000719</v>
      </c>
      <c r="B14" s="30" t="str">
        <f>VLOOKUP(A14,Sheet4!$A$1:$B$90,2,FALSE)</f>
        <v>FRE03 190x280cm</v>
      </c>
      <c r="C14" s="32">
        <v>2</v>
      </c>
      <c r="J14">
        <v>9350329000481</v>
      </c>
      <c r="K14" t="s">
        <v>28</v>
      </c>
      <c r="L14">
        <v>2</v>
      </c>
      <c r="Q14">
        <f>SUM(Q2:Q13)</f>
        <v>68</v>
      </c>
    </row>
    <row r="15" spans="1:17" x14ac:dyDescent="0.25">
      <c r="A15" s="30">
        <v>9350329000481</v>
      </c>
      <c r="B15" s="30" t="str">
        <f>VLOOKUP(A15,Sheet4!$A$1:$B$90,2,FALSE)</f>
        <v>AND04 155x225cm</v>
      </c>
      <c r="C15" s="32">
        <v>2</v>
      </c>
      <c r="L15">
        <f>SUM(L2:L14)</f>
        <v>46</v>
      </c>
    </row>
    <row r="16" spans="1:17" x14ac:dyDescent="0.25">
      <c r="A16" s="30" t="s">
        <v>5</v>
      </c>
      <c r="B16" s="30"/>
      <c r="C16" s="32">
        <f>SUM(C3:C15)</f>
        <v>46</v>
      </c>
    </row>
  </sheetData>
  <autoFilter ref="A1:C22"/>
  <phoneticPr fontId="2" type="noConversion"/>
  <conditionalFormatting sqref="B1:B1048576">
    <cfRule type="containsText" dxfId="3" priority="2" operator="containsText" text="SIL05">
      <formula>NOT(ISERROR(SEARCH("SIL05",B1)))</formula>
    </cfRule>
  </conditionalFormatting>
  <conditionalFormatting sqref="K1">
    <cfRule type="containsText" dxfId="2" priority="1" operator="containsText" text="SIL05">
      <formula>NOT(ISERROR(SEARCH("SIL05",K1)))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L30" sqref="L30"/>
    </sheetView>
  </sheetViews>
  <sheetFormatPr defaultRowHeight="15" x14ac:dyDescent="0.25"/>
  <cols>
    <col min="1" max="1" width="0.85546875" customWidth="1"/>
    <col min="2" max="2" width="15.140625" style="3" customWidth="1"/>
    <col min="3" max="3" width="22.28515625" style="3" customWidth="1"/>
    <col min="4" max="4" width="13.42578125" customWidth="1"/>
  </cols>
  <sheetData>
    <row r="1" spans="2:5" ht="6" customHeight="1" x14ac:dyDescent="0.25"/>
    <row r="2" spans="2:5" ht="15.75" thickBot="1" x14ac:dyDescent="0.3">
      <c r="B2" s="68" t="s">
        <v>251</v>
      </c>
      <c r="C2" s="68"/>
      <c r="D2" s="68"/>
    </row>
    <row r="3" spans="2:5" ht="16.5" thickTop="1" thickBot="1" x14ac:dyDescent="0.3">
      <c r="B3" s="68"/>
      <c r="C3" s="68"/>
      <c r="D3" s="68"/>
      <c r="E3" s="37"/>
    </row>
    <row r="4" spans="2:5" ht="15.75" thickTop="1" x14ac:dyDescent="0.25">
      <c r="B4" s="21" t="s">
        <v>133</v>
      </c>
      <c r="C4" s="22" t="s">
        <v>134</v>
      </c>
      <c r="D4" s="22" t="s">
        <v>206</v>
      </c>
    </row>
    <row r="5" spans="2:5" x14ac:dyDescent="0.25">
      <c r="B5" s="30">
        <v>9350329002751</v>
      </c>
      <c r="C5" s="30" t="str">
        <f>VLOOKUP(B5,Sheet4!$A$1:$B$115,2,FALSE)</f>
        <v>MOD03 155x225cm</v>
      </c>
      <c r="D5" s="32">
        <v>30</v>
      </c>
    </row>
    <row r="6" spans="2:5" x14ac:dyDescent="0.25">
      <c r="B6" s="30">
        <v>9350329002843</v>
      </c>
      <c r="C6" s="30" t="str">
        <f>VLOOKUP(B6,Sheet4!$A$1:$B$115,2,FALSE)</f>
        <v>SUP01 120x170cm</v>
      </c>
      <c r="D6" s="32">
        <v>20</v>
      </c>
    </row>
    <row r="7" spans="2:5" x14ac:dyDescent="0.25">
      <c r="B7" s="30">
        <v>9350329002768</v>
      </c>
      <c r="C7" s="30" t="str">
        <f>VLOOKUP(B7,Sheet4!$A$1:$B$115,2,FALSE)</f>
        <v>MOD03 190x280cm</v>
      </c>
      <c r="D7" s="32">
        <v>20</v>
      </c>
    </row>
    <row r="8" spans="2:5" x14ac:dyDescent="0.25">
      <c r="B8" s="30">
        <v>9350329002331</v>
      </c>
      <c r="C8" s="30" t="str">
        <f>VLOOKUP(B8,Sheet4!$A$1:$B$115,2,FALSE)</f>
        <v>ROY03 155x225cm</v>
      </c>
      <c r="D8" s="32">
        <v>5</v>
      </c>
    </row>
    <row r="9" spans="2:5" x14ac:dyDescent="0.25">
      <c r="B9" s="30">
        <v>9350329001044</v>
      </c>
      <c r="C9" s="30" t="str">
        <f>VLOOKUP(B9,Sheet4!$A$1:$B$115,2,FALSE)</f>
        <v>LUX04 155x225cm</v>
      </c>
      <c r="D9" s="32">
        <v>5</v>
      </c>
    </row>
    <row r="10" spans="2:5" x14ac:dyDescent="0.25">
      <c r="B10" s="30">
        <v>9350329002300</v>
      </c>
      <c r="C10" s="30" t="str">
        <f>VLOOKUP(B10,Sheet4!$A$1:$B$115,2,FALSE)</f>
        <v>ROY02 155x225cm</v>
      </c>
      <c r="D10" s="32">
        <v>5</v>
      </c>
    </row>
    <row r="11" spans="2:5" x14ac:dyDescent="0.25">
      <c r="B11" s="30">
        <v>9350329002362</v>
      </c>
      <c r="C11" s="30" t="str">
        <f>VLOOKUP(B11,Sheet4!$A$1:$B$115,2,FALSE)</f>
        <v>ROY04 155x225cm</v>
      </c>
      <c r="D11" s="32">
        <v>5</v>
      </c>
    </row>
    <row r="12" spans="2:5" x14ac:dyDescent="0.25">
      <c r="B12" s="31" t="s">
        <v>252</v>
      </c>
      <c r="C12" s="30"/>
      <c r="D12" s="32">
        <f>SUM(D5:D11)</f>
        <v>90</v>
      </c>
    </row>
  </sheetData>
  <autoFilter ref="B4:D12">
    <sortState ref="B5:D114">
      <sortCondition descending="1" ref="D3:D114"/>
    </sortState>
  </autoFilter>
  <mergeCells count="1">
    <mergeCell ref="B2:D3"/>
  </mergeCells>
  <phoneticPr fontId="2" type="noConversion"/>
  <conditionalFormatting sqref="C4:C1048576">
    <cfRule type="containsText" dxfId="1" priority="2" operator="containsText" text="SIL05">
      <formula>NOT(ISERROR(SEARCH("SIL05",C4)))</formula>
    </cfRule>
  </conditionalFormatting>
  <conditionalFormatting sqref="D4">
    <cfRule type="containsText" dxfId="0" priority="1" operator="containsText" text="SIL05">
      <formula>NOT(ISERROR(SEARCH("SIL05",D4)))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B1" workbookViewId="0">
      <selection activeCell="R4" sqref="R4"/>
    </sheetView>
  </sheetViews>
  <sheetFormatPr defaultRowHeight="15" x14ac:dyDescent="0.25"/>
  <cols>
    <col min="1" max="1" width="15.7109375" customWidth="1"/>
    <col min="2" max="14" width="12.28515625" customWidth="1"/>
  </cols>
  <sheetData>
    <row r="1" spans="1:18" x14ac:dyDescent="0.25">
      <c r="A1" t="s">
        <v>99</v>
      </c>
      <c r="B1" t="s">
        <v>102</v>
      </c>
    </row>
    <row r="2" spans="1:18" x14ac:dyDescent="0.25">
      <c r="O2" s="35"/>
    </row>
    <row r="3" spans="1:18" s="53" customFormat="1" ht="45" customHeight="1" x14ac:dyDescent="0.25">
      <c r="A3" s="53" t="s">
        <v>101</v>
      </c>
      <c r="B3" s="53" t="s">
        <v>265</v>
      </c>
      <c r="C3" s="53" t="s">
        <v>266</v>
      </c>
      <c r="D3" s="53" t="s">
        <v>267</v>
      </c>
      <c r="E3" s="53" t="s">
        <v>268</v>
      </c>
      <c r="F3" s="53" t="s">
        <v>269</v>
      </c>
      <c r="G3" s="53" t="s">
        <v>270</v>
      </c>
      <c r="H3" s="53" t="s">
        <v>271</v>
      </c>
      <c r="I3" s="53" t="s">
        <v>272</v>
      </c>
      <c r="J3" s="53" t="s">
        <v>273</v>
      </c>
      <c r="K3" s="53" t="s">
        <v>274</v>
      </c>
      <c r="L3" s="53" t="s">
        <v>275</v>
      </c>
      <c r="M3" s="53" t="s">
        <v>276</v>
      </c>
      <c r="O3" s="54" t="s">
        <v>277</v>
      </c>
      <c r="P3" s="54" t="s">
        <v>278</v>
      </c>
      <c r="Q3" s="54" t="s">
        <v>279</v>
      </c>
      <c r="R3" s="54" t="s">
        <v>280</v>
      </c>
    </row>
    <row r="4" spans="1:18" x14ac:dyDescent="0.25">
      <c r="A4" s="3">
        <v>9350329000139</v>
      </c>
      <c r="B4">
        <v>1</v>
      </c>
      <c r="E4">
        <v>1</v>
      </c>
      <c r="O4">
        <f>L4</f>
        <v>0</v>
      </c>
      <c r="P4">
        <f>(L4+K4)/2</f>
        <v>0</v>
      </c>
      <c r="Q4">
        <f>(L4+K4+J4+I4)/4</f>
        <v>0</v>
      </c>
      <c r="R4" s="55">
        <f>(L4+K4+J4+I4+H4+G4)/6</f>
        <v>0</v>
      </c>
    </row>
    <row r="5" spans="1:18" x14ac:dyDescent="0.25">
      <c r="A5" s="3">
        <v>9350329000160</v>
      </c>
      <c r="G5">
        <v>1</v>
      </c>
      <c r="O5">
        <f t="shared" ref="O5:O68" si="0">L5</f>
        <v>0</v>
      </c>
      <c r="P5">
        <f t="shared" ref="P5:P68" si="1">(L5+K5)/2</f>
        <v>0</v>
      </c>
      <c r="Q5">
        <f t="shared" ref="Q5:Q68" si="2">(L5+K5+J5+I5)/4</f>
        <v>0</v>
      </c>
      <c r="R5" s="55">
        <f t="shared" ref="R5:R68" si="3">(L5+K5+J5+I5+H5+G5)/6</f>
        <v>0.16666666666666666</v>
      </c>
    </row>
    <row r="6" spans="1:18" x14ac:dyDescent="0.25">
      <c r="A6" s="3">
        <v>9350329000283</v>
      </c>
      <c r="L6">
        <v>1</v>
      </c>
      <c r="O6">
        <f t="shared" si="0"/>
        <v>1</v>
      </c>
      <c r="P6">
        <f t="shared" si="1"/>
        <v>0.5</v>
      </c>
      <c r="Q6">
        <f t="shared" si="2"/>
        <v>0.25</v>
      </c>
      <c r="R6" s="55">
        <f t="shared" si="3"/>
        <v>0.16666666666666666</v>
      </c>
    </row>
    <row r="7" spans="1:18" x14ac:dyDescent="0.25">
      <c r="A7" s="3">
        <v>9350329000344</v>
      </c>
      <c r="B7">
        <v>1</v>
      </c>
      <c r="O7">
        <f t="shared" si="0"/>
        <v>0</v>
      </c>
      <c r="P7">
        <f t="shared" si="1"/>
        <v>0</v>
      </c>
      <c r="Q7">
        <f t="shared" si="2"/>
        <v>0</v>
      </c>
      <c r="R7" s="55">
        <f t="shared" si="3"/>
        <v>0</v>
      </c>
    </row>
    <row r="8" spans="1:18" x14ac:dyDescent="0.25">
      <c r="A8" s="3">
        <v>9350329000351</v>
      </c>
      <c r="B8">
        <v>1</v>
      </c>
      <c r="O8">
        <f t="shared" si="0"/>
        <v>0</v>
      </c>
      <c r="P8">
        <f t="shared" si="1"/>
        <v>0</v>
      </c>
      <c r="Q8">
        <f t="shared" si="2"/>
        <v>0</v>
      </c>
      <c r="R8" s="55">
        <f t="shared" si="3"/>
        <v>0</v>
      </c>
    </row>
    <row r="9" spans="1:18" x14ac:dyDescent="0.25">
      <c r="A9" s="3">
        <v>9350329000368</v>
      </c>
      <c r="B9">
        <v>1</v>
      </c>
      <c r="O9">
        <f t="shared" si="0"/>
        <v>0</v>
      </c>
      <c r="P9">
        <f t="shared" si="1"/>
        <v>0</v>
      </c>
      <c r="Q9">
        <f t="shared" si="2"/>
        <v>0</v>
      </c>
      <c r="R9" s="55">
        <f t="shared" si="3"/>
        <v>0</v>
      </c>
    </row>
    <row r="10" spans="1:18" x14ac:dyDescent="0.25">
      <c r="A10" s="3">
        <v>9350329000375</v>
      </c>
      <c r="B10">
        <v>1</v>
      </c>
      <c r="O10">
        <f t="shared" si="0"/>
        <v>0</v>
      </c>
      <c r="P10">
        <f t="shared" si="1"/>
        <v>0</v>
      </c>
      <c r="Q10">
        <f t="shared" si="2"/>
        <v>0</v>
      </c>
      <c r="R10" s="55">
        <f t="shared" si="3"/>
        <v>0</v>
      </c>
    </row>
    <row r="11" spans="1:18" x14ac:dyDescent="0.25">
      <c r="A11" s="3">
        <v>9350329000429</v>
      </c>
      <c r="B11">
        <v>1</v>
      </c>
      <c r="E11">
        <v>1</v>
      </c>
      <c r="F11">
        <v>2</v>
      </c>
      <c r="G11">
        <v>1</v>
      </c>
      <c r="I11">
        <v>1</v>
      </c>
      <c r="K11">
        <v>1</v>
      </c>
      <c r="O11">
        <f t="shared" si="0"/>
        <v>0</v>
      </c>
      <c r="P11">
        <f t="shared" si="1"/>
        <v>0.5</v>
      </c>
      <c r="Q11">
        <f t="shared" si="2"/>
        <v>0.5</v>
      </c>
      <c r="R11" s="55">
        <f t="shared" si="3"/>
        <v>0.5</v>
      </c>
    </row>
    <row r="12" spans="1:18" x14ac:dyDescent="0.25">
      <c r="A12" s="3">
        <v>9350329000436</v>
      </c>
      <c r="D12">
        <v>1</v>
      </c>
      <c r="E12">
        <v>1</v>
      </c>
      <c r="F12">
        <v>1</v>
      </c>
      <c r="G12">
        <v>1</v>
      </c>
      <c r="L12">
        <v>1</v>
      </c>
      <c r="M12">
        <v>1</v>
      </c>
      <c r="O12">
        <f t="shared" si="0"/>
        <v>1</v>
      </c>
      <c r="P12">
        <f t="shared" si="1"/>
        <v>0.5</v>
      </c>
      <c r="Q12">
        <f t="shared" si="2"/>
        <v>0.25</v>
      </c>
      <c r="R12" s="55">
        <f t="shared" si="3"/>
        <v>0.33333333333333331</v>
      </c>
    </row>
    <row r="13" spans="1:18" x14ac:dyDescent="0.25">
      <c r="A13" s="3">
        <v>9350329000443</v>
      </c>
      <c r="B13">
        <v>2</v>
      </c>
      <c r="D13">
        <v>2</v>
      </c>
      <c r="G13">
        <v>1</v>
      </c>
      <c r="L13">
        <v>1</v>
      </c>
      <c r="O13">
        <f t="shared" si="0"/>
        <v>1</v>
      </c>
      <c r="P13">
        <f t="shared" si="1"/>
        <v>0.5</v>
      </c>
      <c r="Q13">
        <f t="shared" si="2"/>
        <v>0.25</v>
      </c>
      <c r="R13" s="55">
        <f t="shared" si="3"/>
        <v>0.33333333333333331</v>
      </c>
    </row>
    <row r="14" spans="1:18" x14ac:dyDescent="0.25">
      <c r="A14" s="3">
        <v>9350329000450</v>
      </c>
      <c r="B14">
        <v>2</v>
      </c>
      <c r="C14">
        <v>1</v>
      </c>
      <c r="D14">
        <v>1</v>
      </c>
      <c r="O14">
        <f t="shared" si="0"/>
        <v>0</v>
      </c>
      <c r="P14">
        <f t="shared" si="1"/>
        <v>0</v>
      </c>
      <c r="Q14">
        <f t="shared" si="2"/>
        <v>0</v>
      </c>
      <c r="R14" s="55">
        <f t="shared" si="3"/>
        <v>0</v>
      </c>
    </row>
    <row r="15" spans="1:18" x14ac:dyDescent="0.25">
      <c r="A15" s="3">
        <v>9350329000467</v>
      </c>
      <c r="B15">
        <v>1</v>
      </c>
      <c r="L15">
        <v>1</v>
      </c>
      <c r="O15">
        <f t="shared" si="0"/>
        <v>1</v>
      </c>
      <c r="P15">
        <f t="shared" si="1"/>
        <v>0.5</v>
      </c>
      <c r="Q15">
        <f t="shared" si="2"/>
        <v>0.25</v>
      </c>
      <c r="R15" s="55">
        <f t="shared" si="3"/>
        <v>0.16666666666666666</v>
      </c>
    </row>
    <row r="16" spans="1:18" x14ac:dyDescent="0.25">
      <c r="A16" s="3">
        <v>9350329000481</v>
      </c>
      <c r="B16">
        <v>1</v>
      </c>
      <c r="E16">
        <v>1</v>
      </c>
      <c r="L16">
        <v>1</v>
      </c>
      <c r="O16">
        <f t="shared" si="0"/>
        <v>1</v>
      </c>
      <c r="P16">
        <f t="shared" si="1"/>
        <v>0.5</v>
      </c>
      <c r="Q16">
        <f t="shared" si="2"/>
        <v>0.25</v>
      </c>
      <c r="R16" s="55">
        <f t="shared" si="3"/>
        <v>0.16666666666666666</v>
      </c>
    </row>
    <row r="17" spans="1:18" x14ac:dyDescent="0.25">
      <c r="A17" s="3">
        <v>9350329000504</v>
      </c>
      <c r="C17">
        <v>1</v>
      </c>
      <c r="F17">
        <v>1</v>
      </c>
      <c r="G17">
        <v>1</v>
      </c>
      <c r="J17">
        <v>3</v>
      </c>
      <c r="K17">
        <v>1</v>
      </c>
      <c r="L17">
        <v>1</v>
      </c>
      <c r="O17">
        <f t="shared" si="0"/>
        <v>1</v>
      </c>
      <c r="P17">
        <f t="shared" si="1"/>
        <v>1</v>
      </c>
      <c r="Q17">
        <f t="shared" si="2"/>
        <v>1.25</v>
      </c>
      <c r="R17" s="55">
        <f t="shared" si="3"/>
        <v>1</v>
      </c>
    </row>
    <row r="18" spans="1:18" x14ac:dyDescent="0.25">
      <c r="A18" s="3">
        <v>9350329000511</v>
      </c>
      <c r="E18">
        <v>2</v>
      </c>
      <c r="I18">
        <v>1</v>
      </c>
      <c r="J18">
        <v>1</v>
      </c>
      <c r="O18">
        <f t="shared" si="0"/>
        <v>0</v>
      </c>
      <c r="P18">
        <f t="shared" si="1"/>
        <v>0</v>
      </c>
      <c r="Q18">
        <f t="shared" si="2"/>
        <v>0.5</v>
      </c>
      <c r="R18" s="55">
        <f t="shared" si="3"/>
        <v>0.33333333333333331</v>
      </c>
    </row>
    <row r="19" spans="1:18" x14ac:dyDescent="0.25">
      <c r="A19" s="3">
        <v>9350329000528</v>
      </c>
      <c r="B19">
        <v>1</v>
      </c>
      <c r="H19">
        <v>1</v>
      </c>
      <c r="J19">
        <v>1</v>
      </c>
      <c r="K19">
        <v>1</v>
      </c>
      <c r="O19">
        <f t="shared" si="0"/>
        <v>0</v>
      </c>
      <c r="P19">
        <f t="shared" si="1"/>
        <v>0.5</v>
      </c>
      <c r="Q19">
        <f t="shared" si="2"/>
        <v>0.5</v>
      </c>
      <c r="R19" s="55">
        <f t="shared" si="3"/>
        <v>0.5</v>
      </c>
    </row>
    <row r="20" spans="1:18" x14ac:dyDescent="0.25">
      <c r="A20" s="3">
        <v>9350329000535</v>
      </c>
      <c r="E20">
        <v>1</v>
      </c>
      <c r="O20">
        <f t="shared" si="0"/>
        <v>0</v>
      </c>
      <c r="P20">
        <f t="shared" si="1"/>
        <v>0</v>
      </c>
      <c r="Q20">
        <f t="shared" si="2"/>
        <v>0</v>
      </c>
      <c r="R20" s="55">
        <f t="shared" si="3"/>
        <v>0</v>
      </c>
    </row>
    <row r="21" spans="1:18" x14ac:dyDescent="0.25">
      <c r="A21" s="3">
        <v>9350329000542</v>
      </c>
      <c r="B21">
        <v>1</v>
      </c>
      <c r="K21">
        <v>1</v>
      </c>
      <c r="O21">
        <f t="shared" si="0"/>
        <v>0</v>
      </c>
      <c r="P21">
        <f t="shared" si="1"/>
        <v>0.5</v>
      </c>
      <c r="Q21">
        <f t="shared" si="2"/>
        <v>0.25</v>
      </c>
      <c r="R21" s="55">
        <f t="shared" si="3"/>
        <v>0.16666666666666666</v>
      </c>
    </row>
    <row r="22" spans="1:18" x14ac:dyDescent="0.25">
      <c r="A22" s="3">
        <v>9350329000559</v>
      </c>
      <c r="B22">
        <v>1</v>
      </c>
      <c r="H22">
        <v>1</v>
      </c>
      <c r="M22">
        <v>1</v>
      </c>
      <c r="O22">
        <f t="shared" si="0"/>
        <v>0</v>
      </c>
      <c r="P22">
        <f t="shared" si="1"/>
        <v>0</v>
      </c>
      <c r="Q22">
        <f t="shared" si="2"/>
        <v>0</v>
      </c>
      <c r="R22" s="55">
        <f t="shared" si="3"/>
        <v>0.16666666666666666</v>
      </c>
    </row>
    <row r="23" spans="1:18" x14ac:dyDescent="0.25">
      <c r="A23" s="3">
        <v>9350329000573</v>
      </c>
      <c r="J23">
        <v>1</v>
      </c>
      <c r="O23">
        <f t="shared" si="0"/>
        <v>0</v>
      </c>
      <c r="P23">
        <f t="shared" si="1"/>
        <v>0</v>
      </c>
      <c r="Q23">
        <f t="shared" si="2"/>
        <v>0.25</v>
      </c>
      <c r="R23" s="55">
        <f t="shared" si="3"/>
        <v>0.16666666666666666</v>
      </c>
    </row>
    <row r="24" spans="1:18" x14ac:dyDescent="0.25">
      <c r="A24" s="3">
        <v>9350329000580</v>
      </c>
      <c r="B24">
        <v>1</v>
      </c>
      <c r="L24">
        <v>1</v>
      </c>
      <c r="O24">
        <f t="shared" si="0"/>
        <v>1</v>
      </c>
      <c r="P24">
        <f t="shared" si="1"/>
        <v>0.5</v>
      </c>
      <c r="Q24">
        <f t="shared" si="2"/>
        <v>0.25</v>
      </c>
      <c r="R24" s="55">
        <f t="shared" si="3"/>
        <v>0.16666666666666666</v>
      </c>
    </row>
    <row r="25" spans="1:18" x14ac:dyDescent="0.25">
      <c r="A25" s="3">
        <v>9350329000597</v>
      </c>
      <c r="C25">
        <v>1</v>
      </c>
      <c r="D25">
        <v>1</v>
      </c>
      <c r="F25">
        <v>1</v>
      </c>
      <c r="J25">
        <v>1</v>
      </c>
      <c r="K25">
        <v>1</v>
      </c>
      <c r="M25">
        <v>1</v>
      </c>
      <c r="O25">
        <f t="shared" si="0"/>
        <v>0</v>
      </c>
      <c r="P25">
        <f t="shared" si="1"/>
        <v>0.5</v>
      </c>
      <c r="Q25">
        <f t="shared" si="2"/>
        <v>0.5</v>
      </c>
      <c r="R25" s="55">
        <f t="shared" si="3"/>
        <v>0.33333333333333331</v>
      </c>
    </row>
    <row r="26" spans="1:18" x14ac:dyDescent="0.25">
      <c r="A26" s="3">
        <v>9350329000603</v>
      </c>
      <c r="D26">
        <v>1</v>
      </c>
      <c r="O26">
        <f t="shared" si="0"/>
        <v>0</v>
      </c>
      <c r="P26">
        <f t="shared" si="1"/>
        <v>0</v>
      </c>
      <c r="Q26">
        <f t="shared" si="2"/>
        <v>0</v>
      </c>
      <c r="R26" s="55">
        <f t="shared" si="3"/>
        <v>0</v>
      </c>
    </row>
    <row r="27" spans="1:18" x14ac:dyDescent="0.25">
      <c r="A27" s="3">
        <v>9350329000627</v>
      </c>
      <c r="B27">
        <v>1</v>
      </c>
      <c r="C27">
        <v>1</v>
      </c>
      <c r="F27">
        <v>2</v>
      </c>
      <c r="G27">
        <v>1</v>
      </c>
      <c r="H27">
        <v>1</v>
      </c>
      <c r="K27">
        <v>1</v>
      </c>
      <c r="O27">
        <f t="shared" si="0"/>
        <v>0</v>
      </c>
      <c r="P27">
        <f t="shared" si="1"/>
        <v>0.5</v>
      </c>
      <c r="Q27">
        <f t="shared" si="2"/>
        <v>0.25</v>
      </c>
      <c r="R27" s="55">
        <f t="shared" si="3"/>
        <v>0.5</v>
      </c>
    </row>
    <row r="28" spans="1:18" x14ac:dyDescent="0.25">
      <c r="A28" s="3">
        <v>9350329000641</v>
      </c>
      <c r="B28">
        <v>1</v>
      </c>
      <c r="D28">
        <v>1</v>
      </c>
      <c r="O28">
        <f t="shared" si="0"/>
        <v>0</v>
      </c>
      <c r="P28">
        <f t="shared" si="1"/>
        <v>0</v>
      </c>
      <c r="Q28">
        <f t="shared" si="2"/>
        <v>0</v>
      </c>
      <c r="R28" s="55">
        <f t="shared" si="3"/>
        <v>0</v>
      </c>
    </row>
    <row r="29" spans="1:18" x14ac:dyDescent="0.25">
      <c r="A29" s="3">
        <v>9350329000658</v>
      </c>
      <c r="H29">
        <v>1</v>
      </c>
      <c r="J29">
        <v>1</v>
      </c>
      <c r="O29">
        <f t="shared" si="0"/>
        <v>0</v>
      </c>
      <c r="P29">
        <f t="shared" si="1"/>
        <v>0</v>
      </c>
      <c r="Q29">
        <f t="shared" si="2"/>
        <v>0.25</v>
      </c>
      <c r="R29" s="55">
        <f t="shared" si="3"/>
        <v>0.33333333333333331</v>
      </c>
    </row>
    <row r="30" spans="1:18" x14ac:dyDescent="0.25">
      <c r="A30" s="3">
        <v>9350329000702</v>
      </c>
      <c r="B30">
        <v>1</v>
      </c>
      <c r="F30">
        <v>1</v>
      </c>
      <c r="O30">
        <f t="shared" si="0"/>
        <v>0</v>
      </c>
      <c r="P30">
        <f t="shared" si="1"/>
        <v>0</v>
      </c>
      <c r="Q30">
        <f t="shared" si="2"/>
        <v>0</v>
      </c>
      <c r="R30" s="55">
        <f t="shared" si="3"/>
        <v>0</v>
      </c>
    </row>
    <row r="31" spans="1:18" x14ac:dyDescent="0.25">
      <c r="A31" s="3">
        <v>9350329000825</v>
      </c>
      <c r="D31">
        <v>2</v>
      </c>
      <c r="E31">
        <v>2</v>
      </c>
      <c r="O31">
        <f t="shared" si="0"/>
        <v>0</v>
      </c>
      <c r="P31">
        <f t="shared" si="1"/>
        <v>0</v>
      </c>
      <c r="Q31">
        <f t="shared" si="2"/>
        <v>0</v>
      </c>
      <c r="R31" s="55">
        <f t="shared" si="3"/>
        <v>0</v>
      </c>
    </row>
    <row r="32" spans="1:18" x14ac:dyDescent="0.25">
      <c r="A32" s="3">
        <v>9350329000832</v>
      </c>
      <c r="E32">
        <v>2</v>
      </c>
      <c r="O32">
        <f t="shared" si="0"/>
        <v>0</v>
      </c>
      <c r="P32">
        <f t="shared" si="1"/>
        <v>0</v>
      </c>
      <c r="Q32">
        <f t="shared" si="2"/>
        <v>0</v>
      </c>
      <c r="R32" s="55">
        <f t="shared" si="3"/>
        <v>0</v>
      </c>
    </row>
    <row r="33" spans="1:18" x14ac:dyDescent="0.25">
      <c r="A33" s="3">
        <v>9350329000849</v>
      </c>
      <c r="B33">
        <v>1</v>
      </c>
      <c r="D33">
        <v>4</v>
      </c>
      <c r="E33">
        <v>2</v>
      </c>
      <c r="H33">
        <v>2</v>
      </c>
      <c r="M33">
        <v>1</v>
      </c>
      <c r="O33">
        <f t="shared" si="0"/>
        <v>0</v>
      </c>
      <c r="P33">
        <f t="shared" si="1"/>
        <v>0</v>
      </c>
      <c r="Q33">
        <f t="shared" si="2"/>
        <v>0</v>
      </c>
      <c r="R33" s="55">
        <f t="shared" si="3"/>
        <v>0.33333333333333331</v>
      </c>
    </row>
    <row r="34" spans="1:18" x14ac:dyDescent="0.25">
      <c r="A34" s="3">
        <v>9350329000856</v>
      </c>
      <c r="B34">
        <v>1</v>
      </c>
      <c r="E34">
        <v>1</v>
      </c>
      <c r="G34">
        <v>1</v>
      </c>
      <c r="H34">
        <v>1</v>
      </c>
      <c r="M34">
        <v>1</v>
      </c>
      <c r="O34">
        <f t="shared" si="0"/>
        <v>0</v>
      </c>
      <c r="P34">
        <f t="shared" si="1"/>
        <v>0</v>
      </c>
      <c r="Q34">
        <f t="shared" si="2"/>
        <v>0</v>
      </c>
      <c r="R34" s="55">
        <f t="shared" si="3"/>
        <v>0.33333333333333331</v>
      </c>
    </row>
    <row r="35" spans="1:18" x14ac:dyDescent="0.25">
      <c r="A35" s="3">
        <v>9350329000900</v>
      </c>
      <c r="D35">
        <v>2</v>
      </c>
      <c r="E35">
        <v>1</v>
      </c>
      <c r="H35">
        <v>1</v>
      </c>
      <c r="L35">
        <v>1</v>
      </c>
      <c r="O35">
        <f t="shared" si="0"/>
        <v>1</v>
      </c>
      <c r="P35">
        <f t="shared" si="1"/>
        <v>0.5</v>
      </c>
      <c r="Q35">
        <f t="shared" si="2"/>
        <v>0.25</v>
      </c>
      <c r="R35" s="55">
        <f t="shared" si="3"/>
        <v>0.33333333333333331</v>
      </c>
    </row>
    <row r="36" spans="1:18" x14ac:dyDescent="0.25">
      <c r="A36" s="3">
        <v>9350329000917</v>
      </c>
      <c r="B36">
        <v>1</v>
      </c>
      <c r="C36">
        <v>1</v>
      </c>
      <c r="D36">
        <v>1</v>
      </c>
      <c r="F36">
        <v>1</v>
      </c>
      <c r="G36">
        <v>1</v>
      </c>
      <c r="H36">
        <v>1</v>
      </c>
      <c r="O36">
        <f t="shared" si="0"/>
        <v>0</v>
      </c>
      <c r="P36">
        <f t="shared" si="1"/>
        <v>0</v>
      </c>
      <c r="Q36">
        <f t="shared" si="2"/>
        <v>0</v>
      </c>
      <c r="R36" s="55">
        <f t="shared" si="3"/>
        <v>0.33333333333333331</v>
      </c>
    </row>
    <row r="37" spans="1:18" x14ac:dyDescent="0.25">
      <c r="A37" s="3">
        <v>9350329000924</v>
      </c>
      <c r="B37">
        <v>2</v>
      </c>
      <c r="C37">
        <v>1</v>
      </c>
      <c r="G37">
        <v>1</v>
      </c>
      <c r="H37">
        <v>2</v>
      </c>
      <c r="I37">
        <v>1</v>
      </c>
      <c r="J37">
        <v>1</v>
      </c>
      <c r="K37">
        <v>1</v>
      </c>
      <c r="O37">
        <f t="shared" si="0"/>
        <v>0</v>
      </c>
      <c r="P37">
        <f t="shared" si="1"/>
        <v>0.5</v>
      </c>
      <c r="Q37">
        <f t="shared" si="2"/>
        <v>0.75</v>
      </c>
      <c r="R37" s="55">
        <f t="shared" si="3"/>
        <v>1</v>
      </c>
    </row>
    <row r="38" spans="1:18" x14ac:dyDescent="0.25">
      <c r="A38" s="3">
        <v>9350329000931</v>
      </c>
      <c r="B38">
        <v>3</v>
      </c>
      <c r="C38">
        <v>1</v>
      </c>
      <c r="D38">
        <v>2</v>
      </c>
      <c r="E38">
        <v>1</v>
      </c>
      <c r="F38">
        <v>2</v>
      </c>
      <c r="H38">
        <v>2</v>
      </c>
      <c r="L38">
        <v>1</v>
      </c>
      <c r="O38">
        <f t="shared" si="0"/>
        <v>1</v>
      </c>
      <c r="P38">
        <f t="shared" si="1"/>
        <v>0.5</v>
      </c>
      <c r="Q38">
        <f t="shared" si="2"/>
        <v>0.25</v>
      </c>
      <c r="R38" s="55">
        <f t="shared" si="3"/>
        <v>0.5</v>
      </c>
    </row>
    <row r="39" spans="1:18" x14ac:dyDescent="0.25">
      <c r="A39" s="3">
        <v>9350329000948</v>
      </c>
      <c r="B39">
        <v>1</v>
      </c>
      <c r="C39">
        <v>3</v>
      </c>
      <c r="D39">
        <v>1</v>
      </c>
      <c r="F39">
        <v>3</v>
      </c>
      <c r="H39">
        <v>2</v>
      </c>
      <c r="I39">
        <v>1</v>
      </c>
      <c r="K39">
        <v>2</v>
      </c>
      <c r="M39">
        <v>1</v>
      </c>
      <c r="O39">
        <f t="shared" si="0"/>
        <v>0</v>
      </c>
      <c r="P39">
        <f t="shared" si="1"/>
        <v>1</v>
      </c>
      <c r="Q39">
        <f t="shared" si="2"/>
        <v>0.75</v>
      </c>
      <c r="R39" s="55">
        <f t="shared" si="3"/>
        <v>0.83333333333333337</v>
      </c>
    </row>
    <row r="40" spans="1:18" x14ac:dyDescent="0.25">
      <c r="A40" s="3">
        <v>9350329000955</v>
      </c>
      <c r="B40">
        <v>3</v>
      </c>
      <c r="C40">
        <v>2</v>
      </c>
      <c r="D40">
        <v>2</v>
      </c>
      <c r="E40">
        <v>1</v>
      </c>
      <c r="F40">
        <v>2</v>
      </c>
      <c r="H40">
        <v>1</v>
      </c>
      <c r="O40">
        <f t="shared" si="0"/>
        <v>0</v>
      </c>
      <c r="P40">
        <f t="shared" si="1"/>
        <v>0</v>
      </c>
      <c r="Q40">
        <f t="shared" si="2"/>
        <v>0</v>
      </c>
      <c r="R40" s="55">
        <f t="shared" si="3"/>
        <v>0.16666666666666666</v>
      </c>
    </row>
    <row r="41" spans="1:18" x14ac:dyDescent="0.25">
      <c r="A41" s="3">
        <v>9350329000962</v>
      </c>
      <c r="B41">
        <v>1</v>
      </c>
      <c r="H41">
        <v>1</v>
      </c>
      <c r="O41">
        <f t="shared" si="0"/>
        <v>0</v>
      </c>
      <c r="P41">
        <f t="shared" si="1"/>
        <v>0</v>
      </c>
      <c r="Q41">
        <f t="shared" si="2"/>
        <v>0</v>
      </c>
      <c r="R41" s="55">
        <f t="shared" si="3"/>
        <v>0.16666666666666666</v>
      </c>
    </row>
    <row r="42" spans="1:18" x14ac:dyDescent="0.25">
      <c r="A42" s="3">
        <v>9350329000979</v>
      </c>
      <c r="B42">
        <v>1</v>
      </c>
      <c r="C42">
        <v>1</v>
      </c>
      <c r="D42">
        <v>1</v>
      </c>
      <c r="I42">
        <v>1</v>
      </c>
      <c r="O42">
        <f t="shared" si="0"/>
        <v>0</v>
      </c>
      <c r="P42">
        <f t="shared" si="1"/>
        <v>0</v>
      </c>
      <c r="Q42">
        <f t="shared" si="2"/>
        <v>0.25</v>
      </c>
      <c r="R42" s="55">
        <f t="shared" si="3"/>
        <v>0.16666666666666666</v>
      </c>
    </row>
    <row r="43" spans="1:18" x14ac:dyDescent="0.25">
      <c r="A43" s="3">
        <v>9350329000986</v>
      </c>
      <c r="C43">
        <v>1</v>
      </c>
      <c r="E43">
        <v>1</v>
      </c>
      <c r="G43">
        <v>1</v>
      </c>
      <c r="L43">
        <v>1</v>
      </c>
      <c r="O43">
        <f t="shared" si="0"/>
        <v>1</v>
      </c>
      <c r="P43">
        <f t="shared" si="1"/>
        <v>0.5</v>
      </c>
      <c r="Q43">
        <f t="shared" si="2"/>
        <v>0.25</v>
      </c>
      <c r="R43" s="55">
        <f t="shared" si="3"/>
        <v>0.33333333333333331</v>
      </c>
    </row>
    <row r="44" spans="1:18" x14ac:dyDescent="0.25">
      <c r="A44" s="3">
        <v>9350329000993</v>
      </c>
      <c r="C44">
        <v>1</v>
      </c>
      <c r="D44">
        <v>2</v>
      </c>
      <c r="G44">
        <v>1</v>
      </c>
      <c r="O44">
        <f t="shared" si="0"/>
        <v>0</v>
      </c>
      <c r="P44">
        <f t="shared" si="1"/>
        <v>0</v>
      </c>
      <c r="Q44">
        <f t="shared" si="2"/>
        <v>0</v>
      </c>
      <c r="R44" s="55">
        <f t="shared" si="3"/>
        <v>0.16666666666666666</v>
      </c>
    </row>
    <row r="45" spans="1:18" x14ac:dyDescent="0.25">
      <c r="A45" s="3">
        <v>9350329001006</v>
      </c>
      <c r="K45">
        <v>2</v>
      </c>
      <c r="O45">
        <f t="shared" si="0"/>
        <v>0</v>
      </c>
      <c r="P45">
        <f t="shared" si="1"/>
        <v>1</v>
      </c>
      <c r="Q45">
        <f t="shared" si="2"/>
        <v>0.5</v>
      </c>
      <c r="R45" s="55">
        <f t="shared" si="3"/>
        <v>0.33333333333333331</v>
      </c>
    </row>
    <row r="46" spans="1:18" x14ac:dyDescent="0.25">
      <c r="A46" s="3">
        <v>9350329001013</v>
      </c>
      <c r="G46">
        <v>1</v>
      </c>
      <c r="H46">
        <v>1</v>
      </c>
      <c r="O46">
        <f t="shared" si="0"/>
        <v>0</v>
      </c>
      <c r="P46">
        <f t="shared" si="1"/>
        <v>0</v>
      </c>
      <c r="Q46">
        <f t="shared" si="2"/>
        <v>0</v>
      </c>
      <c r="R46" s="55">
        <f t="shared" si="3"/>
        <v>0.33333333333333331</v>
      </c>
    </row>
    <row r="47" spans="1:18" x14ac:dyDescent="0.25">
      <c r="A47" s="3">
        <v>9350329001020</v>
      </c>
      <c r="C47">
        <v>2</v>
      </c>
      <c r="F47">
        <v>2</v>
      </c>
      <c r="H47">
        <v>2</v>
      </c>
      <c r="O47">
        <f t="shared" si="0"/>
        <v>0</v>
      </c>
      <c r="P47">
        <f t="shared" si="1"/>
        <v>0</v>
      </c>
      <c r="Q47">
        <f t="shared" si="2"/>
        <v>0</v>
      </c>
      <c r="R47" s="55">
        <f t="shared" si="3"/>
        <v>0.33333333333333331</v>
      </c>
    </row>
    <row r="48" spans="1:18" x14ac:dyDescent="0.25">
      <c r="A48" s="3">
        <v>9350329001037</v>
      </c>
      <c r="D48">
        <v>2</v>
      </c>
      <c r="E48">
        <v>1</v>
      </c>
      <c r="I48">
        <v>1</v>
      </c>
      <c r="K48">
        <v>1</v>
      </c>
      <c r="O48">
        <f t="shared" si="0"/>
        <v>0</v>
      </c>
      <c r="P48">
        <f t="shared" si="1"/>
        <v>0.5</v>
      </c>
      <c r="Q48">
        <f t="shared" si="2"/>
        <v>0.5</v>
      </c>
      <c r="R48" s="55">
        <f t="shared" si="3"/>
        <v>0.33333333333333331</v>
      </c>
    </row>
    <row r="49" spans="1:18" x14ac:dyDescent="0.25">
      <c r="A49" s="3">
        <v>9350329001044</v>
      </c>
      <c r="G49">
        <v>1</v>
      </c>
      <c r="H49">
        <v>1</v>
      </c>
      <c r="O49">
        <f t="shared" si="0"/>
        <v>0</v>
      </c>
      <c r="P49">
        <f t="shared" si="1"/>
        <v>0</v>
      </c>
      <c r="Q49">
        <f t="shared" si="2"/>
        <v>0</v>
      </c>
      <c r="R49" s="55">
        <f t="shared" si="3"/>
        <v>0.33333333333333331</v>
      </c>
    </row>
    <row r="50" spans="1:18" x14ac:dyDescent="0.25">
      <c r="A50" s="3">
        <v>9350329001068</v>
      </c>
      <c r="H50">
        <v>1</v>
      </c>
      <c r="O50">
        <f t="shared" si="0"/>
        <v>0</v>
      </c>
      <c r="P50">
        <f t="shared" si="1"/>
        <v>0</v>
      </c>
      <c r="Q50">
        <f t="shared" si="2"/>
        <v>0</v>
      </c>
      <c r="R50" s="55">
        <f t="shared" si="3"/>
        <v>0.16666666666666666</v>
      </c>
    </row>
    <row r="51" spans="1:18" x14ac:dyDescent="0.25">
      <c r="A51" s="3">
        <v>9350329001075</v>
      </c>
      <c r="D51">
        <v>1</v>
      </c>
      <c r="H51">
        <v>1</v>
      </c>
      <c r="L51">
        <v>1</v>
      </c>
      <c r="O51">
        <f t="shared" si="0"/>
        <v>1</v>
      </c>
      <c r="P51">
        <f t="shared" si="1"/>
        <v>0.5</v>
      </c>
      <c r="Q51">
        <f t="shared" si="2"/>
        <v>0.25</v>
      </c>
      <c r="R51" s="55">
        <f t="shared" si="3"/>
        <v>0.33333333333333331</v>
      </c>
    </row>
    <row r="52" spans="1:18" x14ac:dyDescent="0.25">
      <c r="A52" s="3">
        <v>9350329001099</v>
      </c>
      <c r="G52">
        <v>2</v>
      </c>
      <c r="H52">
        <v>1</v>
      </c>
      <c r="K52">
        <v>2</v>
      </c>
      <c r="L52">
        <v>1</v>
      </c>
      <c r="O52">
        <f t="shared" si="0"/>
        <v>1</v>
      </c>
      <c r="P52">
        <f t="shared" si="1"/>
        <v>1.5</v>
      </c>
      <c r="Q52">
        <f t="shared" si="2"/>
        <v>0.75</v>
      </c>
      <c r="R52" s="55">
        <f t="shared" si="3"/>
        <v>1</v>
      </c>
    </row>
    <row r="53" spans="1:18" x14ac:dyDescent="0.25">
      <c r="A53" s="3">
        <v>9350329001105</v>
      </c>
      <c r="D53">
        <v>1</v>
      </c>
      <c r="E53">
        <v>1</v>
      </c>
      <c r="I53">
        <v>1</v>
      </c>
      <c r="J53">
        <v>1</v>
      </c>
      <c r="L53">
        <v>1</v>
      </c>
      <c r="O53">
        <f t="shared" si="0"/>
        <v>1</v>
      </c>
      <c r="P53">
        <f t="shared" si="1"/>
        <v>0.5</v>
      </c>
      <c r="Q53">
        <f t="shared" si="2"/>
        <v>0.75</v>
      </c>
      <c r="R53" s="55">
        <f t="shared" si="3"/>
        <v>0.5</v>
      </c>
    </row>
    <row r="54" spans="1:18" x14ac:dyDescent="0.25">
      <c r="A54" s="3">
        <v>9350329001402</v>
      </c>
      <c r="B54">
        <v>1</v>
      </c>
      <c r="O54">
        <f t="shared" si="0"/>
        <v>0</v>
      </c>
      <c r="P54">
        <f t="shared" si="1"/>
        <v>0</v>
      </c>
      <c r="Q54">
        <f t="shared" si="2"/>
        <v>0</v>
      </c>
      <c r="R54" s="55">
        <f t="shared" si="3"/>
        <v>0</v>
      </c>
    </row>
    <row r="55" spans="1:18" x14ac:dyDescent="0.25">
      <c r="A55" s="3">
        <v>9350329001464</v>
      </c>
      <c r="B55">
        <v>1</v>
      </c>
      <c r="M55">
        <v>1</v>
      </c>
      <c r="O55">
        <f t="shared" si="0"/>
        <v>0</v>
      </c>
      <c r="P55">
        <f t="shared" si="1"/>
        <v>0</v>
      </c>
      <c r="Q55">
        <f t="shared" si="2"/>
        <v>0</v>
      </c>
      <c r="R55" s="55">
        <f t="shared" si="3"/>
        <v>0</v>
      </c>
    </row>
    <row r="56" spans="1:18" x14ac:dyDescent="0.25">
      <c r="A56" s="3">
        <v>9350329001983</v>
      </c>
      <c r="I56">
        <v>1</v>
      </c>
      <c r="O56">
        <f t="shared" si="0"/>
        <v>0</v>
      </c>
      <c r="P56">
        <f t="shared" si="1"/>
        <v>0</v>
      </c>
      <c r="Q56">
        <f t="shared" si="2"/>
        <v>0.25</v>
      </c>
      <c r="R56" s="55">
        <f t="shared" si="3"/>
        <v>0.16666666666666666</v>
      </c>
    </row>
    <row r="57" spans="1:18" x14ac:dyDescent="0.25">
      <c r="A57" s="3">
        <v>9350329002270</v>
      </c>
      <c r="G57">
        <v>1</v>
      </c>
      <c r="H57">
        <v>1</v>
      </c>
      <c r="L57">
        <v>1</v>
      </c>
      <c r="M57">
        <v>1</v>
      </c>
      <c r="O57">
        <f t="shared" si="0"/>
        <v>1</v>
      </c>
      <c r="P57">
        <f t="shared" si="1"/>
        <v>0.5</v>
      </c>
      <c r="Q57">
        <f t="shared" si="2"/>
        <v>0.25</v>
      </c>
      <c r="R57" s="55">
        <f t="shared" si="3"/>
        <v>0.5</v>
      </c>
    </row>
    <row r="58" spans="1:18" x14ac:dyDescent="0.25">
      <c r="A58" s="3">
        <v>9350329002300</v>
      </c>
      <c r="G58">
        <v>1</v>
      </c>
      <c r="H58">
        <v>2</v>
      </c>
      <c r="O58">
        <f t="shared" si="0"/>
        <v>0</v>
      </c>
      <c r="P58">
        <f t="shared" si="1"/>
        <v>0</v>
      </c>
      <c r="Q58">
        <f t="shared" si="2"/>
        <v>0</v>
      </c>
      <c r="R58" s="55">
        <f t="shared" si="3"/>
        <v>0.5</v>
      </c>
    </row>
    <row r="59" spans="1:18" x14ac:dyDescent="0.25">
      <c r="A59" s="3">
        <v>9350329002317</v>
      </c>
      <c r="L59">
        <v>1</v>
      </c>
      <c r="O59">
        <f t="shared" si="0"/>
        <v>1</v>
      </c>
      <c r="P59">
        <f t="shared" si="1"/>
        <v>0.5</v>
      </c>
      <c r="Q59">
        <f t="shared" si="2"/>
        <v>0.25</v>
      </c>
      <c r="R59" s="55">
        <f t="shared" si="3"/>
        <v>0.16666666666666666</v>
      </c>
    </row>
    <row r="60" spans="1:18" x14ac:dyDescent="0.25">
      <c r="A60" s="3">
        <v>9350329002331</v>
      </c>
      <c r="G60">
        <v>1</v>
      </c>
      <c r="H60">
        <v>3</v>
      </c>
      <c r="L60">
        <v>1</v>
      </c>
      <c r="O60">
        <f t="shared" si="0"/>
        <v>1</v>
      </c>
      <c r="P60">
        <f t="shared" si="1"/>
        <v>0.5</v>
      </c>
      <c r="Q60">
        <f t="shared" si="2"/>
        <v>0.25</v>
      </c>
      <c r="R60" s="55">
        <f t="shared" si="3"/>
        <v>0.83333333333333337</v>
      </c>
    </row>
    <row r="61" spans="1:18" x14ac:dyDescent="0.25">
      <c r="A61" s="3">
        <v>9350329002362</v>
      </c>
      <c r="G61">
        <v>1</v>
      </c>
      <c r="H61">
        <v>2</v>
      </c>
      <c r="O61">
        <f t="shared" si="0"/>
        <v>0</v>
      </c>
      <c r="P61">
        <f t="shared" si="1"/>
        <v>0</v>
      </c>
      <c r="Q61">
        <f t="shared" si="2"/>
        <v>0</v>
      </c>
      <c r="R61" s="55">
        <f t="shared" si="3"/>
        <v>0.5</v>
      </c>
    </row>
    <row r="62" spans="1:18" x14ac:dyDescent="0.25">
      <c r="A62" s="3">
        <v>9350329002379</v>
      </c>
      <c r="L62">
        <v>1</v>
      </c>
      <c r="O62">
        <f t="shared" si="0"/>
        <v>1</v>
      </c>
      <c r="P62">
        <f t="shared" si="1"/>
        <v>0.5</v>
      </c>
      <c r="Q62">
        <f t="shared" si="2"/>
        <v>0.25</v>
      </c>
      <c r="R62" s="55">
        <f t="shared" si="3"/>
        <v>0.16666666666666666</v>
      </c>
    </row>
    <row r="63" spans="1:18" x14ac:dyDescent="0.25">
      <c r="A63" s="3">
        <v>9350329002393</v>
      </c>
      <c r="G63">
        <v>1</v>
      </c>
      <c r="H63">
        <v>1</v>
      </c>
      <c r="O63">
        <f t="shared" si="0"/>
        <v>0</v>
      </c>
      <c r="P63">
        <f t="shared" si="1"/>
        <v>0</v>
      </c>
      <c r="Q63">
        <f t="shared" si="2"/>
        <v>0</v>
      </c>
      <c r="R63" s="55">
        <f t="shared" si="3"/>
        <v>0.33333333333333331</v>
      </c>
    </row>
    <row r="64" spans="1:18" x14ac:dyDescent="0.25">
      <c r="A64" s="3">
        <v>9350329002423</v>
      </c>
      <c r="G64">
        <v>1</v>
      </c>
      <c r="H64">
        <v>1</v>
      </c>
      <c r="O64">
        <f t="shared" si="0"/>
        <v>0</v>
      </c>
      <c r="P64">
        <f t="shared" si="1"/>
        <v>0</v>
      </c>
      <c r="Q64">
        <f t="shared" si="2"/>
        <v>0</v>
      </c>
      <c r="R64" s="55">
        <f t="shared" si="3"/>
        <v>0.33333333333333331</v>
      </c>
    </row>
    <row r="65" spans="1:18" x14ac:dyDescent="0.25">
      <c r="A65" s="3">
        <v>9350329002454</v>
      </c>
      <c r="G65">
        <v>1</v>
      </c>
      <c r="H65">
        <v>1</v>
      </c>
      <c r="L65">
        <v>1</v>
      </c>
      <c r="O65">
        <f t="shared" si="0"/>
        <v>1</v>
      </c>
      <c r="P65">
        <f t="shared" si="1"/>
        <v>0.5</v>
      </c>
      <c r="Q65">
        <f t="shared" si="2"/>
        <v>0.25</v>
      </c>
      <c r="R65" s="55">
        <f t="shared" si="3"/>
        <v>0.5</v>
      </c>
    </row>
    <row r="66" spans="1:18" x14ac:dyDescent="0.25">
      <c r="A66" s="3">
        <v>9350329002485</v>
      </c>
      <c r="G66">
        <v>1</v>
      </c>
      <c r="H66">
        <v>1</v>
      </c>
      <c r="O66">
        <f t="shared" si="0"/>
        <v>0</v>
      </c>
      <c r="P66">
        <f t="shared" si="1"/>
        <v>0</v>
      </c>
      <c r="Q66">
        <f t="shared" si="2"/>
        <v>0</v>
      </c>
      <c r="R66" s="55">
        <f t="shared" si="3"/>
        <v>0.33333333333333331</v>
      </c>
    </row>
    <row r="67" spans="1:18" x14ac:dyDescent="0.25">
      <c r="A67" s="3">
        <v>9350329002515</v>
      </c>
      <c r="G67">
        <v>1</v>
      </c>
      <c r="H67">
        <v>2</v>
      </c>
      <c r="O67">
        <f t="shared" si="0"/>
        <v>0</v>
      </c>
      <c r="P67">
        <f t="shared" si="1"/>
        <v>0</v>
      </c>
      <c r="Q67">
        <f t="shared" si="2"/>
        <v>0</v>
      </c>
      <c r="R67" s="55">
        <f t="shared" si="3"/>
        <v>0.5</v>
      </c>
    </row>
    <row r="68" spans="1:18" x14ac:dyDescent="0.25">
      <c r="A68" s="3">
        <v>9350329002546</v>
      </c>
      <c r="G68">
        <v>1</v>
      </c>
      <c r="H68">
        <v>1</v>
      </c>
      <c r="O68">
        <f t="shared" si="0"/>
        <v>0</v>
      </c>
      <c r="P68">
        <f t="shared" si="1"/>
        <v>0</v>
      </c>
      <c r="Q68">
        <f t="shared" si="2"/>
        <v>0</v>
      </c>
      <c r="R68" s="55">
        <f t="shared" si="3"/>
        <v>0.33333333333333331</v>
      </c>
    </row>
    <row r="69" spans="1:18" x14ac:dyDescent="0.25">
      <c r="A69" s="3">
        <v>9350329002690</v>
      </c>
      <c r="G69">
        <v>1</v>
      </c>
      <c r="H69">
        <v>4</v>
      </c>
      <c r="K69">
        <v>2</v>
      </c>
      <c r="O69">
        <f t="shared" ref="O69:O78" si="4">L69</f>
        <v>0</v>
      </c>
      <c r="P69">
        <f t="shared" ref="P69:P78" si="5">(L69+K69)/2</f>
        <v>1</v>
      </c>
      <c r="Q69">
        <f t="shared" ref="Q69:Q78" si="6">(L69+K69+J69+I69)/4</f>
        <v>0.5</v>
      </c>
      <c r="R69" s="55">
        <f t="shared" ref="R69:R78" si="7">(L69+K69+J69+I69+H69+G69)/6</f>
        <v>1.1666666666666667</v>
      </c>
    </row>
    <row r="70" spans="1:18" x14ac:dyDescent="0.25">
      <c r="A70" s="3">
        <v>9350329002706</v>
      </c>
      <c r="H70">
        <v>1</v>
      </c>
      <c r="K70">
        <v>1</v>
      </c>
      <c r="L70">
        <v>2</v>
      </c>
      <c r="O70">
        <f t="shared" si="4"/>
        <v>2</v>
      </c>
      <c r="P70">
        <f t="shared" si="5"/>
        <v>1.5</v>
      </c>
      <c r="Q70">
        <f t="shared" si="6"/>
        <v>0.75</v>
      </c>
      <c r="R70" s="55">
        <f t="shared" si="7"/>
        <v>0.66666666666666663</v>
      </c>
    </row>
    <row r="71" spans="1:18" x14ac:dyDescent="0.25">
      <c r="A71" s="3">
        <v>9350329002720</v>
      </c>
      <c r="G71">
        <v>1</v>
      </c>
      <c r="H71">
        <v>4</v>
      </c>
      <c r="K71">
        <v>1</v>
      </c>
      <c r="O71">
        <f t="shared" si="4"/>
        <v>0</v>
      </c>
      <c r="P71">
        <f t="shared" si="5"/>
        <v>0.5</v>
      </c>
      <c r="Q71">
        <f t="shared" si="6"/>
        <v>0.25</v>
      </c>
      <c r="R71" s="55">
        <f t="shared" si="7"/>
        <v>1</v>
      </c>
    </row>
    <row r="72" spans="1:18" x14ac:dyDescent="0.25">
      <c r="A72" s="3">
        <v>9350329002737</v>
      </c>
      <c r="J72">
        <v>1</v>
      </c>
      <c r="K72">
        <v>2</v>
      </c>
      <c r="L72">
        <v>1</v>
      </c>
      <c r="O72">
        <f t="shared" si="4"/>
        <v>1</v>
      </c>
      <c r="P72">
        <f t="shared" si="5"/>
        <v>1.5</v>
      </c>
      <c r="Q72">
        <f t="shared" si="6"/>
        <v>1</v>
      </c>
      <c r="R72" s="55">
        <f t="shared" si="7"/>
        <v>0.66666666666666663</v>
      </c>
    </row>
    <row r="73" spans="1:18" x14ac:dyDescent="0.25">
      <c r="A73" s="3">
        <v>9350329002751</v>
      </c>
      <c r="G73">
        <v>1</v>
      </c>
      <c r="H73">
        <v>5</v>
      </c>
      <c r="I73">
        <v>2</v>
      </c>
      <c r="J73">
        <v>3</v>
      </c>
      <c r="L73">
        <v>1</v>
      </c>
      <c r="O73">
        <f t="shared" si="4"/>
        <v>1</v>
      </c>
      <c r="P73">
        <f t="shared" si="5"/>
        <v>0.5</v>
      </c>
      <c r="Q73">
        <f t="shared" si="6"/>
        <v>1.5</v>
      </c>
      <c r="R73" s="55">
        <f t="shared" si="7"/>
        <v>2</v>
      </c>
    </row>
    <row r="74" spans="1:18" x14ac:dyDescent="0.25">
      <c r="A74" s="3">
        <v>9350329002768</v>
      </c>
      <c r="H74">
        <v>1</v>
      </c>
      <c r="J74">
        <v>2</v>
      </c>
      <c r="K74">
        <v>3</v>
      </c>
      <c r="L74">
        <v>1</v>
      </c>
      <c r="M74">
        <v>2</v>
      </c>
      <c r="O74">
        <f t="shared" si="4"/>
        <v>1</v>
      </c>
      <c r="P74">
        <f t="shared" si="5"/>
        <v>2</v>
      </c>
      <c r="Q74">
        <f t="shared" si="6"/>
        <v>1.5</v>
      </c>
      <c r="R74" s="55">
        <f t="shared" si="7"/>
        <v>1.1666666666666667</v>
      </c>
    </row>
    <row r="75" spans="1:18" x14ac:dyDescent="0.25">
      <c r="A75" s="3">
        <v>9350329002782</v>
      </c>
      <c r="G75">
        <v>1</v>
      </c>
      <c r="H75">
        <v>5</v>
      </c>
      <c r="O75">
        <f t="shared" si="4"/>
        <v>0</v>
      </c>
      <c r="P75">
        <f t="shared" si="5"/>
        <v>0</v>
      </c>
      <c r="Q75">
        <f t="shared" si="6"/>
        <v>0</v>
      </c>
      <c r="R75" s="55">
        <f t="shared" si="7"/>
        <v>1</v>
      </c>
    </row>
    <row r="76" spans="1:18" x14ac:dyDescent="0.25">
      <c r="A76" s="3">
        <v>9350329002799</v>
      </c>
      <c r="H76">
        <v>1</v>
      </c>
      <c r="O76">
        <f t="shared" si="4"/>
        <v>0</v>
      </c>
      <c r="P76">
        <f t="shared" si="5"/>
        <v>0</v>
      </c>
      <c r="Q76">
        <f t="shared" si="6"/>
        <v>0</v>
      </c>
      <c r="R76" s="55">
        <f t="shared" si="7"/>
        <v>0.16666666666666666</v>
      </c>
    </row>
    <row r="77" spans="1:18" x14ac:dyDescent="0.25">
      <c r="A77" s="3">
        <v>9350329002843</v>
      </c>
      <c r="G77">
        <v>1</v>
      </c>
      <c r="H77">
        <v>3</v>
      </c>
      <c r="I77">
        <v>2</v>
      </c>
      <c r="J77">
        <v>1</v>
      </c>
      <c r="K77">
        <v>2</v>
      </c>
      <c r="L77">
        <v>1</v>
      </c>
      <c r="O77">
        <f t="shared" si="4"/>
        <v>1</v>
      </c>
      <c r="P77">
        <f t="shared" si="5"/>
        <v>1.5</v>
      </c>
      <c r="Q77">
        <f t="shared" si="6"/>
        <v>1.5</v>
      </c>
      <c r="R77" s="55">
        <f t="shared" si="7"/>
        <v>1.6666666666666667</v>
      </c>
    </row>
    <row r="78" spans="1:18" x14ac:dyDescent="0.25">
      <c r="A78" s="3">
        <v>9350329002850</v>
      </c>
      <c r="J78">
        <v>1</v>
      </c>
      <c r="K78">
        <v>1</v>
      </c>
      <c r="L78">
        <v>1</v>
      </c>
      <c r="O78">
        <f t="shared" si="4"/>
        <v>1</v>
      </c>
      <c r="P78">
        <f t="shared" si="5"/>
        <v>1</v>
      </c>
      <c r="Q78">
        <f t="shared" si="6"/>
        <v>0.75</v>
      </c>
      <c r="R78" s="55">
        <f t="shared" si="7"/>
        <v>0.5</v>
      </c>
    </row>
    <row r="79" spans="1:18" x14ac:dyDescent="0.25">
      <c r="A79" t="s">
        <v>5</v>
      </c>
      <c r="B79">
        <v>35</v>
      </c>
      <c r="C79">
        <v>17</v>
      </c>
      <c r="D79">
        <v>28</v>
      </c>
      <c r="E79">
        <v>20</v>
      </c>
      <c r="F79">
        <v>18</v>
      </c>
      <c r="G79">
        <v>30</v>
      </c>
      <c r="H79">
        <v>63</v>
      </c>
      <c r="I79">
        <v>12</v>
      </c>
      <c r="J79">
        <v>18</v>
      </c>
      <c r="K79">
        <v>26</v>
      </c>
      <c r="L79">
        <v>25</v>
      </c>
      <c r="M79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80"/>
  <sheetViews>
    <sheetView topLeftCell="A26" zoomScale="70" zoomScaleNormal="70" workbookViewId="0">
      <selection activeCell="A3" sqref="A3:M80"/>
    </sheetView>
  </sheetViews>
  <sheetFormatPr defaultRowHeight="15" x14ac:dyDescent="0.25"/>
  <cols>
    <col min="1" max="1" width="16.85546875" customWidth="1"/>
    <col min="2" max="12" width="19.140625" customWidth="1"/>
    <col min="13" max="13" width="22.140625" customWidth="1"/>
    <col min="14" max="14" width="6.42578125" customWidth="1"/>
    <col min="15" max="15" width="13.28515625" customWidth="1"/>
    <col min="16" max="16" width="23.5703125" customWidth="1"/>
    <col min="17" max="17" width="13.28515625" customWidth="1"/>
    <col min="18" max="18" width="23.5703125" customWidth="1"/>
    <col min="19" max="19" width="13.28515625" customWidth="1"/>
    <col min="20" max="20" width="19.140625" customWidth="1"/>
    <col min="21" max="21" width="13.28515625" customWidth="1"/>
    <col min="22" max="22" width="20.28515625" customWidth="1"/>
    <col min="23" max="23" width="13.28515625" customWidth="1"/>
    <col min="24" max="24" width="21.42578125" customWidth="1"/>
    <col min="25" max="25" width="13.28515625" customWidth="1"/>
    <col min="26" max="27" width="18.140625" customWidth="1"/>
    <col min="28" max="149" width="13.28515625" customWidth="1"/>
    <col min="150" max="151" width="18.140625" bestFit="1" customWidth="1"/>
    <col min="152" max="222" width="17.140625" bestFit="1" customWidth="1"/>
    <col min="223" max="223" width="22" bestFit="1" customWidth="1"/>
    <col min="224" max="225" width="18.140625" bestFit="1" customWidth="1"/>
  </cols>
  <sheetData>
    <row r="3" spans="1:14" x14ac:dyDescent="0.25">
      <c r="A3" s="9" t="s">
        <v>99</v>
      </c>
      <c r="B3" s="9" t="s">
        <v>102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pans="1:14" x14ac:dyDescent="0.25">
      <c r="A4" s="9" t="s">
        <v>101</v>
      </c>
      <c r="B4" s="15" t="s">
        <v>265</v>
      </c>
      <c r="C4" s="50" t="s">
        <v>266</v>
      </c>
      <c r="D4" s="50" t="s">
        <v>267</v>
      </c>
      <c r="E4" s="50" t="s">
        <v>268</v>
      </c>
      <c r="F4" s="50" t="s">
        <v>269</v>
      </c>
      <c r="G4" s="50" t="s">
        <v>270</v>
      </c>
      <c r="H4" s="50" t="s">
        <v>271</v>
      </c>
      <c r="I4" s="50" t="s">
        <v>272</v>
      </c>
      <c r="J4" s="50" t="s">
        <v>273</v>
      </c>
      <c r="K4" s="50" t="s">
        <v>274</v>
      </c>
      <c r="L4" s="50" t="s">
        <v>275</v>
      </c>
      <c r="M4" s="50" t="s">
        <v>276</v>
      </c>
      <c r="N4" s="16" t="s">
        <v>5</v>
      </c>
    </row>
    <row r="5" spans="1:14" x14ac:dyDescent="0.25">
      <c r="A5" s="10">
        <v>9350329000139</v>
      </c>
      <c r="B5" s="11">
        <v>1</v>
      </c>
      <c r="C5" s="17"/>
      <c r="D5" s="17"/>
      <c r="E5" s="17">
        <v>1</v>
      </c>
      <c r="F5" s="17"/>
      <c r="G5" s="17"/>
      <c r="H5" s="17"/>
      <c r="I5" s="17"/>
      <c r="J5" s="17"/>
      <c r="K5" s="17"/>
      <c r="L5" s="17"/>
      <c r="M5" s="17"/>
      <c r="N5" s="18">
        <v>2</v>
      </c>
    </row>
    <row r="6" spans="1:14" x14ac:dyDescent="0.25">
      <c r="A6" s="12">
        <v>9350329000160</v>
      </c>
      <c r="B6" s="13"/>
      <c r="C6" s="19"/>
      <c r="D6" s="19"/>
      <c r="E6" s="19"/>
      <c r="F6" s="19"/>
      <c r="G6" s="19">
        <v>1</v>
      </c>
      <c r="H6" s="19"/>
      <c r="I6" s="19"/>
      <c r="J6" s="19"/>
      <c r="K6" s="19"/>
      <c r="L6" s="19"/>
      <c r="M6" s="19"/>
      <c r="N6" s="20">
        <v>1</v>
      </c>
    </row>
    <row r="7" spans="1:14" x14ac:dyDescent="0.25">
      <c r="A7" s="12">
        <v>9350329000283</v>
      </c>
      <c r="B7" s="13"/>
      <c r="C7" s="19"/>
      <c r="D7" s="19"/>
      <c r="E7" s="19"/>
      <c r="F7" s="19"/>
      <c r="G7" s="19"/>
      <c r="H7" s="19"/>
      <c r="I7" s="19"/>
      <c r="J7" s="19"/>
      <c r="K7" s="19"/>
      <c r="L7" s="19">
        <v>1</v>
      </c>
      <c r="M7" s="19"/>
      <c r="N7" s="20">
        <v>1</v>
      </c>
    </row>
    <row r="8" spans="1:14" x14ac:dyDescent="0.25">
      <c r="A8" s="12">
        <v>9350329000344</v>
      </c>
      <c r="B8" s="13">
        <v>1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20">
        <v>1</v>
      </c>
    </row>
    <row r="9" spans="1:14" x14ac:dyDescent="0.25">
      <c r="A9" s="12">
        <v>9350329000351</v>
      </c>
      <c r="B9" s="13">
        <v>1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>
        <v>1</v>
      </c>
    </row>
    <row r="10" spans="1:14" x14ac:dyDescent="0.25">
      <c r="A10" s="12">
        <v>9350329000368</v>
      </c>
      <c r="B10" s="13">
        <v>1</v>
      </c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>
        <v>1</v>
      </c>
    </row>
    <row r="11" spans="1:14" x14ac:dyDescent="0.25">
      <c r="A11" s="12">
        <v>9350329000375</v>
      </c>
      <c r="B11" s="13">
        <v>1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20">
        <v>1</v>
      </c>
    </row>
    <row r="12" spans="1:14" x14ac:dyDescent="0.25">
      <c r="A12" s="12">
        <v>9350329000429</v>
      </c>
      <c r="B12" s="13">
        <v>1</v>
      </c>
      <c r="C12" s="19"/>
      <c r="D12" s="19"/>
      <c r="E12" s="19">
        <v>1</v>
      </c>
      <c r="F12" s="19">
        <v>2</v>
      </c>
      <c r="G12" s="19">
        <v>1</v>
      </c>
      <c r="H12" s="19"/>
      <c r="I12" s="19">
        <v>1</v>
      </c>
      <c r="J12" s="19"/>
      <c r="K12" s="19">
        <v>1</v>
      </c>
      <c r="L12" s="19"/>
      <c r="M12" s="19"/>
      <c r="N12" s="20">
        <v>7</v>
      </c>
    </row>
    <row r="13" spans="1:14" x14ac:dyDescent="0.25">
      <c r="A13" s="12">
        <v>9350329000436</v>
      </c>
      <c r="B13" s="13"/>
      <c r="C13" s="19"/>
      <c r="D13" s="19">
        <v>1</v>
      </c>
      <c r="E13" s="19">
        <v>1</v>
      </c>
      <c r="F13" s="19">
        <v>1</v>
      </c>
      <c r="G13" s="19">
        <v>1</v>
      </c>
      <c r="H13" s="19"/>
      <c r="I13" s="19"/>
      <c r="J13" s="19"/>
      <c r="K13" s="19"/>
      <c r="L13" s="19">
        <v>1</v>
      </c>
      <c r="M13" s="19">
        <v>1</v>
      </c>
      <c r="N13" s="20">
        <v>6</v>
      </c>
    </row>
    <row r="14" spans="1:14" x14ac:dyDescent="0.25">
      <c r="A14" s="12">
        <v>9350329000443</v>
      </c>
      <c r="B14" s="13">
        <v>2</v>
      </c>
      <c r="C14" s="19"/>
      <c r="D14" s="19">
        <v>2</v>
      </c>
      <c r="E14" s="19"/>
      <c r="F14" s="19"/>
      <c r="G14" s="19">
        <v>1</v>
      </c>
      <c r="H14" s="19"/>
      <c r="I14" s="19"/>
      <c r="J14" s="19"/>
      <c r="K14" s="19"/>
      <c r="L14" s="19">
        <v>1</v>
      </c>
      <c r="M14" s="19"/>
      <c r="N14" s="20">
        <v>6</v>
      </c>
    </row>
    <row r="15" spans="1:14" x14ac:dyDescent="0.25">
      <c r="A15" s="12">
        <v>9350329000450</v>
      </c>
      <c r="B15" s="13">
        <v>2</v>
      </c>
      <c r="C15" s="19">
        <v>1</v>
      </c>
      <c r="D15" s="19">
        <v>1</v>
      </c>
      <c r="E15" s="19"/>
      <c r="F15" s="19"/>
      <c r="G15" s="19"/>
      <c r="H15" s="19"/>
      <c r="I15" s="19"/>
      <c r="J15" s="19"/>
      <c r="K15" s="19"/>
      <c r="L15" s="19"/>
      <c r="M15" s="19"/>
      <c r="N15" s="20">
        <v>4</v>
      </c>
    </row>
    <row r="16" spans="1:14" x14ac:dyDescent="0.25">
      <c r="A16" s="12">
        <v>9350329000467</v>
      </c>
      <c r="B16" s="13">
        <v>1</v>
      </c>
      <c r="C16" s="19"/>
      <c r="D16" s="19"/>
      <c r="E16" s="19"/>
      <c r="F16" s="19"/>
      <c r="G16" s="19"/>
      <c r="H16" s="19"/>
      <c r="I16" s="19"/>
      <c r="J16" s="19"/>
      <c r="K16" s="19"/>
      <c r="L16" s="19">
        <v>1</v>
      </c>
      <c r="M16" s="19"/>
      <c r="N16" s="20">
        <v>2</v>
      </c>
    </row>
    <row r="17" spans="1:14" x14ac:dyDescent="0.25">
      <c r="A17" s="12">
        <v>9350329000481</v>
      </c>
      <c r="B17" s="13">
        <v>1</v>
      </c>
      <c r="C17" s="19"/>
      <c r="D17" s="19"/>
      <c r="E17" s="19">
        <v>1</v>
      </c>
      <c r="F17" s="19"/>
      <c r="G17" s="19"/>
      <c r="H17" s="19"/>
      <c r="I17" s="19"/>
      <c r="J17" s="19"/>
      <c r="K17" s="19"/>
      <c r="L17" s="19">
        <v>1</v>
      </c>
      <c r="M17" s="19"/>
      <c r="N17" s="20">
        <v>3</v>
      </c>
    </row>
    <row r="18" spans="1:14" x14ac:dyDescent="0.25">
      <c r="A18" s="12">
        <v>9350329000504</v>
      </c>
      <c r="B18" s="13"/>
      <c r="C18" s="19">
        <v>1</v>
      </c>
      <c r="D18" s="19"/>
      <c r="E18" s="19"/>
      <c r="F18" s="19">
        <v>1</v>
      </c>
      <c r="G18" s="19">
        <v>1</v>
      </c>
      <c r="H18" s="19"/>
      <c r="I18" s="19"/>
      <c r="J18" s="19">
        <v>3</v>
      </c>
      <c r="K18" s="19">
        <v>1</v>
      </c>
      <c r="L18" s="19">
        <v>1</v>
      </c>
      <c r="M18" s="19"/>
      <c r="N18" s="20">
        <v>8</v>
      </c>
    </row>
    <row r="19" spans="1:14" x14ac:dyDescent="0.25">
      <c r="A19" s="12">
        <v>9350329000511</v>
      </c>
      <c r="B19" s="13"/>
      <c r="C19" s="19"/>
      <c r="D19" s="19"/>
      <c r="E19" s="19">
        <v>2</v>
      </c>
      <c r="F19" s="19"/>
      <c r="G19" s="19"/>
      <c r="H19" s="19"/>
      <c r="I19" s="19">
        <v>1</v>
      </c>
      <c r="J19" s="19">
        <v>1</v>
      </c>
      <c r="K19" s="19"/>
      <c r="L19" s="19"/>
      <c r="M19" s="19"/>
      <c r="N19" s="20">
        <v>4</v>
      </c>
    </row>
    <row r="20" spans="1:14" x14ac:dyDescent="0.25">
      <c r="A20" s="12">
        <v>9350329000528</v>
      </c>
      <c r="B20" s="13">
        <v>1</v>
      </c>
      <c r="C20" s="19"/>
      <c r="D20" s="19"/>
      <c r="E20" s="19"/>
      <c r="F20" s="19"/>
      <c r="G20" s="19"/>
      <c r="H20" s="19">
        <v>1</v>
      </c>
      <c r="I20" s="19"/>
      <c r="J20" s="19">
        <v>1</v>
      </c>
      <c r="K20" s="19">
        <v>1</v>
      </c>
      <c r="L20" s="19"/>
      <c r="M20" s="19"/>
      <c r="N20" s="20">
        <v>4</v>
      </c>
    </row>
    <row r="21" spans="1:14" x14ac:dyDescent="0.25">
      <c r="A21" s="12">
        <v>9350329000535</v>
      </c>
      <c r="B21" s="13"/>
      <c r="C21" s="19"/>
      <c r="D21" s="19"/>
      <c r="E21" s="19">
        <v>1</v>
      </c>
      <c r="F21" s="19"/>
      <c r="G21" s="19"/>
      <c r="H21" s="19"/>
      <c r="I21" s="19"/>
      <c r="J21" s="19"/>
      <c r="K21" s="19"/>
      <c r="L21" s="19"/>
      <c r="M21" s="19"/>
      <c r="N21" s="20">
        <v>1</v>
      </c>
    </row>
    <row r="22" spans="1:14" x14ac:dyDescent="0.25">
      <c r="A22" s="12">
        <v>9350329000542</v>
      </c>
      <c r="B22" s="13">
        <v>1</v>
      </c>
      <c r="C22" s="19"/>
      <c r="D22" s="19"/>
      <c r="E22" s="19"/>
      <c r="F22" s="19"/>
      <c r="G22" s="19"/>
      <c r="H22" s="19"/>
      <c r="I22" s="19"/>
      <c r="J22" s="19"/>
      <c r="K22" s="19">
        <v>1</v>
      </c>
      <c r="L22" s="19"/>
      <c r="M22" s="19"/>
      <c r="N22" s="20">
        <v>2</v>
      </c>
    </row>
    <row r="23" spans="1:14" x14ac:dyDescent="0.25">
      <c r="A23" s="12">
        <v>9350329000559</v>
      </c>
      <c r="B23" s="13">
        <v>1</v>
      </c>
      <c r="C23" s="19"/>
      <c r="D23" s="19"/>
      <c r="E23" s="19"/>
      <c r="F23" s="19"/>
      <c r="G23" s="19"/>
      <c r="H23" s="19">
        <v>1</v>
      </c>
      <c r="I23" s="19"/>
      <c r="J23" s="19"/>
      <c r="K23" s="19"/>
      <c r="L23" s="19"/>
      <c r="M23" s="19">
        <v>1</v>
      </c>
      <c r="N23" s="20">
        <v>3</v>
      </c>
    </row>
    <row r="24" spans="1:14" x14ac:dyDescent="0.25">
      <c r="A24" s="12">
        <v>9350329000573</v>
      </c>
      <c r="B24" s="13"/>
      <c r="C24" s="19"/>
      <c r="D24" s="19"/>
      <c r="E24" s="19"/>
      <c r="F24" s="19"/>
      <c r="G24" s="19"/>
      <c r="H24" s="19"/>
      <c r="I24" s="19"/>
      <c r="J24" s="19">
        <v>1</v>
      </c>
      <c r="K24" s="19"/>
      <c r="L24" s="19"/>
      <c r="M24" s="19"/>
      <c r="N24" s="20">
        <v>1</v>
      </c>
    </row>
    <row r="25" spans="1:14" x14ac:dyDescent="0.25">
      <c r="A25" s="12">
        <v>9350329000580</v>
      </c>
      <c r="B25" s="13">
        <v>1</v>
      </c>
      <c r="C25" s="19"/>
      <c r="D25" s="19"/>
      <c r="E25" s="19"/>
      <c r="F25" s="19"/>
      <c r="G25" s="19"/>
      <c r="H25" s="19"/>
      <c r="I25" s="19"/>
      <c r="J25" s="19"/>
      <c r="K25" s="19"/>
      <c r="L25" s="19">
        <v>1</v>
      </c>
      <c r="M25" s="19"/>
      <c r="N25" s="20">
        <v>2</v>
      </c>
    </row>
    <row r="26" spans="1:14" x14ac:dyDescent="0.25">
      <c r="A26" s="12">
        <v>9350329000597</v>
      </c>
      <c r="B26" s="13"/>
      <c r="C26" s="19">
        <v>1</v>
      </c>
      <c r="D26" s="19">
        <v>1</v>
      </c>
      <c r="E26" s="19"/>
      <c r="F26" s="19">
        <v>1</v>
      </c>
      <c r="G26" s="19"/>
      <c r="H26" s="19"/>
      <c r="I26" s="19"/>
      <c r="J26" s="19">
        <v>1</v>
      </c>
      <c r="K26" s="19">
        <v>1</v>
      </c>
      <c r="L26" s="19"/>
      <c r="M26" s="19">
        <v>1</v>
      </c>
      <c r="N26" s="20">
        <v>6</v>
      </c>
    </row>
    <row r="27" spans="1:14" x14ac:dyDescent="0.25">
      <c r="A27" s="12">
        <v>9350329000603</v>
      </c>
      <c r="B27" s="13"/>
      <c r="C27" s="19"/>
      <c r="D27" s="19">
        <v>1</v>
      </c>
      <c r="E27" s="19"/>
      <c r="F27" s="19"/>
      <c r="G27" s="19"/>
      <c r="H27" s="19"/>
      <c r="I27" s="19"/>
      <c r="J27" s="19"/>
      <c r="K27" s="19"/>
      <c r="L27" s="19"/>
      <c r="M27" s="19"/>
      <c r="N27" s="20">
        <v>1</v>
      </c>
    </row>
    <row r="28" spans="1:14" x14ac:dyDescent="0.25">
      <c r="A28" s="12">
        <v>9350329000627</v>
      </c>
      <c r="B28" s="13">
        <v>1</v>
      </c>
      <c r="C28" s="19">
        <v>1</v>
      </c>
      <c r="D28" s="19"/>
      <c r="E28" s="19"/>
      <c r="F28" s="19">
        <v>2</v>
      </c>
      <c r="G28" s="19">
        <v>1</v>
      </c>
      <c r="H28" s="19">
        <v>1</v>
      </c>
      <c r="I28" s="19"/>
      <c r="J28" s="19"/>
      <c r="K28" s="19">
        <v>1</v>
      </c>
      <c r="L28" s="19"/>
      <c r="M28" s="19"/>
      <c r="N28" s="20">
        <v>7</v>
      </c>
    </row>
    <row r="29" spans="1:14" x14ac:dyDescent="0.25">
      <c r="A29" s="12">
        <v>9350329000641</v>
      </c>
      <c r="B29" s="13">
        <v>1</v>
      </c>
      <c r="C29" s="19"/>
      <c r="D29" s="19">
        <v>1</v>
      </c>
      <c r="E29" s="19"/>
      <c r="F29" s="19"/>
      <c r="G29" s="19"/>
      <c r="H29" s="19"/>
      <c r="I29" s="19"/>
      <c r="J29" s="19"/>
      <c r="K29" s="19"/>
      <c r="L29" s="19"/>
      <c r="M29" s="19"/>
      <c r="N29" s="20">
        <v>2</v>
      </c>
    </row>
    <row r="30" spans="1:14" x14ac:dyDescent="0.25">
      <c r="A30" s="12">
        <v>9350329000658</v>
      </c>
      <c r="B30" s="13"/>
      <c r="C30" s="19"/>
      <c r="D30" s="19"/>
      <c r="E30" s="19"/>
      <c r="F30" s="19"/>
      <c r="G30" s="19"/>
      <c r="H30" s="19">
        <v>1</v>
      </c>
      <c r="I30" s="19"/>
      <c r="J30" s="19">
        <v>1</v>
      </c>
      <c r="K30" s="19"/>
      <c r="L30" s="19"/>
      <c r="M30" s="19"/>
      <c r="N30" s="20">
        <v>2</v>
      </c>
    </row>
    <row r="31" spans="1:14" x14ac:dyDescent="0.25">
      <c r="A31" s="12">
        <v>9350329000702</v>
      </c>
      <c r="B31" s="13">
        <v>1</v>
      </c>
      <c r="C31" s="19"/>
      <c r="D31" s="19"/>
      <c r="E31" s="19"/>
      <c r="F31" s="19">
        <v>1</v>
      </c>
      <c r="G31" s="19"/>
      <c r="H31" s="19"/>
      <c r="I31" s="19"/>
      <c r="J31" s="19"/>
      <c r="K31" s="19"/>
      <c r="L31" s="19"/>
      <c r="M31" s="19"/>
      <c r="N31" s="20">
        <v>2</v>
      </c>
    </row>
    <row r="32" spans="1:14" x14ac:dyDescent="0.25">
      <c r="A32" s="12">
        <v>9350329000825</v>
      </c>
      <c r="B32" s="13"/>
      <c r="C32" s="19"/>
      <c r="D32" s="19">
        <v>2</v>
      </c>
      <c r="E32" s="19">
        <v>2</v>
      </c>
      <c r="F32" s="19"/>
      <c r="G32" s="19"/>
      <c r="H32" s="19"/>
      <c r="I32" s="19"/>
      <c r="J32" s="19"/>
      <c r="K32" s="19"/>
      <c r="L32" s="19"/>
      <c r="M32" s="19"/>
      <c r="N32" s="20">
        <v>4</v>
      </c>
    </row>
    <row r="33" spans="1:14" x14ac:dyDescent="0.25">
      <c r="A33" s="12">
        <v>9350329000832</v>
      </c>
      <c r="B33" s="13"/>
      <c r="C33" s="19"/>
      <c r="D33" s="19"/>
      <c r="E33" s="19">
        <v>2</v>
      </c>
      <c r="F33" s="19"/>
      <c r="G33" s="19"/>
      <c r="H33" s="19"/>
      <c r="I33" s="19"/>
      <c r="J33" s="19"/>
      <c r="K33" s="19"/>
      <c r="L33" s="19"/>
      <c r="M33" s="19"/>
      <c r="N33" s="20">
        <v>2</v>
      </c>
    </row>
    <row r="34" spans="1:14" x14ac:dyDescent="0.25">
      <c r="A34" s="12">
        <v>9350329000849</v>
      </c>
      <c r="B34" s="13">
        <v>1</v>
      </c>
      <c r="C34" s="19"/>
      <c r="D34" s="19">
        <v>4</v>
      </c>
      <c r="E34" s="19">
        <v>2</v>
      </c>
      <c r="F34" s="19"/>
      <c r="G34" s="19"/>
      <c r="H34" s="19">
        <v>2</v>
      </c>
      <c r="I34" s="19"/>
      <c r="J34" s="19"/>
      <c r="K34" s="19"/>
      <c r="L34" s="19"/>
      <c r="M34" s="19">
        <v>1</v>
      </c>
      <c r="N34" s="20">
        <v>10</v>
      </c>
    </row>
    <row r="35" spans="1:14" x14ac:dyDescent="0.25">
      <c r="A35" s="12">
        <v>9350329000856</v>
      </c>
      <c r="B35" s="13">
        <v>1</v>
      </c>
      <c r="C35" s="19"/>
      <c r="D35" s="19"/>
      <c r="E35" s="19">
        <v>1</v>
      </c>
      <c r="F35" s="19"/>
      <c r="G35" s="19">
        <v>1</v>
      </c>
      <c r="H35" s="19">
        <v>1</v>
      </c>
      <c r="I35" s="19"/>
      <c r="J35" s="19"/>
      <c r="K35" s="19"/>
      <c r="L35" s="19"/>
      <c r="M35" s="19">
        <v>1</v>
      </c>
      <c r="N35" s="20">
        <v>5</v>
      </c>
    </row>
    <row r="36" spans="1:14" x14ac:dyDescent="0.25">
      <c r="A36" s="12">
        <v>9350329000900</v>
      </c>
      <c r="B36" s="13"/>
      <c r="C36" s="19"/>
      <c r="D36" s="19">
        <v>2</v>
      </c>
      <c r="E36" s="19">
        <v>1</v>
      </c>
      <c r="F36" s="19"/>
      <c r="G36" s="19"/>
      <c r="H36" s="19">
        <v>1</v>
      </c>
      <c r="I36" s="19"/>
      <c r="J36" s="19"/>
      <c r="K36" s="19"/>
      <c r="L36" s="19">
        <v>1</v>
      </c>
      <c r="M36" s="19"/>
      <c r="N36" s="20">
        <v>5</v>
      </c>
    </row>
    <row r="37" spans="1:14" x14ac:dyDescent="0.25">
      <c r="A37" s="12">
        <v>9350329000917</v>
      </c>
      <c r="B37" s="13">
        <v>1</v>
      </c>
      <c r="C37" s="19">
        <v>1</v>
      </c>
      <c r="D37" s="19">
        <v>1</v>
      </c>
      <c r="E37" s="19"/>
      <c r="F37" s="19">
        <v>1</v>
      </c>
      <c r="G37" s="19">
        <v>1</v>
      </c>
      <c r="H37" s="19">
        <v>1</v>
      </c>
      <c r="I37" s="19"/>
      <c r="J37" s="19"/>
      <c r="K37" s="19"/>
      <c r="L37" s="19"/>
      <c r="M37" s="19"/>
      <c r="N37" s="20">
        <v>6</v>
      </c>
    </row>
    <row r="38" spans="1:14" x14ac:dyDescent="0.25">
      <c r="A38" s="12">
        <v>9350329000924</v>
      </c>
      <c r="B38" s="13">
        <v>2</v>
      </c>
      <c r="C38" s="19">
        <v>1</v>
      </c>
      <c r="D38" s="19"/>
      <c r="E38" s="19"/>
      <c r="F38" s="19"/>
      <c r="G38" s="19">
        <v>1</v>
      </c>
      <c r="H38" s="19">
        <v>2</v>
      </c>
      <c r="I38" s="19">
        <v>1</v>
      </c>
      <c r="J38" s="19">
        <v>1</v>
      </c>
      <c r="K38" s="19">
        <v>1</v>
      </c>
      <c r="L38" s="19"/>
      <c r="M38" s="19"/>
      <c r="N38" s="20">
        <v>9</v>
      </c>
    </row>
    <row r="39" spans="1:14" x14ac:dyDescent="0.25">
      <c r="A39" s="12">
        <v>9350329000931</v>
      </c>
      <c r="B39" s="13">
        <v>3</v>
      </c>
      <c r="C39" s="19">
        <v>1</v>
      </c>
      <c r="D39" s="19">
        <v>2</v>
      </c>
      <c r="E39" s="19">
        <v>1</v>
      </c>
      <c r="F39" s="19">
        <v>2</v>
      </c>
      <c r="G39" s="19"/>
      <c r="H39" s="19">
        <v>2</v>
      </c>
      <c r="I39" s="19"/>
      <c r="J39" s="19"/>
      <c r="K39" s="19"/>
      <c r="L39" s="19">
        <v>1</v>
      </c>
      <c r="M39" s="19"/>
      <c r="N39" s="20">
        <v>12</v>
      </c>
    </row>
    <row r="40" spans="1:14" x14ac:dyDescent="0.25">
      <c r="A40" s="12">
        <v>9350329000948</v>
      </c>
      <c r="B40" s="13">
        <v>1</v>
      </c>
      <c r="C40" s="19">
        <v>3</v>
      </c>
      <c r="D40" s="19">
        <v>1</v>
      </c>
      <c r="E40" s="19"/>
      <c r="F40" s="19">
        <v>3</v>
      </c>
      <c r="G40" s="19"/>
      <c r="H40" s="19">
        <v>2</v>
      </c>
      <c r="I40" s="19">
        <v>1</v>
      </c>
      <c r="J40" s="19"/>
      <c r="K40" s="19">
        <v>2</v>
      </c>
      <c r="L40" s="19"/>
      <c r="M40" s="19">
        <v>1</v>
      </c>
      <c r="N40" s="20">
        <v>14</v>
      </c>
    </row>
    <row r="41" spans="1:14" x14ac:dyDescent="0.25">
      <c r="A41" s="12">
        <v>9350329000955</v>
      </c>
      <c r="B41" s="13">
        <v>3</v>
      </c>
      <c r="C41" s="19">
        <v>2</v>
      </c>
      <c r="D41" s="19">
        <v>2</v>
      </c>
      <c r="E41" s="19">
        <v>1</v>
      </c>
      <c r="F41" s="19">
        <v>2</v>
      </c>
      <c r="G41" s="19"/>
      <c r="H41" s="19">
        <v>1</v>
      </c>
      <c r="I41" s="19"/>
      <c r="J41" s="19"/>
      <c r="K41" s="19"/>
      <c r="L41" s="19"/>
      <c r="M41" s="19"/>
      <c r="N41" s="20">
        <v>11</v>
      </c>
    </row>
    <row r="42" spans="1:14" x14ac:dyDescent="0.25">
      <c r="A42" s="12">
        <v>9350329000962</v>
      </c>
      <c r="B42" s="13">
        <v>1</v>
      </c>
      <c r="C42" s="19"/>
      <c r="D42" s="19"/>
      <c r="E42" s="19"/>
      <c r="F42" s="19"/>
      <c r="G42" s="19"/>
      <c r="H42" s="19">
        <v>1</v>
      </c>
      <c r="I42" s="19"/>
      <c r="J42" s="19"/>
      <c r="K42" s="19"/>
      <c r="L42" s="19"/>
      <c r="M42" s="19"/>
      <c r="N42" s="20">
        <v>2</v>
      </c>
    </row>
    <row r="43" spans="1:14" x14ac:dyDescent="0.25">
      <c r="A43" s="12">
        <v>9350329000979</v>
      </c>
      <c r="B43" s="13">
        <v>1</v>
      </c>
      <c r="C43" s="19">
        <v>1</v>
      </c>
      <c r="D43" s="19">
        <v>1</v>
      </c>
      <c r="E43" s="19"/>
      <c r="F43" s="19"/>
      <c r="G43" s="19"/>
      <c r="H43" s="19"/>
      <c r="I43" s="19">
        <v>1</v>
      </c>
      <c r="J43" s="19"/>
      <c r="K43" s="19"/>
      <c r="L43" s="19"/>
      <c r="M43" s="19"/>
      <c r="N43" s="20">
        <v>4</v>
      </c>
    </row>
    <row r="44" spans="1:14" x14ac:dyDescent="0.25">
      <c r="A44" s="12">
        <v>9350329000986</v>
      </c>
      <c r="B44" s="13"/>
      <c r="C44" s="19">
        <v>1</v>
      </c>
      <c r="D44" s="19"/>
      <c r="E44" s="19">
        <v>1</v>
      </c>
      <c r="F44" s="19"/>
      <c r="G44" s="19">
        <v>1</v>
      </c>
      <c r="H44" s="19"/>
      <c r="I44" s="19"/>
      <c r="J44" s="19"/>
      <c r="K44" s="19"/>
      <c r="L44" s="19">
        <v>1</v>
      </c>
      <c r="M44" s="19"/>
      <c r="N44" s="20">
        <v>4</v>
      </c>
    </row>
    <row r="45" spans="1:14" x14ac:dyDescent="0.25">
      <c r="A45" s="12">
        <v>9350329000993</v>
      </c>
      <c r="B45" s="13"/>
      <c r="C45" s="19">
        <v>1</v>
      </c>
      <c r="D45" s="19">
        <v>2</v>
      </c>
      <c r="E45" s="19"/>
      <c r="F45" s="19"/>
      <c r="G45" s="19">
        <v>1</v>
      </c>
      <c r="H45" s="19"/>
      <c r="I45" s="19"/>
      <c r="J45" s="19"/>
      <c r="K45" s="19"/>
      <c r="L45" s="19"/>
      <c r="M45" s="19"/>
      <c r="N45" s="20">
        <v>4</v>
      </c>
    </row>
    <row r="46" spans="1:14" x14ac:dyDescent="0.25">
      <c r="A46" s="12">
        <v>9350329001006</v>
      </c>
      <c r="B46" s="13"/>
      <c r="C46" s="19"/>
      <c r="D46" s="19"/>
      <c r="E46" s="19"/>
      <c r="F46" s="19"/>
      <c r="G46" s="19"/>
      <c r="H46" s="19"/>
      <c r="I46" s="19"/>
      <c r="J46" s="19"/>
      <c r="K46" s="19">
        <v>2</v>
      </c>
      <c r="L46" s="19"/>
      <c r="M46" s="19"/>
      <c r="N46" s="20">
        <v>2</v>
      </c>
    </row>
    <row r="47" spans="1:14" x14ac:dyDescent="0.25">
      <c r="A47" s="12">
        <v>9350329001013</v>
      </c>
      <c r="B47" s="13"/>
      <c r="C47" s="19"/>
      <c r="D47" s="19"/>
      <c r="E47" s="19"/>
      <c r="F47" s="19"/>
      <c r="G47" s="19">
        <v>1</v>
      </c>
      <c r="H47" s="19">
        <v>1</v>
      </c>
      <c r="I47" s="19"/>
      <c r="J47" s="19"/>
      <c r="K47" s="19"/>
      <c r="L47" s="19"/>
      <c r="M47" s="19"/>
      <c r="N47" s="20">
        <v>2</v>
      </c>
    </row>
    <row r="48" spans="1:14" x14ac:dyDescent="0.25">
      <c r="A48" s="12">
        <v>9350329001020</v>
      </c>
      <c r="B48" s="13"/>
      <c r="C48" s="19">
        <v>2</v>
      </c>
      <c r="D48" s="19"/>
      <c r="E48" s="19"/>
      <c r="F48" s="19">
        <v>2</v>
      </c>
      <c r="G48" s="19"/>
      <c r="H48" s="19">
        <v>2</v>
      </c>
      <c r="I48" s="19"/>
      <c r="J48" s="19"/>
      <c r="K48" s="19"/>
      <c r="L48" s="19"/>
      <c r="M48" s="19"/>
      <c r="N48" s="20">
        <v>6</v>
      </c>
    </row>
    <row r="49" spans="1:14" x14ac:dyDescent="0.25">
      <c r="A49" s="12">
        <v>9350329001037</v>
      </c>
      <c r="B49" s="13"/>
      <c r="C49" s="19"/>
      <c r="D49" s="19">
        <v>2</v>
      </c>
      <c r="E49" s="19">
        <v>1</v>
      </c>
      <c r="F49" s="19"/>
      <c r="G49" s="19"/>
      <c r="H49" s="19"/>
      <c r="I49" s="19">
        <v>1</v>
      </c>
      <c r="J49" s="19"/>
      <c r="K49" s="19">
        <v>1</v>
      </c>
      <c r="L49" s="19"/>
      <c r="M49" s="19"/>
      <c r="N49" s="20">
        <v>5</v>
      </c>
    </row>
    <row r="50" spans="1:14" x14ac:dyDescent="0.25">
      <c r="A50" s="12">
        <v>9350329001044</v>
      </c>
      <c r="B50" s="13"/>
      <c r="C50" s="19"/>
      <c r="D50" s="19"/>
      <c r="E50" s="19"/>
      <c r="F50" s="19"/>
      <c r="G50" s="19">
        <v>1</v>
      </c>
      <c r="H50" s="19">
        <v>1</v>
      </c>
      <c r="I50" s="19"/>
      <c r="J50" s="19"/>
      <c r="K50" s="19"/>
      <c r="L50" s="19"/>
      <c r="M50" s="19"/>
      <c r="N50" s="20">
        <v>2</v>
      </c>
    </row>
    <row r="51" spans="1:14" x14ac:dyDescent="0.25">
      <c r="A51" s="12">
        <v>9350329001068</v>
      </c>
      <c r="B51" s="13"/>
      <c r="C51" s="19"/>
      <c r="D51" s="19"/>
      <c r="E51" s="19"/>
      <c r="F51" s="19"/>
      <c r="G51" s="19"/>
      <c r="H51" s="19">
        <v>1</v>
      </c>
      <c r="I51" s="19"/>
      <c r="J51" s="19"/>
      <c r="K51" s="19"/>
      <c r="L51" s="19"/>
      <c r="M51" s="19"/>
      <c r="N51" s="20">
        <v>1</v>
      </c>
    </row>
    <row r="52" spans="1:14" x14ac:dyDescent="0.25">
      <c r="A52" s="12">
        <v>9350329001075</v>
      </c>
      <c r="B52" s="13"/>
      <c r="C52" s="19"/>
      <c r="D52" s="19">
        <v>1</v>
      </c>
      <c r="E52" s="19"/>
      <c r="F52" s="19"/>
      <c r="G52" s="19"/>
      <c r="H52" s="19">
        <v>1</v>
      </c>
      <c r="I52" s="19"/>
      <c r="J52" s="19"/>
      <c r="K52" s="19"/>
      <c r="L52" s="19">
        <v>1</v>
      </c>
      <c r="M52" s="19"/>
      <c r="N52" s="20">
        <v>3</v>
      </c>
    </row>
    <row r="53" spans="1:14" x14ac:dyDescent="0.25">
      <c r="A53" s="12">
        <v>9350329001099</v>
      </c>
      <c r="B53" s="13"/>
      <c r="C53" s="19"/>
      <c r="D53" s="19"/>
      <c r="E53" s="19"/>
      <c r="F53" s="19"/>
      <c r="G53" s="19">
        <v>2</v>
      </c>
      <c r="H53" s="19">
        <v>1</v>
      </c>
      <c r="I53" s="19"/>
      <c r="J53" s="19"/>
      <c r="K53" s="19">
        <v>2</v>
      </c>
      <c r="L53" s="19">
        <v>1</v>
      </c>
      <c r="M53" s="19"/>
      <c r="N53" s="20">
        <v>6</v>
      </c>
    </row>
    <row r="54" spans="1:14" x14ac:dyDescent="0.25">
      <c r="A54" s="12">
        <v>9350329001105</v>
      </c>
      <c r="B54" s="13"/>
      <c r="C54" s="19"/>
      <c r="D54" s="19">
        <v>1</v>
      </c>
      <c r="E54" s="19">
        <v>1</v>
      </c>
      <c r="F54" s="19"/>
      <c r="G54" s="19"/>
      <c r="H54" s="19"/>
      <c r="I54" s="19">
        <v>1</v>
      </c>
      <c r="J54" s="19">
        <v>1</v>
      </c>
      <c r="K54" s="19"/>
      <c r="L54" s="19">
        <v>1</v>
      </c>
      <c r="M54" s="19"/>
      <c r="N54" s="20">
        <v>5</v>
      </c>
    </row>
    <row r="55" spans="1:14" x14ac:dyDescent="0.25">
      <c r="A55" s="12">
        <v>9350329001402</v>
      </c>
      <c r="B55" s="13">
        <v>1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20">
        <v>1</v>
      </c>
    </row>
    <row r="56" spans="1:14" x14ac:dyDescent="0.25">
      <c r="A56" s="12">
        <v>9350329001464</v>
      </c>
      <c r="B56" s="13">
        <v>1</v>
      </c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>
        <v>1</v>
      </c>
      <c r="N56" s="20">
        <v>2</v>
      </c>
    </row>
    <row r="57" spans="1:14" x14ac:dyDescent="0.25">
      <c r="A57" s="12">
        <v>9350329001983</v>
      </c>
      <c r="B57" s="13"/>
      <c r="C57" s="19"/>
      <c r="D57" s="19"/>
      <c r="E57" s="19"/>
      <c r="F57" s="19"/>
      <c r="G57" s="19"/>
      <c r="H57" s="19"/>
      <c r="I57" s="19">
        <v>1</v>
      </c>
      <c r="J57" s="19"/>
      <c r="K57" s="19"/>
      <c r="L57" s="19"/>
      <c r="M57" s="19"/>
      <c r="N57" s="20">
        <v>1</v>
      </c>
    </row>
    <row r="58" spans="1:14" x14ac:dyDescent="0.25">
      <c r="A58" s="12">
        <v>9350329002270</v>
      </c>
      <c r="B58" s="13"/>
      <c r="C58" s="19"/>
      <c r="D58" s="19"/>
      <c r="E58" s="19"/>
      <c r="F58" s="19"/>
      <c r="G58" s="19">
        <v>1</v>
      </c>
      <c r="H58" s="19">
        <v>1</v>
      </c>
      <c r="I58" s="19"/>
      <c r="J58" s="19"/>
      <c r="K58" s="19"/>
      <c r="L58" s="19">
        <v>1</v>
      </c>
      <c r="M58" s="19">
        <v>1</v>
      </c>
      <c r="N58" s="20">
        <v>4</v>
      </c>
    </row>
    <row r="59" spans="1:14" x14ac:dyDescent="0.25">
      <c r="A59" s="12">
        <v>9350329002300</v>
      </c>
      <c r="B59" s="13"/>
      <c r="C59" s="19"/>
      <c r="D59" s="19"/>
      <c r="E59" s="19"/>
      <c r="F59" s="19"/>
      <c r="G59" s="19">
        <v>1</v>
      </c>
      <c r="H59" s="19">
        <v>2</v>
      </c>
      <c r="I59" s="19"/>
      <c r="J59" s="19"/>
      <c r="K59" s="19"/>
      <c r="L59" s="19"/>
      <c r="M59" s="19"/>
      <c r="N59" s="20">
        <v>3</v>
      </c>
    </row>
    <row r="60" spans="1:14" x14ac:dyDescent="0.25">
      <c r="A60" s="12">
        <v>9350329002317</v>
      </c>
      <c r="B60" s="13"/>
      <c r="C60" s="19"/>
      <c r="D60" s="19"/>
      <c r="E60" s="19"/>
      <c r="F60" s="19"/>
      <c r="G60" s="19"/>
      <c r="H60" s="19"/>
      <c r="I60" s="19"/>
      <c r="J60" s="19"/>
      <c r="K60" s="19"/>
      <c r="L60" s="19">
        <v>1</v>
      </c>
      <c r="M60" s="19"/>
      <c r="N60" s="20">
        <v>1</v>
      </c>
    </row>
    <row r="61" spans="1:14" x14ac:dyDescent="0.25">
      <c r="A61" s="12">
        <v>9350329002331</v>
      </c>
      <c r="B61" s="13"/>
      <c r="C61" s="19"/>
      <c r="D61" s="19"/>
      <c r="E61" s="19"/>
      <c r="F61" s="19"/>
      <c r="G61" s="19">
        <v>1</v>
      </c>
      <c r="H61" s="19">
        <v>3</v>
      </c>
      <c r="I61" s="19"/>
      <c r="J61" s="19"/>
      <c r="K61" s="19"/>
      <c r="L61" s="19">
        <v>1</v>
      </c>
      <c r="M61" s="19"/>
      <c r="N61" s="20">
        <v>5</v>
      </c>
    </row>
    <row r="62" spans="1:14" x14ac:dyDescent="0.25">
      <c r="A62" s="12">
        <v>9350329002362</v>
      </c>
      <c r="B62" s="13"/>
      <c r="C62" s="19"/>
      <c r="D62" s="19"/>
      <c r="E62" s="19"/>
      <c r="F62" s="19"/>
      <c r="G62" s="19">
        <v>1</v>
      </c>
      <c r="H62" s="19">
        <v>2</v>
      </c>
      <c r="I62" s="19"/>
      <c r="J62" s="19"/>
      <c r="K62" s="19"/>
      <c r="L62" s="19"/>
      <c r="M62" s="19"/>
      <c r="N62" s="20">
        <v>3</v>
      </c>
    </row>
    <row r="63" spans="1:14" x14ac:dyDescent="0.25">
      <c r="A63" s="12">
        <v>9350329002379</v>
      </c>
      <c r="B63" s="13"/>
      <c r="C63" s="19"/>
      <c r="D63" s="19"/>
      <c r="E63" s="19"/>
      <c r="F63" s="19"/>
      <c r="G63" s="19"/>
      <c r="H63" s="19"/>
      <c r="I63" s="19"/>
      <c r="J63" s="19"/>
      <c r="K63" s="19"/>
      <c r="L63" s="19">
        <v>1</v>
      </c>
      <c r="M63" s="19"/>
      <c r="N63" s="20">
        <v>1</v>
      </c>
    </row>
    <row r="64" spans="1:14" x14ac:dyDescent="0.25">
      <c r="A64" s="12">
        <v>9350329002393</v>
      </c>
      <c r="B64" s="13"/>
      <c r="C64" s="19"/>
      <c r="D64" s="19"/>
      <c r="E64" s="19"/>
      <c r="F64" s="19"/>
      <c r="G64" s="19">
        <v>1</v>
      </c>
      <c r="H64" s="19">
        <v>1</v>
      </c>
      <c r="I64" s="19"/>
      <c r="J64" s="19"/>
      <c r="K64" s="19"/>
      <c r="L64" s="19"/>
      <c r="M64" s="19"/>
      <c r="N64" s="20">
        <v>2</v>
      </c>
    </row>
    <row r="65" spans="1:14" x14ac:dyDescent="0.25">
      <c r="A65" s="12">
        <v>9350329002423</v>
      </c>
      <c r="B65" s="13"/>
      <c r="C65" s="19"/>
      <c r="D65" s="19"/>
      <c r="E65" s="19"/>
      <c r="F65" s="19"/>
      <c r="G65" s="19">
        <v>1</v>
      </c>
      <c r="H65" s="19">
        <v>1</v>
      </c>
      <c r="I65" s="19"/>
      <c r="J65" s="19"/>
      <c r="K65" s="19"/>
      <c r="L65" s="19"/>
      <c r="M65" s="19"/>
      <c r="N65" s="20">
        <v>2</v>
      </c>
    </row>
    <row r="66" spans="1:14" x14ac:dyDescent="0.25">
      <c r="A66" s="12">
        <v>9350329002454</v>
      </c>
      <c r="B66" s="13"/>
      <c r="C66" s="19"/>
      <c r="D66" s="19"/>
      <c r="E66" s="19"/>
      <c r="F66" s="19"/>
      <c r="G66" s="19">
        <v>1</v>
      </c>
      <c r="H66" s="19">
        <v>1</v>
      </c>
      <c r="I66" s="19"/>
      <c r="J66" s="19"/>
      <c r="K66" s="19"/>
      <c r="L66" s="19">
        <v>1</v>
      </c>
      <c r="M66" s="19"/>
      <c r="N66" s="20">
        <v>3</v>
      </c>
    </row>
    <row r="67" spans="1:14" x14ac:dyDescent="0.25">
      <c r="A67" s="12">
        <v>9350329002485</v>
      </c>
      <c r="B67" s="13"/>
      <c r="C67" s="19"/>
      <c r="D67" s="19"/>
      <c r="E67" s="19"/>
      <c r="F67" s="19"/>
      <c r="G67" s="19">
        <v>1</v>
      </c>
      <c r="H67" s="19">
        <v>1</v>
      </c>
      <c r="I67" s="19"/>
      <c r="J67" s="19"/>
      <c r="K67" s="19"/>
      <c r="L67" s="19"/>
      <c r="M67" s="19"/>
      <c r="N67" s="20">
        <v>2</v>
      </c>
    </row>
    <row r="68" spans="1:14" x14ac:dyDescent="0.25">
      <c r="A68" s="12">
        <v>9350329002515</v>
      </c>
      <c r="B68" s="13"/>
      <c r="C68" s="19"/>
      <c r="D68" s="19"/>
      <c r="E68" s="19"/>
      <c r="F68" s="19"/>
      <c r="G68" s="19">
        <v>1</v>
      </c>
      <c r="H68" s="19">
        <v>2</v>
      </c>
      <c r="I68" s="19"/>
      <c r="J68" s="19"/>
      <c r="K68" s="19"/>
      <c r="L68" s="19"/>
      <c r="M68" s="19"/>
      <c r="N68" s="20">
        <v>3</v>
      </c>
    </row>
    <row r="69" spans="1:14" x14ac:dyDescent="0.25">
      <c r="A69" s="12">
        <v>9350329002546</v>
      </c>
      <c r="B69" s="13"/>
      <c r="C69" s="19"/>
      <c r="D69" s="19"/>
      <c r="E69" s="19"/>
      <c r="F69" s="19"/>
      <c r="G69" s="19">
        <v>1</v>
      </c>
      <c r="H69" s="19">
        <v>1</v>
      </c>
      <c r="I69" s="19"/>
      <c r="J69" s="19"/>
      <c r="K69" s="19"/>
      <c r="L69" s="19"/>
      <c r="M69" s="19"/>
      <c r="N69" s="20">
        <v>2</v>
      </c>
    </row>
    <row r="70" spans="1:14" x14ac:dyDescent="0.25">
      <c r="A70" s="12">
        <v>9350329002690</v>
      </c>
      <c r="B70" s="13"/>
      <c r="C70" s="19"/>
      <c r="D70" s="19"/>
      <c r="E70" s="19"/>
      <c r="F70" s="19"/>
      <c r="G70" s="19">
        <v>1</v>
      </c>
      <c r="H70" s="19">
        <v>4</v>
      </c>
      <c r="I70" s="19"/>
      <c r="J70" s="19"/>
      <c r="K70" s="19">
        <v>2</v>
      </c>
      <c r="L70" s="19"/>
      <c r="M70" s="19"/>
      <c r="N70" s="20">
        <v>7</v>
      </c>
    </row>
    <row r="71" spans="1:14" x14ac:dyDescent="0.25">
      <c r="A71" s="12">
        <v>9350329002706</v>
      </c>
      <c r="B71" s="13"/>
      <c r="C71" s="19"/>
      <c r="D71" s="19"/>
      <c r="E71" s="19"/>
      <c r="F71" s="19"/>
      <c r="G71" s="19"/>
      <c r="H71" s="19">
        <v>1</v>
      </c>
      <c r="I71" s="19"/>
      <c r="J71" s="19"/>
      <c r="K71" s="19">
        <v>1</v>
      </c>
      <c r="L71" s="19">
        <v>2</v>
      </c>
      <c r="M71" s="19"/>
      <c r="N71" s="20">
        <v>4</v>
      </c>
    </row>
    <row r="72" spans="1:14" x14ac:dyDescent="0.25">
      <c r="A72" s="12">
        <v>9350329002720</v>
      </c>
      <c r="B72" s="13"/>
      <c r="C72" s="19"/>
      <c r="D72" s="19"/>
      <c r="E72" s="19"/>
      <c r="F72" s="19"/>
      <c r="G72" s="19">
        <v>1</v>
      </c>
      <c r="H72" s="19">
        <v>4</v>
      </c>
      <c r="I72" s="19"/>
      <c r="J72" s="19"/>
      <c r="K72" s="19">
        <v>1</v>
      </c>
      <c r="L72" s="19"/>
      <c r="M72" s="19"/>
      <c r="N72" s="20">
        <v>6</v>
      </c>
    </row>
    <row r="73" spans="1:14" x14ac:dyDescent="0.25">
      <c r="A73" s="12">
        <v>9350329002737</v>
      </c>
      <c r="B73" s="13"/>
      <c r="C73" s="19"/>
      <c r="D73" s="19"/>
      <c r="E73" s="19"/>
      <c r="F73" s="19"/>
      <c r="G73" s="19"/>
      <c r="H73" s="19"/>
      <c r="I73" s="19"/>
      <c r="J73" s="19">
        <v>1</v>
      </c>
      <c r="K73" s="19">
        <v>2</v>
      </c>
      <c r="L73" s="19">
        <v>1</v>
      </c>
      <c r="M73" s="19"/>
      <c r="N73" s="20">
        <v>4</v>
      </c>
    </row>
    <row r="74" spans="1:14" x14ac:dyDescent="0.25">
      <c r="A74" s="12">
        <v>9350329002751</v>
      </c>
      <c r="B74" s="13"/>
      <c r="C74" s="19"/>
      <c r="D74" s="19"/>
      <c r="E74" s="19"/>
      <c r="F74" s="19"/>
      <c r="G74" s="19">
        <v>1</v>
      </c>
      <c r="H74" s="19">
        <v>5</v>
      </c>
      <c r="I74" s="19">
        <v>2</v>
      </c>
      <c r="J74" s="19">
        <v>3</v>
      </c>
      <c r="K74" s="19"/>
      <c r="L74" s="19">
        <v>1</v>
      </c>
      <c r="M74" s="19"/>
      <c r="N74" s="20">
        <v>12</v>
      </c>
    </row>
    <row r="75" spans="1:14" x14ac:dyDescent="0.25">
      <c r="A75" s="12">
        <v>9350329002768</v>
      </c>
      <c r="B75" s="13"/>
      <c r="C75" s="19"/>
      <c r="D75" s="19"/>
      <c r="E75" s="19"/>
      <c r="F75" s="19"/>
      <c r="G75" s="19"/>
      <c r="H75" s="19">
        <v>1</v>
      </c>
      <c r="I75" s="19"/>
      <c r="J75" s="19">
        <v>2</v>
      </c>
      <c r="K75" s="19">
        <v>3</v>
      </c>
      <c r="L75" s="19">
        <v>1</v>
      </c>
      <c r="M75" s="19">
        <v>2</v>
      </c>
      <c r="N75" s="20">
        <v>9</v>
      </c>
    </row>
    <row r="76" spans="1:14" x14ac:dyDescent="0.25">
      <c r="A76" s="12">
        <v>9350329002782</v>
      </c>
      <c r="B76" s="13"/>
      <c r="C76" s="19"/>
      <c r="D76" s="19"/>
      <c r="E76" s="19"/>
      <c r="F76" s="19"/>
      <c r="G76" s="19">
        <v>1</v>
      </c>
      <c r="H76" s="19">
        <v>5</v>
      </c>
      <c r="I76" s="19"/>
      <c r="J76" s="19"/>
      <c r="K76" s="19"/>
      <c r="L76" s="19"/>
      <c r="M76" s="19"/>
      <c r="N76" s="20">
        <v>6</v>
      </c>
    </row>
    <row r="77" spans="1:14" x14ac:dyDescent="0.25">
      <c r="A77" s="12">
        <v>9350329002799</v>
      </c>
      <c r="B77" s="13"/>
      <c r="C77" s="19"/>
      <c r="D77" s="19"/>
      <c r="E77" s="19"/>
      <c r="F77" s="19"/>
      <c r="G77" s="19"/>
      <c r="H77" s="19">
        <v>1</v>
      </c>
      <c r="I77" s="19"/>
      <c r="J77" s="19"/>
      <c r="K77" s="19"/>
      <c r="L77" s="19"/>
      <c r="M77" s="19"/>
      <c r="N77" s="20">
        <v>1</v>
      </c>
    </row>
    <row r="78" spans="1:14" x14ac:dyDescent="0.25">
      <c r="A78" s="12">
        <v>9350329002843</v>
      </c>
      <c r="B78" s="13"/>
      <c r="C78" s="19"/>
      <c r="D78" s="19"/>
      <c r="E78" s="19"/>
      <c r="F78" s="19"/>
      <c r="G78" s="19">
        <v>1</v>
      </c>
      <c r="H78" s="19">
        <v>3</v>
      </c>
      <c r="I78" s="19">
        <v>2</v>
      </c>
      <c r="J78" s="19">
        <v>1</v>
      </c>
      <c r="K78" s="19">
        <v>2</v>
      </c>
      <c r="L78" s="19">
        <v>1</v>
      </c>
      <c r="M78" s="19"/>
      <c r="N78" s="20">
        <v>10</v>
      </c>
    </row>
    <row r="79" spans="1:14" x14ac:dyDescent="0.25">
      <c r="A79" s="12">
        <v>9350329002850</v>
      </c>
      <c r="B79" s="13"/>
      <c r="C79" s="19"/>
      <c r="D79" s="19"/>
      <c r="E79" s="19"/>
      <c r="F79" s="19"/>
      <c r="G79" s="19"/>
      <c r="H79" s="19"/>
      <c r="I79" s="19"/>
      <c r="J79" s="19">
        <v>1</v>
      </c>
      <c r="K79" s="19">
        <v>1</v>
      </c>
      <c r="L79" s="19">
        <v>1</v>
      </c>
      <c r="M79" s="19"/>
      <c r="N79" s="20">
        <v>3</v>
      </c>
    </row>
    <row r="80" spans="1:14" x14ac:dyDescent="0.25">
      <c r="A80" s="14" t="s">
        <v>5</v>
      </c>
      <c r="B80" s="7">
        <v>35</v>
      </c>
      <c r="C80" s="8">
        <v>17</v>
      </c>
      <c r="D80" s="8">
        <v>28</v>
      </c>
      <c r="E80" s="8">
        <v>20</v>
      </c>
      <c r="F80" s="8">
        <v>18</v>
      </c>
      <c r="G80" s="8">
        <v>30</v>
      </c>
      <c r="H80" s="8">
        <v>63</v>
      </c>
      <c r="I80" s="8">
        <v>12</v>
      </c>
      <c r="J80" s="8">
        <v>18</v>
      </c>
      <c r="K80" s="8">
        <v>26</v>
      </c>
      <c r="L80" s="8">
        <v>25</v>
      </c>
      <c r="M80" s="8">
        <v>10</v>
      </c>
      <c r="N80" s="6">
        <v>302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workbookViewId="0">
      <selection activeCell="G287" sqref="A1:G287"/>
    </sheetView>
  </sheetViews>
  <sheetFormatPr defaultRowHeight="15" x14ac:dyDescent="0.25"/>
  <cols>
    <col min="1" max="1" width="26.42578125" customWidth="1"/>
    <col min="2" max="2" width="14.7109375" customWidth="1"/>
    <col min="3" max="3" width="14.42578125" style="3" customWidth="1"/>
    <col min="4" max="4" width="10" customWidth="1"/>
    <col min="7" max="7" width="16.5703125" customWidth="1"/>
  </cols>
  <sheetData>
    <row r="1" spans="1:7" x14ac:dyDescent="0.25">
      <c r="A1" t="s">
        <v>0</v>
      </c>
      <c r="B1" t="s">
        <v>1</v>
      </c>
      <c r="C1" s="3" t="s">
        <v>2</v>
      </c>
      <c r="D1" t="s">
        <v>3</v>
      </c>
      <c r="E1" t="s">
        <v>4</v>
      </c>
      <c r="F1" t="s">
        <v>5</v>
      </c>
      <c r="G1" s="2" t="s">
        <v>98</v>
      </c>
    </row>
    <row r="2" spans="1:7" x14ac:dyDescent="0.25">
      <c r="A2" s="1">
        <v>42754</v>
      </c>
      <c r="B2" t="s">
        <v>6</v>
      </c>
      <c r="C2" s="3">
        <v>9350329002768</v>
      </c>
      <c r="D2">
        <v>1</v>
      </c>
      <c r="E2">
        <v>339.99</v>
      </c>
      <c r="F2">
        <v>339.99</v>
      </c>
      <c r="G2" s="2" t="s">
        <v>208</v>
      </c>
    </row>
    <row r="3" spans="1:7" x14ac:dyDescent="0.25">
      <c r="A3" s="1">
        <v>42753</v>
      </c>
      <c r="B3" t="s">
        <v>7</v>
      </c>
      <c r="C3" s="3">
        <v>9350329000597</v>
      </c>
      <c r="D3">
        <v>1</v>
      </c>
      <c r="E3">
        <v>285</v>
      </c>
      <c r="F3">
        <v>285</v>
      </c>
      <c r="G3" s="2" t="s">
        <v>187</v>
      </c>
    </row>
    <row r="4" spans="1:7" x14ac:dyDescent="0.25">
      <c r="A4" s="1">
        <v>42753</v>
      </c>
      <c r="B4" t="s">
        <v>6</v>
      </c>
      <c r="C4" s="3">
        <v>9350329001464</v>
      </c>
      <c r="D4">
        <v>1</v>
      </c>
      <c r="E4">
        <v>435</v>
      </c>
      <c r="F4">
        <v>435</v>
      </c>
      <c r="G4" s="2" t="s">
        <v>259</v>
      </c>
    </row>
    <row r="5" spans="1:7" x14ac:dyDescent="0.25">
      <c r="A5" s="1">
        <v>42753</v>
      </c>
      <c r="B5" t="s">
        <v>7</v>
      </c>
      <c r="C5" s="3">
        <v>9350329000436</v>
      </c>
      <c r="D5">
        <v>1</v>
      </c>
      <c r="E5">
        <v>265.99</v>
      </c>
      <c r="F5">
        <v>265.99</v>
      </c>
      <c r="G5" s="2" t="s">
        <v>179</v>
      </c>
    </row>
    <row r="6" spans="1:7" x14ac:dyDescent="0.25">
      <c r="A6" s="1">
        <v>42752</v>
      </c>
      <c r="B6" t="s">
        <v>6</v>
      </c>
      <c r="C6" s="3">
        <v>9350329000856</v>
      </c>
      <c r="D6">
        <v>1</v>
      </c>
      <c r="E6">
        <v>269.99</v>
      </c>
      <c r="F6">
        <v>269.99</v>
      </c>
      <c r="G6" s="2" t="s">
        <v>157</v>
      </c>
    </row>
    <row r="7" spans="1:7" x14ac:dyDescent="0.25">
      <c r="A7" s="1">
        <v>42751</v>
      </c>
      <c r="B7" t="s">
        <v>7</v>
      </c>
      <c r="C7" s="3">
        <v>9350329002270</v>
      </c>
      <c r="D7">
        <v>1</v>
      </c>
      <c r="E7">
        <v>170</v>
      </c>
      <c r="F7">
        <v>170</v>
      </c>
      <c r="G7" s="2" t="s">
        <v>161</v>
      </c>
    </row>
    <row r="8" spans="1:7" x14ac:dyDescent="0.25">
      <c r="A8" s="1">
        <v>42750</v>
      </c>
      <c r="B8" t="s">
        <v>6</v>
      </c>
      <c r="C8" s="3">
        <v>9350329002768</v>
      </c>
      <c r="D8">
        <v>1</v>
      </c>
      <c r="E8">
        <v>339.99</v>
      </c>
      <c r="F8">
        <v>339.99</v>
      </c>
      <c r="G8" s="2" t="s">
        <v>208</v>
      </c>
    </row>
    <row r="9" spans="1:7" x14ac:dyDescent="0.25">
      <c r="A9" s="1">
        <v>42750</v>
      </c>
      <c r="B9" t="s">
        <v>7</v>
      </c>
      <c r="C9" s="3">
        <v>9350329000849</v>
      </c>
      <c r="D9">
        <v>1</v>
      </c>
      <c r="E9">
        <v>242.99</v>
      </c>
      <c r="F9">
        <v>242.99</v>
      </c>
      <c r="G9" s="2" t="s">
        <v>194</v>
      </c>
    </row>
    <row r="10" spans="1:7" x14ac:dyDescent="0.25">
      <c r="A10" s="1">
        <v>42750</v>
      </c>
      <c r="B10" t="s">
        <v>6</v>
      </c>
      <c r="C10" s="3">
        <v>9350329000948</v>
      </c>
      <c r="D10">
        <v>1</v>
      </c>
      <c r="E10">
        <v>149.99</v>
      </c>
      <c r="F10">
        <v>149.99</v>
      </c>
      <c r="G10" s="2" t="s">
        <v>183</v>
      </c>
    </row>
    <row r="11" spans="1:7" x14ac:dyDescent="0.25">
      <c r="A11" s="1">
        <v>42750</v>
      </c>
      <c r="B11" t="s">
        <v>7</v>
      </c>
      <c r="C11" s="3">
        <v>9350329000559</v>
      </c>
      <c r="D11">
        <v>1</v>
      </c>
      <c r="E11">
        <v>285</v>
      </c>
      <c r="F11">
        <v>285</v>
      </c>
      <c r="G11" s="2" t="s">
        <v>218</v>
      </c>
    </row>
    <row r="12" spans="1:7" x14ac:dyDescent="0.25">
      <c r="A12" s="1">
        <v>42748</v>
      </c>
      <c r="B12" t="s">
        <v>6</v>
      </c>
      <c r="C12" s="3">
        <v>9350329000900</v>
      </c>
      <c r="D12">
        <v>1</v>
      </c>
      <c r="E12">
        <v>149.99</v>
      </c>
      <c r="F12">
        <v>149.99</v>
      </c>
      <c r="G12" s="2" t="s">
        <v>195</v>
      </c>
    </row>
    <row r="13" spans="1:7" x14ac:dyDescent="0.25">
      <c r="A13" s="1">
        <v>42748</v>
      </c>
      <c r="B13" t="s">
        <v>7</v>
      </c>
      <c r="C13" s="3">
        <v>9350329000504</v>
      </c>
      <c r="D13">
        <v>1</v>
      </c>
      <c r="E13">
        <v>219.99</v>
      </c>
      <c r="F13">
        <v>219.99</v>
      </c>
      <c r="G13" s="2" t="s">
        <v>176</v>
      </c>
    </row>
    <row r="14" spans="1:7" x14ac:dyDescent="0.25">
      <c r="A14" s="1">
        <v>42748</v>
      </c>
      <c r="B14" t="s">
        <v>7</v>
      </c>
      <c r="C14" s="3">
        <v>9350329000443</v>
      </c>
      <c r="D14">
        <v>1</v>
      </c>
      <c r="E14">
        <v>170</v>
      </c>
      <c r="F14">
        <v>170</v>
      </c>
      <c r="G14" s="2" t="s">
        <v>156</v>
      </c>
    </row>
    <row r="15" spans="1:7" x14ac:dyDescent="0.25">
      <c r="A15" s="1">
        <v>42748</v>
      </c>
      <c r="B15" t="s">
        <v>7</v>
      </c>
      <c r="C15" s="3">
        <v>9350329001075</v>
      </c>
      <c r="D15">
        <v>1</v>
      </c>
      <c r="E15">
        <v>193</v>
      </c>
      <c r="F15">
        <v>193</v>
      </c>
      <c r="G15" s="2" t="s">
        <v>199</v>
      </c>
    </row>
    <row r="16" spans="1:7" x14ac:dyDescent="0.25">
      <c r="A16" s="1">
        <v>42747</v>
      </c>
      <c r="B16" t="s">
        <v>6</v>
      </c>
      <c r="C16" s="3">
        <v>9350329000931</v>
      </c>
      <c r="D16">
        <v>1</v>
      </c>
      <c r="E16">
        <v>224.99</v>
      </c>
      <c r="F16">
        <v>224.99</v>
      </c>
      <c r="G16" s="2" t="s">
        <v>182</v>
      </c>
    </row>
    <row r="17" spans="1:7" x14ac:dyDescent="0.25">
      <c r="A17" s="1">
        <v>42747</v>
      </c>
      <c r="B17" t="s">
        <v>7</v>
      </c>
      <c r="C17" s="3">
        <v>9350329000580</v>
      </c>
      <c r="D17">
        <v>1</v>
      </c>
      <c r="E17">
        <v>208.99</v>
      </c>
      <c r="F17">
        <v>208.99</v>
      </c>
      <c r="G17" s="2" t="s">
        <v>260</v>
      </c>
    </row>
    <row r="18" spans="1:7" x14ac:dyDescent="0.25">
      <c r="A18" s="1">
        <v>42747</v>
      </c>
      <c r="B18" t="s">
        <v>8</v>
      </c>
      <c r="C18" s="3">
        <v>9350329002270</v>
      </c>
      <c r="D18">
        <v>1</v>
      </c>
      <c r="E18">
        <v>92.42</v>
      </c>
      <c r="F18">
        <v>92.42</v>
      </c>
      <c r="G18" s="2" t="s">
        <v>161</v>
      </c>
    </row>
    <row r="19" spans="1:7" x14ac:dyDescent="0.25">
      <c r="A19" s="1">
        <v>42747</v>
      </c>
      <c r="B19" t="s">
        <v>8</v>
      </c>
      <c r="C19" s="3">
        <v>9350329002331</v>
      </c>
      <c r="D19">
        <v>1</v>
      </c>
      <c r="E19">
        <v>92.42</v>
      </c>
      <c r="F19">
        <v>92.42</v>
      </c>
      <c r="G19" s="2" t="s">
        <v>163</v>
      </c>
    </row>
    <row r="20" spans="1:7" x14ac:dyDescent="0.25">
      <c r="A20" s="1">
        <v>42747</v>
      </c>
      <c r="B20" t="s">
        <v>8</v>
      </c>
      <c r="C20" s="3">
        <v>9350329002454</v>
      </c>
      <c r="D20">
        <v>1</v>
      </c>
      <c r="E20">
        <v>99.05</v>
      </c>
      <c r="F20">
        <v>99.05</v>
      </c>
      <c r="G20" s="2" t="s">
        <v>167</v>
      </c>
    </row>
    <row r="21" spans="1:7" x14ac:dyDescent="0.25">
      <c r="A21" s="1">
        <v>42747</v>
      </c>
      <c r="B21" t="s">
        <v>8</v>
      </c>
      <c r="C21" s="3">
        <v>9350329002317</v>
      </c>
      <c r="D21">
        <v>1</v>
      </c>
      <c r="E21">
        <v>140.97999999999999</v>
      </c>
      <c r="F21">
        <v>140.97999999999999</v>
      </c>
      <c r="G21" s="2" t="s">
        <v>261</v>
      </c>
    </row>
    <row r="22" spans="1:7" x14ac:dyDescent="0.25">
      <c r="A22" s="1">
        <v>42747</v>
      </c>
      <c r="B22" t="s">
        <v>8</v>
      </c>
      <c r="C22" s="3">
        <v>9350329002706</v>
      </c>
      <c r="D22">
        <v>1</v>
      </c>
      <c r="E22">
        <v>133</v>
      </c>
      <c r="F22">
        <v>133</v>
      </c>
      <c r="G22" s="2" t="s">
        <v>219</v>
      </c>
    </row>
    <row r="23" spans="1:7" x14ac:dyDescent="0.25">
      <c r="A23" s="1">
        <v>42747</v>
      </c>
      <c r="B23" t="s">
        <v>8</v>
      </c>
      <c r="C23" s="3">
        <v>9350329002737</v>
      </c>
      <c r="D23">
        <v>1</v>
      </c>
      <c r="E23">
        <v>133</v>
      </c>
      <c r="F23">
        <v>133</v>
      </c>
      <c r="G23" s="2" t="s">
        <v>209</v>
      </c>
    </row>
    <row r="24" spans="1:7" x14ac:dyDescent="0.25">
      <c r="A24" s="1">
        <v>42747</v>
      </c>
      <c r="B24" t="s">
        <v>8</v>
      </c>
      <c r="C24" s="3">
        <v>9350329002751</v>
      </c>
      <c r="D24">
        <v>1</v>
      </c>
      <c r="E24">
        <v>87.19</v>
      </c>
      <c r="F24">
        <v>87.19</v>
      </c>
      <c r="G24" s="2" t="s">
        <v>173</v>
      </c>
    </row>
    <row r="25" spans="1:7" x14ac:dyDescent="0.25">
      <c r="A25" s="1">
        <v>42747</v>
      </c>
      <c r="B25" t="s">
        <v>8</v>
      </c>
      <c r="C25" s="3">
        <v>9350329002768</v>
      </c>
      <c r="D25">
        <v>1</v>
      </c>
      <c r="E25">
        <v>133</v>
      </c>
      <c r="F25">
        <v>133</v>
      </c>
      <c r="G25" s="2" t="s">
        <v>208</v>
      </c>
    </row>
    <row r="26" spans="1:7" x14ac:dyDescent="0.25">
      <c r="A26" s="1">
        <v>42747</v>
      </c>
      <c r="B26" t="s">
        <v>7</v>
      </c>
      <c r="C26" s="3">
        <v>9350329001105</v>
      </c>
      <c r="D26">
        <v>1</v>
      </c>
      <c r="E26">
        <v>5</v>
      </c>
      <c r="F26">
        <v>5</v>
      </c>
      <c r="G26" s="2" t="s">
        <v>197</v>
      </c>
    </row>
    <row r="27" spans="1:7" x14ac:dyDescent="0.25">
      <c r="A27" s="1">
        <v>42747</v>
      </c>
      <c r="B27" t="s">
        <v>7</v>
      </c>
      <c r="C27" s="3">
        <v>9350329002706</v>
      </c>
      <c r="D27">
        <v>1</v>
      </c>
      <c r="E27">
        <v>295</v>
      </c>
      <c r="F27">
        <v>295</v>
      </c>
      <c r="G27" s="2" t="s">
        <v>219</v>
      </c>
    </row>
    <row r="28" spans="1:7" x14ac:dyDescent="0.25">
      <c r="A28" s="1">
        <v>42746</v>
      </c>
      <c r="B28" t="s">
        <v>6</v>
      </c>
      <c r="C28" s="3">
        <v>9350329000283</v>
      </c>
      <c r="D28">
        <v>1</v>
      </c>
      <c r="E28">
        <v>329</v>
      </c>
      <c r="F28">
        <v>329</v>
      </c>
      <c r="G28" s="2" t="s">
        <v>262</v>
      </c>
    </row>
    <row r="29" spans="1:7" x14ac:dyDescent="0.25">
      <c r="A29" s="1">
        <v>42746</v>
      </c>
      <c r="B29" t="s">
        <v>6</v>
      </c>
      <c r="C29" s="3">
        <v>9350329001099</v>
      </c>
      <c r="D29">
        <v>1</v>
      </c>
      <c r="E29">
        <v>0</v>
      </c>
      <c r="F29">
        <v>0</v>
      </c>
      <c r="G29" s="2" t="s">
        <v>160</v>
      </c>
    </row>
    <row r="30" spans="1:7" x14ac:dyDescent="0.25">
      <c r="A30" s="1">
        <v>42745</v>
      </c>
      <c r="B30" t="s">
        <v>6</v>
      </c>
      <c r="C30" s="3">
        <v>9350329002843</v>
      </c>
      <c r="D30">
        <v>1</v>
      </c>
      <c r="E30">
        <v>89.99</v>
      </c>
      <c r="F30">
        <v>89.99</v>
      </c>
      <c r="G30" s="2" t="s">
        <v>178</v>
      </c>
    </row>
    <row r="31" spans="1:7" x14ac:dyDescent="0.25">
      <c r="A31" s="1">
        <v>42744</v>
      </c>
      <c r="B31" t="s">
        <v>7</v>
      </c>
      <c r="C31" s="3">
        <v>9350329000436</v>
      </c>
      <c r="D31">
        <v>1</v>
      </c>
      <c r="E31">
        <v>265.99</v>
      </c>
      <c r="F31">
        <v>265.99</v>
      </c>
      <c r="G31" s="2" t="s">
        <v>179</v>
      </c>
    </row>
    <row r="32" spans="1:7" x14ac:dyDescent="0.25">
      <c r="A32" s="1">
        <v>42744</v>
      </c>
      <c r="B32" t="s">
        <v>6</v>
      </c>
      <c r="C32" s="3">
        <v>9350329002850</v>
      </c>
      <c r="D32">
        <v>1</v>
      </c>
      <c r="E32">
        <v>89.99</v>
      </c>
      <c r="F32">
        <v>89.99</v>
      </c>
      <c r="G32" s="2" t="s">
        <v>213</v>
      </c>
    </row>
    <row r="33" spans="1:7" x14ac:dyDescent="0.25">
      <c r="A33" s="1">
        <v>42744</v>
      </c>
      <c r="B33" t="s">
        <v>7</v>
      </c>
      <c r="C33" s="3">
        <v>9350329000467</v>
      </c>
      <c r="D33">
        <v>1</v>
      </c>
      <c r="E33">
        <v>249.99</v>
      </c>
      <c r="F33">
        <v>249.99</v>
      </c>
      <c r="G33" s="2" t="s">
        <v>263</v>
      </c>
    </row>
    <row r="34" spans="1:7" x14ac:dyDescent="0.25">
      <c r="A34" s="1">
        <v>42743</v>
      </c>
      <c r="B34" t="s">
        <v>7</v>
      </c>
      <c r="C34" s="3">
        <v>9350329000986</v>
      </c>
      <c r="D34">
        <v>1</v>
      </c>
      <c r="E34">
        <v>129.99</v>
      </c>
      <c r="F34">
        <v>129.99</v>
      </c>
      <c r="G34" s="2" t="s">
        <v>180</v>
      </c>
    </row>
    <row r="35" spans="1:7" x14ac:dyDescent="0.25">
      <c r="A35" s="1">
        <v>42743</v>
      </c>
      <c r="B35" t="s">
        <v>7</v>
      </c>
      <c r="C35" s="3">
        <v>9350329000481</v>
      </c>
      <c r="D35">
        <v>1</v>
      </c>
      <c r="E35">
        <v>249.99</v>
      </c>
      <c r="F35">
        <v>249.99</v>
      </c>
      <c r="G35" s="2" t="s">
        <v>188</v>
      </c>
    </row>
    <row r="36" spans="1:7" x14ac:dyDescent="0.25">
      <c r="A36" s="1">
        <v>42743</v>
      </c>
      <c r="B36" t="s">
        <v>7</v>
      </c>
      <c r="C36" s="3">
        <v>9350329002379</v>
      </c>
      <c r="D36">
        <v>1</v>
      </c>
      <c r="E36">
        <v>294.99</v>
      </c>
      <c r="F36">
        <v>294.99</v>
      </c>
      <c r="G36" s="2" t="s">
        <v>264</v>
      </c>
    </row>
    <row r="37" spans="1:7" x14ac:dyDescent="0.25">
      <c r="A37" s="1">
        <v>42742</v>
      </c>
      <c r="B37" t="s">
        <v>6</v>
      </c>
      <c r="C37" s="3">
        <v>9350329000948</v>
      </c>
      <c r="D37">
        <v>1</v>
      </c>
      <c r="E37">
        <v>149.99</v>
      </c>
      <c r="F37">
        <v>149.99</v>
      </c>
      <c r="G37" s="2" t="s">
        <v>183</v>
      </c>
    </row>
    <row r="38" spans="1:7" x14ac:dyDescent="0.25">
      <c r="A38" s="1">
        <v>42742</v>
      </c>
      <c r="B38" t="s">
        <v>7</v>
      </c>
      <c r="C38" s="3">
        <v>9350329002690</v>
      </c>
      <c r="D38">
        <v>2</v>
      </c>
      <c r="E38">
        <v>209.99</v>
      </c>
      <c r="F38">
        <v>419.98</v>
      </c>
      <c r="G38" s="2" t="s">
        <v>171</v>
      </c>
    </row>
    <row r="39" spans="1:7" x14ac:dyDescent="0.25">
      <c r="A39" s="1">
        <v>42741</v>
      </c>
      <c r="B39" t="s">
        <v>7</v>
      </c>
      <c r="C39" s="3">
        <v>9350329001037</v>
      </c>
      <c r="D39">
        <v>1</v>
      </c>
      <c r="E39">
        <v>199.99</v>
      </c>
      <c r="F39">
        <v>199.99</v>
      </c>
      <c r="G39" s="2" t="s">
        <v>189</v>
      </c>
    </row>
    <row r="40" spans="1:7" x14ac:dyDescent="0.25">
      <c r="A40" s="1">
        <v>42741</v>
      </c>
      <c r="B40" t="s">
        <v>7</v>
      </c>
      <c r="C40" s="3">
        <v>9350329000528</v>
      </c>
      <c r="D40">
        <v>1</v>
      </c>
      <c r="E40">
        <v>209.69</v>
      </c>
      <c r="F40">
        <v>209.69</v>
      </c>
      <c r="G40" s="2" t="s">
        <v>212</v>
      </c>
    </row>
    <row r="41" spans="1:7" x14ac:dyDescent="0.25">
      <c r="A41" s="1">
        <v>42741</v>
      </c>
      <c r="B41" t="s">
        <v>7</v>
      </c>
      <c r="C41" s="3">
        <v>9350329001099</v>
      </c>
      <c r="D41">
        <v>1</v>
      </c>
      <c r="E41">
        <v>5</v>
      </c>
      <c r="F41">
        <v>5</v>
      </c>
      <c r="G41" s="2" t="s">
        <v>160</v>
      </c>
    </row>
    <row r="42" spans="1:7" x14ac:dyDescent="0.25">
      <c r="A42" s="1">
        <v>42741</v>
      </c>
      <c r="B42" t="s">
        <v>7</v>
      </c>
      <c r="C42" s="3">
        <v>9350329002706</v>
      </c>
      <c r="D42">
        <v>1</v>
      </c>
      <c r="E42">
        <v>339.99</v>
      </c>
      <c r="F42">
        <v>339.99</v>
      </c>
      <c r="G42" s="2" t="s">
        <v>219</v>
      </c>
    </row>
    <row r="43" spans="1:7" x14ac:dyDescent="0.25">
      <c r="A43" s="1">
        <v>42740</v>
      </c>
      <c r="B43" t="s">
        <v>7</v>
      </c>
      <c r="C43" s="3">
        <v>9350329000504</v>
      </c>
      <c r="D43">
        <v>1</v>
      </c>
      <c r="E43">
        <v>205</v>
      </c>
      <c r="F43">
        <v>205</v>
      </c>
      <c r="G43" s="2" t="s">
        <v>176</v>
      </c>
    </row>
    <row r="44" spans="1:7" x14ac:dyDescent="0.25">
      <c r="A44" s="1">
        <v>42740</v>
      </c>
      <c r="B44" t="s">
        <v>6</v>
      </c>
      <c r="C44" s="3">
        <v>9350329002843</v>
      </c>
      <c r="D44">
        <v>1</v>
      </c>
      <c r="E44">
        <v>89.99</v>
      </c>
      <c r="F44">
        <v>89.99</v>
      </c>
      <c r="G44" s="2" t="s">
        <v>178</v>
      </c>
    </row>
    <row r="45" spans="1:7" x14ac:dyDescent="0.25">
      <c r="A45" s="1">
        <v>42740</v>
      </c>
      <c r="B45" t="s">
        <v>6</v>
      </c>
      <c r="C45" s="3">
        <v>9350329002850</v>
      </c>
      <c r="D45">
        <v>1</v>
      </c>
      <c r="E45">
        <v>89.99</v>
      </c>
      <c r="F45">
        <v>89.99</v>
      </c>
      <c r="G45" s="2" t="s">
        <v>213</v>
      </c>
    </row>
    <row r="46" spans="1:7" x14ac:dyDescent="0.25">
      <c r="A46" s="1">
        <v>42739</v>
      </c>
      <c r="B46" t="s">
        <v>6</v>
      </c>
      <c r="C46" s="3">
        <v>9350329002768</v>
      </c>
      <c r="D46">
        <v>1</v>
      </c>
      <c r="E46">
        <v>339.99</v>
      </c>
      <c r="F46">
        <v>339.99</v>
      </c>
      <c r="G46" s="2" t="s">
        <v>208</v>
      </c>
    </row>
    <row r="47" spans="1:7" x14ac:dyDescent="0.25">
      <c r="A47" s="1">
        <v>42739</v>
      </c>
      <c r="B47" t="s">
        <v>7</v>
      </c>
      <c r="C47" s="3">
        <v>9350329000627</v>
      </c>
      <c r="D47">
        <v>1</v>
      </c>
      <c r="E47">
        <v>219.99</v>
      </c>
      <c r="F47">
        <v>219.99</v>
      </c>
      <c r="G47" s="2" t="s">
        <v>175</v>
      </c>
    </row>
    <row r="48" spans="1:7" x14ac:dyDescent="0.25">
      <c r="A48" s="1">
        <v>42739</v>
      </c>
      <c r="B48" t="s">
        <v>6</v>
      </c>
      <c r="C48" s="3">
        <v>9350329002768</v>
      </c>
      <c r="D48">
        <v>1</v>
      </c>
      <c r="E48">
        <v>300</v>
      </c>
      <c r="F48">
        <v>300</v>
      </c>
      <c r="G48" s="2" t="s">
        <v>208</v>
      </c>
    </row>
    <row r="49" spans="1:7" x14ac:dyDescent="0.25">
      <c r="A49" s="1">
        <v>42739</v>
      </c>
      <c r="B49" t="s">
        <v>6</v>
      </c>
      <c r="C49" s="3">
        <v>9350329000429</v>
      </c>
      <c r="D49">
        <v>1</v>
      </c>
      <c r="E49">
        <v>187.49</v>
      </c>
      <c r="F49">
        <v>187.49</v>
      </c>
      <c r="G49" s="2" t="s">
        <v>155</v>
      </c>
    </row>
    <row r="50" spans="1:7" x14ac:dyDescent="0.25">
      <c r="A50" s="1">
        <v>42738</v>
      </c>
      <c r="B50" t="s">
        <v>7</v>
      </c>
      <c r="C50" s="3">
        <v>9350329002737</v>
      </c>
      <c r="D50">
        <v>1</v>
      </c>
      <c r="E50">
        <v>280</v>
      </c>
      <c r="F50">
        <v>280</v>
      </c>
      <c r="G50" s="2" t="s">
        <v>209</v>
      </c>
    </row>
    <row r="51" spans="1:7" x14ac:dyDescent="0.25">
      <c r="A51" s="1">
        <v>42738</v>
      </c>
      <c r="B51" t="s">
        <v>7</v>
      </c>
      <c r="C51" s="3">
        <v>9350329000542</v>
      </c>
      <c r="D51">
        <v>1</v>
      </c>
      <c r="E51">
        <v>208.99</v>
      </c>
      <c r="F51">
        <v>208.99</v>
      </c>
      <c r="G51" s="2" t="s">
        <v>210</v>
      </c>
    </row>
    <row r="52" spans="1:7" x14ac:dyDescent="0.25">
      <c r="A52" s="1">
        <v>42738</v>
      </c>
      <c r="B52" t="s">
        <v>7</v>
      </c>
      <c r="C52" s="3">
        <v>9350329001006</v>
      </c>
      <c r="D52">
        <v>2</v>
      </c>
      <c r="E52">
        <v>134.99</v>
      </c>
      <c r="F52">
        <v>269.98</v>
      </c>
      <c r="G52" s="2" t="s">
        <v>211</v>
      </c>
    </row>
    <row r="53" spans="1:7" x14ac:dyDescent="0.25">
      <c r="A53" s="1">
        <v>42738</v>
      </c>
      <c r="B53" t="s">
        <v>6</v>
      </c>
      <c r="C53" s="3">
        <v>9350329000948</v>
      </c>
      <c r="D53">
        <v>1</v>
      </c>
      <c r="E53">
        <v>149.99</v>
      </c>
      <c r="F53">
        <v>149.99</v>
      </c>
      <c r="G53" s="2" t="s">
        <v>183</v>
      </c>
    </row>
    <row r="54" spans="1:7" x14ac:dyDescent="0.25">
      <c r="A54" s="1">
        <v>42738</v>
      </c>
      <c r="B54" t="s">
        <v>6</v>
      </c>
      <c r="C54" s="3">
        <v>9350329000924</v>
      </c>
      <c r="D54">
        <v>1</v>
      </c>
      <c r="E54">
        <v>149.99</v>
      </c>
      <c r="F54">
        <v>149.99</v>
      </c>
      <c r="G54" s="2" t="s">
        <v>181</v>
      </c>
    </row>
    <row r="55" spans="1:7" x14ac:dyDescent="0.25">
      <c r="A55" s="1">
        <v>42738</v>
      </c>
      <c r="B55" t="s">
        <v>6</v>
      </c>
      <c r="C55" s="3">
        <v>9350329002737</v>
      </c>
      <c r="D55">
        <v>1</v>
      </c>
      <c r="E55">
        <v>320</v>
      </c>
      <c r="F55">
        <v>320</v>
      </c>
      <c r="G55" s="2" t="s">
        <v>209</v>
      </c>
    </row>
    <row r="56" spans="1:7" x14ac:dyDescent="0.25">
      <c r="A56" s="1">
        <v>42737</v>
      </c>
      <c r="B56" t="s">
        <v>7</v>
      </c>
      <c r="C56" s="3">
        <v>9350329000597</v>
      </c>
      <c r="D56">
        <v>1</v>
      </c>
      <c r="E56">
        <v>305.99</v>
      </c>
      <c r="F56">
        <v>305.99</v>
      </c>
      <c r="G56" s="2" t="s">
        <v>187</v>
      </c>
    </row>
    <row r="57" spans="1:7" x14ac:dyDescent="0.25">
      <c r="A57" s="1">
        <v>42735</v>
      </c>
      <c r="B57" t="s">
        <v>7</v>
      </c>
      <c r="C57" s="3">
        <v>9350329000528</v>
      </c>
      <c r="D57">
        <v>1</v>
      </c>
      <c r="E57">
        <v>197.99</v>
      </c>
      <c r="F57">
        <v>197.99</v>
      </c>
      <c r="G57" s="2" t="s">
        <v>212</v>
      </c>
    </row>
    <row r="58" spans="1:7" x14ac:dyDescent="0.25">
      <c r="A58" s="1">
        <v>42735</v>
      </c>
      <c r="B58" t="s">
        <v>6</v>
      </c>
      <c r="C58" s="3">
        <v>9350329002737</v>
      </c>
      <c r="D58">
        <v>1</v>
      </c>
      <c r="E58">
        <v>300</v>
      </c>
      <c r="F58">
        <v>300</v>
      </c>
      <c r="G58" s="2" t="s">
        <v>209</v>
      </c>
    </row>
    <row r="59" spans="1:7" x14ac:dyDescent="0.25">
      <c r="A59" s="1">
        <v>42735</v>
      </c>
      <c r="B59" t="s">
        <v>6</v>
      </c>
      <c r="C59" s="3">
        <v>9350329002768</v>
      </c>
      <c r="D59">
        <v>1</v>
      </c>
      <c r="E59">
        <v>300</v>
      </c>
      <c r="F59">
        <v>300</v>
      </c>
      <c r="G59" s="2" t="s">
        <v>208</v>
      </c>
    </row>
    <row r="60" spans="1:7" x14ac:dyDescent="0.25">
      <c r="A60" s="1">
        <v>42737</v>
      </c>
      <c r="B60" t="s">
        <v>6</v>
      </c>
      <c r="C60" s="3">
        <v>9350329002843</v>
      </c>
      <c r="D60">
        <v>1</v>
      </c>
      <c r="E60">
        <v>89.99</v>
      </c>
      <c r="F60">
        <v>89.99</v>
      </c>
      <c r="G60" s="2" t="s">
        <v>178</v>
      </c>
    </row>
    <row r="61" spans="1:7" x14ac:dyDescent="0.25">
      <c r="A61" s="1">
        <v>42736</v>
      </c>
      <c r="B61" t="s">
        <v>6</v>
      </c>
      <c r="C61" s="3">
        <v>9350329002720</v>
      </c>
      <c r="D61">
        <v>1</v>
      </c>
      <c r="E61">
        <v>199</v>
      </c>
      <c r="F61">
        <v>199</v>
      </c>
      <c r="G61" s="2" t="s">
        <v>172</v>
      </c>
    </row>
    <row r="62" spans="1:7" x14ac:dyDescent="0.25">
      <c r="A62" s="1">
        <v>42736</v>
      </c>
      <c r="B62" t="s">
        <v>6</v>
      </c>
      <c r="C62" s="3">
        <v>9350329001099</v>
      </c>
      <c r="D62">
        <v>1</v>
      </c>
      <c r="E62">
        <v>39.99</v>
      </c>
      <c r="F62">
        <v>39.99</v>
      </c>
      <c r="G62" s="2" t="s">
        <v>160</v>
      </c>
    </row>
    <row r="63" spans="1:7" x14ac:dyDescent="0.25">
      <c r="A63" s="1">
        <v>42736</v>
      </c>
      <c r="B63" t="s">
        <v>6</v>
      </c>
      <c r="C63" s="3">
        <v>9350329002768</v>
      </c>
      <c r="D63">
        <v>1</v>
      </c>
      <c r="E63">
        <v>339.99</v>
      </c>
      <c r="F63">
        <v>339.99</v>
      </c>
      <c r="G63" s="2" t="s">
        <v>208</v>
      </c>
    </row>
    <row r="64" spans="1:7" x14ac:dyDescent="0.25">
      <c r="A64" s="1">
        <v>42734</v>
      </c>
      <c r="B64" t="s">
        <v>7</v>
      </c>
      <c r="C64" s="3">
        <v>9350329000504</v>
      </c>
      <c r="D64">
        <v>1</v>
      </c>
      <c r="E64">
        <v>197.99</v>
      </c>
      <c r="F64">
        <v>197.99</v>
      </c>
      <c r="G64" s="2" t="s">
        <v>176</v>
      </c>
    </row>
    <row r="65" spans="1:7" x14ac:dyDescent="0.25">
      <c r="A65" s="1">
        <v>42734</v>
      </c>
      <c r="B65" t="s">
        <v>7</v>
      </c>
      <c r="C65" s="3">
        <v>9350329000511</v>
      </c>
      <c r="D65">
        <v>1</v>
      </c>
      <c r="E65">
        <v>305.99</v>
      </c>
      <c r="F65">
        <v>305.99</v>
      </c>
      <c r="G65" s="2" t="s">
        <v>190</v>
      </c>
    </row>
    <row r="66" spans="1:7" x14ac:dyDescent="0.25">
      <c r="A66" s="1">
        <v>42734</v>
      </c>
      <c r="B66" t="s">
        <v>7</v>
      </c>
      <c r="C66" s="3">
        <v>9350329000504</v>
      </c>
      <c r="D66">
        <v>1</v>
      </c>
      <c r="E66">
        <v>197.99</v>
      </c>
      <c r="F66">
        <v>197.99</v>
      </c>
      <c r="G66" s="2" t="s">
        <v>176</v>
      </c>
    </row>
    <row r="67" spans="1:7" x14ac:dyDescent="0.25">
      <c r="A67" s="1">
        <v>42734</v>
      </c>
      <c r="B67" t="s">
        <v>6</v>
      </c>
      <c r="C67" s="3">
        <v>9350329002751</v>
      </c>
      <c r="D67">
        <v>1</v>
      </c>
      <c r="E67">
        <v>219.99</v>
      </c>
      <c r="F67">
        <v>219.99</v>
      </c>
      <c r="G67" s="2" t="s">
        <v>173</v>
      </c>
    </row>
    <row r="68" spans="1:7" x14ac:dyDescent="0.25">
      <c r="A68" s="1">
        <v>42734</v>
      </c>
      <c r="B68" t="s">
        <v>6</v>
      </c>
      <c r="C68" s="3">
        <v>9350329000504</v>
      </c>
      <c r="D68">
        <v>1</v>
      </c>
      <c r="E68">
        <v>200</v>
      </c>
      <c r="F68">
        <v>200</v>
      </c>
      <c r="G68" s="2" t="s">
        <v>176</v>
      </c>
    </row>
    <row r="69" spans="1:7" x14ac:dyDescent="0.25">
      <c r="A69" s="1">
        <v>42732</v>
      </c>
      <c r="B69" t="s">
        <v>6</v>
      </c>
      <c r="C69" s="3">
        <v>9350329002850</v>
      </c>
      <c r="D69">
        <v>1</v>
      </c>
      <c r="E69">
        <v>89.99</v>
      </c>
      <c r="F69">
        <v>89.99</v>
      </c>
      <c r="G69" s="2" t="s">
        <v>213</v>
      </c>
    </row>
    <row r="70" spans="1:7" x14ac:dyDescent="0.25">
      <c r="A70" s="1">
        <v>42732</v>
      </c>
      <c r="B70" t="s">
        <v>7</v>
      </c>
      <c r="C70" s="3">
        <v>9350329000658</v>
      </c>
      <c r="D70">
        <v>1</v>
      </c>
      <c r="E70">
        <v>237.99</v>
      </c>
      <c r="F70">
        <v>237.99</v>
      </c>
      <c r="G70" s="2" t="s">
        <v>214</v>
      </c>
    </row>
    <row r="71" spans="1:7" x14ac:dyDescent="0.25">
      <c r="A71" s="1">
        <v>42732</v>
      </c>
      <c r="B71" t="s">
        <v>7</v>
      </c>
      <c r="C71" s="3">
        <v>9350329000597</v>
      </c>
      <c r="D71">
        <v>1</v>
      </c>
      <c r="E71">
        <v>290</v>
      </c>
      <c r="F71">
        <v>290</v>
      </c>
      <c r="G71" s="2" t="s">
        <v>187</v>
      </c>
    </row>
    <row r="72" spans="1:7" x14ac:dyDescent="0.25">
      <c r="A72" s="1">
        <v>42732</v>
      </c>
      <c r="B72" t="s">
        <v>6</v>
      </c>
      <c r="C72" s="3">
        <v>9350329000573</v>
      </c>
      <c r="D72">
        <v>1</v>
      </c>
      <c r="E72">
        <v>180</v>
      </c>
      <c r="F72">
        <v>180</v>
      </c>
      <c r="G72" s="2" t="s">
        <v>215</v>
      </c>
    </row>
    <row r="73" spans="1:7" x14ac:dyDescent="0.25">
      <c r="A73" s="1">
        <v>42732</v>
      </c>
      <c r="B73" t="s">
        <v>6</v>
      </c>
      <c r="C73" s="3">
        <v>9350329002751</v>
      </c>
      <c r="D73">
        <v>1</v>
      </c>
      <c r="E73">
        <v>219.99</v>
      </c>
      <c r="F73">
        <v>219.99</v>
      </c>
      <c r="G73" s="2" t="s">
        <v>173</v>
      </c>
    </row>
    <row r="74" spans="1:7" x14ac:dyDescent="0.25">
      <c r="A74" s="1">
        <v>42731</v>
      </c>
      <c r="B74" t="s">
        <v>6</v>
      </c>
      <c r="C74" s="3">
        <v>9350329000924</v>
      </c>
      <c r="D74">
        <v>1</v>
      </c>
      <c r="E74">
        <v>149.99</v>
      </c>
      <c r="F74">
        <v>149.99</v>
      </c>
      <c r="G74" s="2" t="s">
        <v>181</v>
      </c>
    </row>
    <row r="75" spans="1:7" x14ac:dyDescent="0.25">
      <c r="A75" s="1">
        <v>42730</v>
      </c>
      <c r="B75" t="s">
        <v>6</v>
      </c>
      <c r="C75" s="3">
        <v>9350329002751</v>
      </c>
      <c r="D75">
        <v>1</v>
      </c>
      <c r="E75">
        <v>199</v>
      </c>
      <c r="F75">
        <v>199</v>
      </c>
      <c r="G75" s="2" t="s">
        <v>173</v>
      </c>
    </row>
    <row r="76" spans="1:7" x14ac:dyDescent="0.25">
      <c r="A76" s="1">
        <v>42730</v>
      </c>
      <c r="B76" t="s">
        <v>6</v>
      </c>
      <c r="C76" s="3">
        <v>9350329002843</v>
      </c>
      <c r="D76">
        <v>1</v>
      </c>
      <c r="E76">
        <v>89.99</v>
      </c>
      <c r="F76">
        <v>89.99</v>
      </c>
      <c r="G76" s="2" t="s">
        <v>178</v>
      </c>
    </row>
    <row r="77" spans="1:7" x14ac:dyDescent="0.25">
      <c r="A77" s="1">
        <v>42729</v>
      </c>
      <c r="B77" t="s">
        <v>7</v>
      </c>
      <c r="C77" s="3">
        <v>9350329001105</v>
      </c>
      <c r="D77">
        <v>1</v>
      </c>
      <c r="E77">
        <v>0</v>
      </c>
      <c r="F77">
        <v>0</v>
      </c>
      <c r="G77" s="2" t="s">
        <v>197</v>
      </c>
    </row>
    <row r="78" spans="1:7" x14ac:dyDescent="0.25">
      <c r="A78" s="1">
        <v>42729</v>
      </c>
      <c r="B78" t="s">
        <v>7</v>
      </c>
      <c r="C78" s="3">
        <v>9350329002768</v>
      </c>
      <c r="D78">
        <v>1</v>
      </c>
      <c r="E78">
        <v>345.99</v>
      </c>
      <c r="F78">
        <v>345.99</v>
      </c>
      <c r="G78" s="2" t="s">
        <v>208</v>
      </c>
    </row>
    <row r="79" spans="1:7" x14ac:dyDescent="0.25">
      <c r="A79" s="1">
        <v>42727</v>
      </c>
      <c r="B79" t="s">
        <v>6</v>
      </c>
      <c r="C79" s="3">
        <v>9350329002751</v>
      </c>
      <c r="D79">
        <v>1</v>
      </c>
      <c r="E79">
        <v>200</v>
      </c>
      <c r="F79">
        <v>200</v>
      </c>
      <c r="G79" s="2" t="s">
        <v>173</v>
      </c>
    </row>
    <row r="80" spans="1:7" x14ac:dyDescent="0.25">
      <c r="A80" s="1">
        <v>42727</v>
      </c>
      <c r="B80" t="s">
        <v>6</v>
      </c>
      <c r="C80" s="3">
        <v>9350329000924</v>
      </c>
      <c r="D80">
        <v>1</v>
      </c>
      <c r="E80">
        <v>149.99</v>
      </c>
      <c r="F80">
        <v>149.99</v>
      </c>
      <c r="G80" s="2" t="s">
        <v>181</v>
      </c>
    </row>
    <row r="81" spans="1:7" x14ac:dyDescent="0.25">
      <c r="A81" s="1">
        <v>42726</v>
      </c>
      <c r="B81" t="s">
        <v>6</v>
      </c>
      <c r="C81" s="3">
        <v>9350329002751</v>
      </c>
      <c r="D81">
        <v>1</v>
      </c>
      <c r="E81">
        <v>195</v>
      </c>
      <c r="F81">
        <v>195</v>
      </c>
      <c r="G81" s="2" t="s">
        <v>173</v>
      </c>
    </row>
    <row r="82" spans="1:7" x14ac:dyDescent="0.25">
      <c r="A82" s="1">
        <v>42725</v>
      </c>
      <c r="B82" t="s">
        <v>7</v>
      </c>
      <c r="C82" s="3">
        <v>9350329001037</v>
      </c>
      <c r="D82">
        <v>1</v>
      </c>
      <c r="E82">
        <v>195</v>
      </c>
      <c r="F82">
        <v>195</v>
      </c>
      <c r="G82" s="2" t="s">
        <v>189</v>
      </c>
    </row>
    <row r="83" spans="1:7" x14ac:dyDescent="0.25">
      <c r="A83" s="1">
        <v>42724</v>
      </c>
      <c r="B83" t="s">
        <v>7</v>
      </c>
      <c r="C83" s="3">
        <v>9350329000511</v>
      </c>
      <c r="D83">
        <v>1</v>
      </c>
      <c r="E83">
        <v>305.99</v>
      </c>
      <c r="F83">
        <v>305.99</v>
      </c>
      <c r="G83" s="2" t="s">
        <v>190</v>
      </c>
    </row>
    <row r="84" spans="1:7" x14ac:dyDescent="0.25">
      <c r="A84" s="1">
        <v>42724</v>
      </c>
      <c r="B84" t="s">
        <v>6</v>
      </c>
      <c r="C84" s="3">
        <v>9350329000948</v>
      </c>
      <c r="D84">
        <v>1</v>
      </c>
      <c r="E84">
        <v>149.99</v>
      </c>
      <c r="F84">
        <v>149.99</v>
      </c>
      <c r="G84" s="2" t="s">
        <v>183</v>
      </c>
    </row>
    <row r="85" spans="1:7" x14ac:dyDescent="0.25">
      <c r="A85" s="1">
        <v>42724</v>
      </c>
      <c r="B85" t="s">
        <v>6</v>
      </c>
      <c r="C85" s="3">
        <v>9350329002843</v>
      </c>
      <c r="D85">
        <v>1</v>
      </c>
      <c r="E85">
        <v>89.99</v>
      </c>
      <c r="F85">
        <v>89.99</v>
      </c>
      <c r="G85" s="2" t="s">
        <v>178</v>
      </c>
    </row>
    <row r="86" spans="1:7" x14ac:dyDescent="0.25">
      <c r="A86" s="1">
        <v>42723</v>
      </c>
      <c r="B86" t="s">
        <v>6</v>
      </c>
      <c r="C86" s="3">
        <v>9350329000979</v>
      </c>
      <c r="D86">
        <v>1</v>
      </c>
      <c r="E86">
        <v>224.99</v>
      </c>
      <c r="F86">
        <v>224.99</v>
      </c>
      <c r="G86" s="2" t="s">
        <v>198</v>
      </c>
    </row>
    <row r="87" spans="1:7" x14ac:dyDescent="0.25">
      <c r="A87" s="1">
        <v>42723</v>
      </c>
      <c r="B87" t="s">
        <v>6</v>
      </c>
      <c r="C87" s="3">
        <v>9350329000429</v>
      </c>
      <c r="D87">
        <v>1</v>
      </c>
      <c r="E87">
        <v>187.49</v>
      </c>
      <c r="F87">
        <v>187.49</v>
      </c>
      <c r="G87" s="2" t="s">
        <v>155</v>
      </c>
    </row>
    <row r="88" spans="1:7" x14ac:dyDescent="0.25">
      <c r="A88" s="1">
        <v>42722</v>
      </c>
      <c r="B88" t="s">
        <v>6</v>
      </c>
      <c r="C88" s="3">
        <v>9350329001105</v>
      </c>
      <c r="D88">
        <v>1</v>
      </c>
      <c r="E88">
        <v>0</v>
      </c>
      <c r="F88">
        <v>0</v>
      </c>
      <c r="G88" s="2" t="s">
        <v>197</v>
      </c>
    </row>
    <row r="89" spans="1:7" x14ac:dyDescent="0.25">
      <c r="A89" s="1">
        <v>42722</v>
      </c>
      <c r="B89" t="s">
        <v>6</v>
      </c>
      <c r="C89" s="3">
        <v>9350329001983</v>
      </c>
      <c r="D89">
        <v>1</v>
      </c>
      <c r="E89">
        <v>434.99</v>
      </c>
      <c r="F89">
        <v>434.99</v>
      </c>
      <c r="G89" s="2" t="s">
        <v>216</v>
      </c>
    </row>
    <row r="90" spans="1:7" x14ac:dyDescent="0.25">
      <c r="A90" s="1">
        <v>42722</v>
      </c>
      <c r="B90" t="s">
        <v>6</v>
      </c>
      <c r="C90" s="3">
        <v>9350329002843</v>
      </c>
      <c r="D90">
        <v>1</v>
      </c>
      <c r="E90">
        <v>89.99</v>
      </c>
      <c r="F90">
        <v>89.99</v>
      </c>
      <c r="G90" s="2" t="s">
        <v>178</v>
      </c>
    </row>
    <row r="91" spans="1:7" x14ac:dyDescent="0.25">
      <c r="A91" s="1">
        <v>42721</v>
      </c>
      <c r="B91" t="s">
        <v>7</v>
      </c>
      <c r="C91" s="3">
        <v>9350329001020</v>
      </c>
      <c r="D91">
        <v>1</v>
      </c>
      <c r="E91">
        <v>134.99</v>
      </c>
      <c r="F91">
        <v>134.99</v>
      </c>
      <c r="G91" s="2" t="s">
        <v>186</v>
      </c>
    </row>
    <row r="92" spans="1:7" x14ac:dyDescent="0.25">
      <c r="A92" s="1">
        <v>42721</v>
      </c>
      <c r="B92" t="s">
        <v>6</v>
      </c>
      <c r="C92" s="3">
        <v>9350329001068</v>
      </c>
      <c r="D92">
        <v>1</v>
      </c>
      <c r="E92">
        <v>134</v>
      </c>
      <c r="F92">
        <v>134</v>
      </c>
      <c r="G92" s="2" t="s">
        <v>217</v>
      </c>
    </row>
    <row r="93" spans="1:7" x14ac:dyDescent="0.25">
      <c r="A93" s="1">
        <v>42720</v>
      </c>
      <c r="B93" t="s">
        <v>6</v>
      </c>
      <c r="C93" s="3">
        <v>9350329001013</v>
      </c>
      <c r="D93">
        <v>1</v>
      </c>
      <c r="E93">
        <v>199.99</v>
      </c>
      <c r="F93">
        <v>199.99</v>
      </c>
      <c r="G93" s="2" t="s">
        <v>177</v>
      </c>
    </row>
    <row r="94" spans="1:7" x14ac:dyDescent="0.25">
      <c r="A94" s="1">
        <v>42720</v>
      </c>
      <c r="B94" t="s">
        <v>7</v>
      </c>
      <c r="C94" s="3">
        <v>9350329000849</v>
      </c>
      <c r="D94">
        <v>1</v>
      </c>
      <c r="E94">
        <v>269.99</v>
      </c>
      <c r="F94">
        <v>269.99</v>
      </c>
      <c r="G94" s="2" t="s">
        <v>194</v>
      </c>
    </row>
    <row r="95" spans="1:7" x14ac:dyDescent="0.25">
      <c r="A95" s="1">
        <v>42719</v>
      </c>
      <c r="B95" t="s">
        <v>7</v>
      </c>
      <c r="C95" s="3">
        <v>9350329000559</v>
      </c>
      <c r="D95">
        <v>1</v>
      </c>
      <c r="E95">
        <v>305.99</v>
      </c>
      <c r="F95">
        <v>305.99</v>
      </c>
      <c r="G95" s="2" t="s">
        <v>218</v>
      </c>
    </row>
    <row r="96" spans="1:7" x14ac:dyDescent="0.25">
      <c r="A96" s="1">
        <v>42719</v>
      </c>
      <c r="B96" t="s">
        <v>6</v>
      </c>
      <c r="C96" s="3">
        <v>9350329000931</v>
      </c>
      <c r="D96">
        <v>1</v>
      </c>
      <c r="E96">
        <v>224.99</v>
      </c>
      <c r="F96">
        <v>224.99</v>
      </c>
      <c r="G96" s="2" t="s">
        <v>182</v>
      </c>
    </row>
    <row r="97" spans="1:7" x14ac:dyDescent="0.25">
      <c r="A97" s="1">
        <v>42718</v>
      </c>
      <c r="B97" t="s">
        <v>6</v>
      </c>
      <c r="C97" s="3">
        <v>9350329000917</v>
      </c>
      <c r="D97">
        <v>1</v>
      </c>
      <c r="E97">
        <v>225</v>
      </c>
      <c r="F97">
        <v>225</v>
      </c>
      <c r="G97" s="2" t="s">
        <v>154</v>
      </c>
    </row>
    <row r="98" spans="1:7" x14ac:dyDescent="0.25">
      <c r="A98" s="1">
        <v>42718</v>
      </c>
      <c r="B98" t="s">
        <v>7</v>
      </c>
      <c r="C98" s="3">
        <v>9350329000627</v>
      </c>
      <c r="D98">
        <v>1</v>
      </c>
      <c r="E98">
        <v>131.99</v>
      </c>
      <c r="F98">
        <v>131.99</v>
      </c>
      <c r="G98" s="2" t="s">
        <v>175</v>
      </c>
    </row>
    <row r="99" spans="1:7" x14ac:dyDescent="0.25">
      <c r="A99" s="1">
        <v>42718</v>
      </c>
      <c r="B99" t="s">
        <v>6</v>
      </c>
      <c r="C99" s="3">
        <v>9350329000924</v>
      </c>
      <c r="D99">
        <v>1</v>
      </c>
      <c r="E99">
        <v>149.99</v>
      </c>
      <c r="F99">
        <v>149.99</v>
      </c>
      <c r="G99" s="2" t="s">
        <v>181</v>
      </c>
    </row>
    <row r="100" spans="1:7" x14ac:dyDescent="0.25">
      <c r="A100" s="1">
        <v>42718</v>
      </c>
      <c r="B100" t="s">
        <v>6</v>
      </c>
      <c r="C100" s="3">
        <v>9350329002843</v>
      </c>
      <c r="D100">
        <v>1</v>
      </c>
      <c r="E100">
        <v>89.99</v>
      </c>
      <c r="F100">
        <v>89.99</v>
      </c>
      <c r="G100" s="2" t="s">
        <v>178</v>
      </c>
    </row>
    <row r="101" spans="1:7" x14ac:dyDescent="0.25">
      <c r="A101" s="1">
        <v>42718</v>
      </c>
      <c r="B101" t="s">
        <v>6</v>
      </c>
      <c r="C101" s="3">
        <v>9350329002843</v>
      </c>
      <c r="D101">
        <v>1</v>
      </c>
      <c r="E101">
        <v>89.99</v>
      </c>
      <c r="F101">
        <v>89.99</v>
      </c>
      <c r="G101" s="2" t="s">
        <v>178</v>
      </c>
    </row>
    <row r="102" spans="1:7" x14ac:dyDescent="0.25">
      <c r="A102" s="1">
        <v>42718</v>
      </c>
      <c r="B102" t="s">
        <v>6</v>
      </c>
      <c r="C102" s="3">
        <v>9350329000955</v>
      </c>
      <c r="D102">
        <v>1</v>
      </c>
      <c r="E102">
        <v>225</v>
      </c>
      <c r="F102">
        <v>225</v>
      </c>
      <c r="G102" s="2" t="s">
        <v>184</v>
      </c>
    </row>
    <row r="103" spans="1:7" x14ac:dyDescent="0.25">
      <c r="A103" s="1">
        <v>42717</v>
      </c>
      <c r="B103" t="s">
        <v>7</v>
      </c>
      <c r="C103" s="3">
        <v>9350329001020</v>
      </c>
      <c r="D103">
        <v>1</v>
      </c>
      <c r="E103">
        <v>130</v>
      </c>
      <c r="F103">
        <v>130</v>
      </c>
      <c r="G103" s="2" t="s">
        <v>186</v>
      </c>
    </row>
    <row r="104" spans="1:7" x14ac:dyDescent="0.25">
      <c r="A104" s="1">
        <v>42717</v>
      </c>
      <c r="B104" t="s">
        <v>6</v>
      </c>
      <c r="C104" s="3">
        <v>9350329000658</v>
      </c>
      <c r="D104">
        <v>1</v>
      </c>
      <c r="E104">
        <v>229.99</v>
      </c>
      <c r="F104">
        <v>229.99</v>
      </c>
      <c r="G104" s="2" t="s">
        <v>214</v>
      </c>
    </row>
    <row r="105" spans="1:7" x14ac:dyDescent="0.25">
      <c r="A105" s="1">
        <v>42717</v>
      </c>
      <c r="B105" t="s">
        <v>6</v>
      </c>
      <c r="C105" s="3">
        <v>9350329000924</v>
      </c>
      <c r="D105">
        <v>1</v>
      </c>
      <c r="E105">
        <v>149.99</v>
      </c>
      <c r="F105">
        <v>149.99</v>
      </c>
      <c r="G105" s="2" t="s">
        <v>181</v>
      </c>
    </row>
    <row r="106" spans="1:7" x14ac:dyDescent="0.25">
      <c r="A106" s="1">
        <v>42716</v>
      </c>
      <c r="B106" t="s">
        <v>7</v>
      </c>
      <c r="C106" s="3">
        <v>9350329001075</v>
      </c>
      <c r="D106">
        <v>1</v>
      </c>
      <c r="E106">
        <v>199.99</v>
      </c>
      <c r="F106">
        <v>199.99</v>
      </c>
      <c r="G106" s="2" t="s">
        <v>199</v>
      </c>
    </row>
    <row r="107" spans="1:7" x14ac:dyDescent="0.25">
      <c r="A107" s="1">
        <v>42716</v>
      </c>
      <c r="B107" t="s">
        <v>6</v>
      </c>
      <c r="C107" s="3">
        <v>9350329002706</v>
      </c>
      <c r="D107">
        <v>1</v>
      </c>
      <c r="E107">
        <v>308</v>
      </c>
      <c r="F107">
        <v>308</v>
      </c>
      <c r="G107" s="2" t="s">
        <v>219</v>
      </c>
    </row>
    <row r="108" spans="1:7" x14ac:dyDescent="0.25">
      <c r="A108" s="1">
        <v>42716</v>
      </c>
      <c r="B108" t="s">
        <v>6</v>
      </c>
      <c r="C108" s="3">
        <v>9350329001099</v>
      </c>
      <c r="D108">
        <v>1</v>
      </c>
      <c r="E108">
        <v>4.99</v>
      </c>
      <c r="F108">
        <v>4.99</v>
      </c>
      <c r="G108" s="2" t="s">
        <v>160</v>
      </c>
    </row>
    <row r="109" spans="1:7" x14ac:dyDescent="0.25">
      <c r="A109" s="1">
        <v>42716</v>
      </c>
      <c r="B109" t="s">
        <v>6</v>
      </c>
      <c r="C109" s="3">
        <v>9350329002843</v>
      </c>
      <c r="D109">
        <v>1</v>
      </c>
      <c r="E109">
        <v>89.99</v>
      </c>
      <c r="F109">
        <v>89.99</v>
      </c>
      <c r="G109" s="2" t="s">
        <v>178</v>
      </c>
    </row>
    <row r="110" spans="1:7" x14ac:dyDescent="0.25">
      <c r="A110" s="1">
        <v>42716</v>
      </c>
      <c r="B110" t="s">
        <v>6</v>
      </c>
      <c r="C110" s="3">
        <v>9350329000849</v>
      </c>
      <c r="D110">
        <v>1</v>
      </c>
      <c r="E110">
        <v>269.99</v>
      </c>
      <c r="F110">
        <v>269.99</v>
      </c>
      <c r="G110" s="2" t="s">
        <v>194</v>
      </c>
    </row>
    <row r="111" spans="1:7" x14ac:dyDescent="0.25">
      <c r="A111" s="1">
        <v>42716</v>
      </c>
      <c r="B111" t="s">
        <v>7</v>
      </c>
      <c r="C111" s="3">
        <v>9350329001044</v>
      </c>
      <c r="D111">
        <v>1</v>
      </c>
      <c r="E111">
        <v>130</v>
      </c>
      <c r="F111">
        <v>130</v>
      </c>
      <c r="G111" s="2" t="s">
        <v>158</v>
      </c>
    </row>
    <row r="112" spans="1:7" x14ac:dyDescent="0.25">
      <c r="A112" s="1">
        <v>42715</v>
      </c>
      <c r="B112" t="s">
        <v>7</v>
      </c>
      <c r="C112" s="3">
        <v>9350329000528</v>
      </c>
      <c r="D112">
        <v>1</v>
      </c>
      <c r="E112">
        <v>197.99</v>
      </c>
      <c r="F112">
        <v>197.99</v>
      </c>
      <c r="G112" s="2" t="s">
        <v>212</v>
      </c>
    </row>
    <row r="113" spans="1:7" x14ac:dyDescent="0.25">
      <c r="A113" s="1">
        <v>42715</v>
      </c>
      <c r="B113" t="s">
        <v>6</v>
      </c>
      <c r="C113" s="3">
        <v>9350329000962</v>
      </c>
      <c r="D113">
        <v>1</v>
      </c>
      <c r="E113">
        <v>149.99</v>
      </c>
      <c r="F113">
        <v>149.99</v>
      </c>
      <c r="G113" s="2" t="s">
        <v>220</v>
      </c>
    </row>
    <row r="114" spans="1:7" x14ac:dyDescent="0.25">
      <c r="A114" s="1">
        <v>42715</v>
      </c>
      <c r="B114" t="s">
        <v>6</v>
      </c>
      <c r="C114" s="3">
        <v>9350329000900</v>
      </c>
      <c r="D114">
        <v>1</v>
      </c>
      <c r="E114">
        <v>149.99</v>
      </c>
      <c r="F114">
        <v>149.99</v>
      </c>
      <c r="G114" s="2" t="s">
        <v>195</v>
      </c>
    </row>
    <row r="115" spans="1:7" x14ac:dyDescent="0.25">
      <c r="A115" s="1">
        <v>42715</v>
      </c>
      <c r="B115" t="s">
        <v>6</v>
      </c>
      <c r="C115" s="3">
        <v>9350329000948</v>
      </c>
      <c r="D115">
        <v>1</v>
      </c>
      <c r="E115">
        <v>149.99</v>
      </c>
      <c r="F115">
        <v>149.99</v>
      </c>
      <c r="G115" s="2" t="s">
        <v>183</v>
      </c>
    </row>
    <row r="116" spans="1:7" x14ac:dyDescent="0.25">
      <c r="A116" s="1">
        <v>42715</v>
      </c>
      <c r="B116" t="s">
        <v>6</v>
      </c>
      <c r="C116" s="3">
        <v>9350329000948</v>
      </c>
      <c r="D116">
        <v>1</v>
      </c>
      <c r="E116">
        <v>149.99</v>
      </c>
      <c r="F116">
        <v>149.99</v>
      </c>
      <c r="G116" s="2" t="s">
        <v>183</v>
      </c>
    </row>
    <row r="117" spans="1:7" x14ac:dyDescent="0.25">
      <c r="A117" s="1">
        <v>42715</v>
      </c>
      <c r="B117" t="s">
        <v>8</v>
      </c>
      <c r="C117" s="3">
        <v>9350329002270</v>
      </c>
      <c r="D117">
        <v>1</v>
      </c>
      <c r="E117">
        <v>94.42</v>
      </c>
      <c r="F117">
        <v>94.42</v>
      </c>
      <c r="G117" s="2" t="s">
        <v>161</v>
      </c>
    </row>
    <row r="118" spans="1:7" x14ac:dyDescent="0.25">
      <c r="A118" s="1">
        <v>42715</v>
      </c>
      <c r="B118" t="s">
        <v>8</v>
      </c>
      <c r="C118" s="3">
        <v>9350329002300</v>
      </c>
      <c r="D118">
        <v>1</v>
      </c>
      <c r="E118">
        <v>94.42</v>
      </c>
      <c r="F118">
        <v>94.42</v>
      </c>
      <c r="G118" s="2" t="s">
        <v>162</v>
      </c>
    </row>
    <row r="119" spans="1:7" x14ac:dyDescent="0.25">
      <c r="A119" s="1">
        <v>42715</v>
      </c>
      <c r="B119" t="s">
        <v>8</v>
      </c>
      <c r="C119" s="3">
        <v>9350329002331</v>
      </c>
      <c r="D119">
        <v>1</v>
      </c>
      <c r="E119">
        <v>94.42</v>
      </c>
      <c r="F119">
        <v>94.42</v>
      </c>
      <c r="G119" s="2" t="s">
        <v>163</v>
      </c>
    </row>
    <row r="120" spans="1:7" x14ac:dyDescent="0.25">
      <c r="A120" s="1">
        <v>42715</v>
      </c>
      <c r="B120" t="s">
        <v>8</v>
      </c>
      <c r="C120" s="3">
        <v>9350329002362</v>
      </c>
      <c r="D120">
        <v>1</v>
      </c>
      <c r="E120">
        <v>94.42</v>
      </c>
      <c r="F120">
        <v>94.42</v>
      </c>
      <c r="G120" s="2" t="s">
        <v>164</v>
      </c>
    </row>
    <row r="121" spans="1:7" x14ac:dyDescent="0.25">
      <c r="A121" s="1">
        <v>42715</v>
      </c>
      <c r="B121" t="s">
        <v>8</v>
      </c>
      <c r="C121" s="3">
        <v>9350329002393</v>
      </c>
      <c r="D121">
        <v>1</v>
      </c>
      <c r="E121">
        <v>94.42</v>
      </c>
      <c r="F121">
        <v>94.42</v>
      </c>
      <c r="G121" s="2" t="s">
        <v>165</v>
      </c>
    </row>
    <row r="122" spans="1:7" x14ac:dyDescent="0.25">
      <c r="A122" s="1">
        <v>42715</v>
      </c>
      <c r="B122" t="s">
        <v>8</v>
      </c>
      <c r="C122" s="3">
        <v>9350329002423</v>
      </c>
      <c r="D122">
        <v>1</v>
      </c>
      <c r="E122">
        <v>94.42</v>
      </c>
      <c r="F122">
        <v>94.42</v>
      </c>
      <c r="G122" s="2" t="s">
        <v>166</v>
      </c>
    </row>
    <row r="123" spans="1:7" x14ac:dyDescent="0.25">
      <c r="A123" s="1">
        <v>42715</v>
      </c>
      <c r="B123" t="s">
        <v>8</v>
      </c>
      <c r="C123" s="3">
        <v>9350329002454</v>
      </c>
      <c r="D123">
        <v>1</v>
      </c>
      <c r="E123">
        <v>99.05</v>
      </c>
      <c r="F123">
        <v>99.05</v>
      </c>
      <c r="G123" s="2" t="s">
        <v>167</v>
      </c>
    </row>
    <row r="124" spans="1:7" x14ac:dyDescent="0.25">
      <c r="A124" s="1">
        <v>42715</v>
      </c>
      <c r="B124" t="s">
        <v>8</v>
      </c>
      <c r="C124" s="3">
        <v>9350329002485</v>
      </c>
      <c r="D124">
        <v>1</v>
      </c>
      <c r="E124">
        <v>99.05</v>
      </c>
      <c r="F124">
        <v>99.05</v>
      </c>
      <c r="G124" s="2" t="s">
        <v>168</v>
      </c>
    </row>
    <row r="125" spans="1:7" x14ac:dyDescent="0.25">
      <c r="A125" s="1">
        <v>42715</v>
      </c>
      <c r="B125" t="s">
        <v>8</v>
      </c>
      <c r="C125" s="3">
        <v>9350329002515</v>
      </c>
      <c r="D125">
        <v>1</v>
      </c>
      <c r="E125">
        <v>99.05</v>
      </c>
      <c r="F125">
        <v>99.05</v>
      </c>
      <c r="G125" s="2" t="s">
        <v>169</v>
      </c>
    </row>
    <row r="126" spans="1:7" x14ac:dyDescent="0.25">
      <c r="A126" s="1">
        <v>42715</v>
      </c>
      <c r="B126" t="s">
        <v>8</v>
      </c>
      <c r="C126" s="3">
        <v>9350329002546</v>
      </c>
      <c r="D126">
        <v>1</v>
      </c>
      <c r="E126">
        <v>99.05</v>
      </c>
      <c r="F126">
        <v>99.05</v>
      </c>
      <c r="G126" s="2" t="s">
        <v>170</v>
      </c>
    </row>
    <row r="127" spans="1:7" x14ac:dyDescent="0.25">
      <c r="A127" s="1">
        <v>42715</v>
      </c>
      <c r="B127" t="s">
        <v>8</v>
      </c>
      <c r="C127" s="3">
        <v>9350329002690</v>
      </c>
      <c r="D127">
        <v>3</v>
      </c>
      <c r="E127">
        <v>87.19</v>
      </c>
      <c r="F127">
        <v>261.57</v>
      </c>
      <c r="G127" s="2" t="s">
        <v>171</v>
      </c>
    </row>
    <row r="128" spans="1:7" x14ac:dyDescent="0.25">
      <c r="A128" s="1">
        <v>42715</v>
      </c>
      <c r="B128" t="s">
        <v>8</v>
      </c>
      <c r="C128" s="3">
        <v>9350329002720</v>
      </c>
      <c r="D128">
        <v>3</v>
      </c>
      <c r="E128">
        <v>87.19</v>
      </c>
      <c r="F128">
        <v>261.57</v>
      </c>
      <c r="G128" s="2" t="s">
        <v>172</v>
      </c>
    </row>
    <row r="129" spans="1:8" x14ac:dyDescent="0.25">
      <c r="A129" s="1">
        <v>42715</v>
      </c>
      <c r="B129" t="s">
        <v>8</v>
      </c>
      <c r="C129" s="3">
        <v>9350329002751</v>
      </c>
      <c r="D129">
        <v>3</v>
      </c>
      <c r="E129">
        <v>87.19</v>
      </c>
      <c r="F129">
        <v>261.57</v>
      </c>
      <c r="G129" s="2" t="s">
        <v>173</v>
      </c>
    </row>
    <row r="130" spans="1:8" x14ac:dyDescent="0.25">
      <c r="A130" s="1">
        <v>42715</v>
      </c>
      <c r="B130" t="s">
        <v>8</v>
      </c>
      <c r="C130" s="3">
        <v>9350329002782</v>
      </c>
      <c r="D130">
        <v>3</v>
      </c>
      <c r="E130">
        <v>87.19</v>
      </c>
      <c r="F130">
        <v>261.57</v>
      </c>
      <c r="G130" s="2" t="s">
        <v>174</v>
      </c>
    </row>
    <row r="131" spans="1:8" x14ac:dyDescent="0.25">
      <c r="A131" s="1">
        <v>42715</v>
      </c>
      <c r="B131" t="s">
        <v>8</v>
      </c>
      <c r="C131" s="3">
        <v>9350329002300</v>
      </c>
      <c r="D131">
        <v>1</v>
      </c>
      <c r="E131">
        <v>92.42</v>
      </c>
      <c r="F131">
        <v>92.42</v>
      </c>
      <c r="G131" s="2" t="s">
        <v>162</v>
      </c>
    </row>
    <row r="132" spans="1:8" x14ac:dyDescent="0.25">
      <c r="A132" s="1">
        <v>42715</v>
      </c>
      <c r="B132" t="s">
        <v>8</v>
      </c>
      <c r="C132" s="3">
        <v>9350329002331</v>
      </c>
      <c r="D132">
        <v>2</v>
      </c>
      <c r="E132">
        <v>92.42</v>
      </c>
      <c r="F132">
        <v>184.84</v>
      </c>
      <c r="G132" s="2" t="s">
        <v>163</v>
      </c>
    </row>
    <row r="133" spans="1:8" x14ac:dyDescent="0.25">
      <c r="A133" s="1">
        <v>42715</v>
      </c>
      <c r="B133" t="s">
        <v>8</v>
      </c>
      <c r="C133" s="3">
        <v>9350329002362</v>
      </c>
      <c r="D133">
        <v>1</v>
      </c>
      <c r="E133">
        <v>92.42</v>
      </c>
      <c r="F133">
        <v>92.42</v>
      </c>
      <c r="G133" s="2" t="s">
        <v>164</v>
      </c>
    </row>
    <row r="134" spans="1:8" x14ac:dyDescent="0.25">
      <c r="A134" s="1">
        <v>42715</v>
      </c>
      <c r="B134" t="s">
        <v>8</v>
      </c>
      <c r="C134" s="3">
        <v>9350329002515</v>
      </c>
      <c r="D134">
        <v>1</v>
      </c>
      <c r="E134">
        <v>99.05</v>
      </c>
      <c r="F134">
        <v>99.05</v>
      </c>
      <c r="G134" s="2" t="s">
        <v>169</v>
      </c>
    </row>
    <row r="135" spans="1:8" x14ac:dyDescent="0.25">
      <c r="A135" s="1">
        <v>42715</v>
      </c>
      <c r="B135" t="s">
        <v>8</v>
      </c>
      <c r="C135" s="3">
        <v>9350329002690</v>
      </c>
      <c r="D135">
        <v>1</v>
      </c>
      <c r="E135">
        <v>87.19</v>
      </c>
      <c r="F135">
        <v>87.19</v>
      </c>
      <c r="G135" s="2" t="s">
        <v>171</v>
      </c>
    </row>
    <row r="136" spans="1:8" x14ac:dyDescent="0.25">
      <c r="A136" s="1">
        <v>42715</v>
      </c>
      <c r="B136" t="s">
        <v>8</v>
      </c>
      <c r="C136" s="3">
        <v>9350329002720</v>
      </c>
      <c r="D136">
        <v>1</v>
      </c>
      <c r="E136">
        <v>87.19</v>
      </c>
      <c r="F136">
        <v>87.19</v>
      </c>
      <c r="G136" s="2" t="s">
        <v>172</v>
      </c>
    </row>
    <row r="137" spans="1:8" x14ac:dyDescent="0.25">
      <c r="A137" s="1">
        <v>42715</v>
      </c>
      <c r="B137" t="s">
        <v>8</v>
      </c>
      <c r="C137" s="3">
        <v>9350329002751</v>
      </c>
      <c r="D137">
        <v>2</v>
      </c>
      <c r="E137">
        <v>87.19</v>
      </c>
      <c r="F137">
        <v>174.38</v>
      </c>
      <c r="G137" s="2" t="s">
        <v>173</v>
      </c>
    </row>
    <row r="138" spans="1:8" x14ac:dyDescent="0.25">
      <c r="A138" s="1">
        <v>42715</v>
      </c>
      <c r="B138" t="s">
        <v>8</v>
      </c>
      <c r="C138" s="3">
        <v>9350329002768</v>
      </c>
      <c r="D138">
        <v>1</v>
      </c>
      <c r="E138">
        <v>133</v>
      </c>
      <c r="F138">
        <v>133</v>
      </c>
      <c r="G138" s="2" t="s">
        <v>208</v>
      </c>
    </row>
    <row r="139" spans="1:8" x14ac:dyDescent="0.25">
      <c r="A139" s="1">
        <v>42715</v>
      </c>
      <c r="B139" t="s">
        <v>8</v>
      </c>
      <c r="C139" s="3">
        <v>9350329002782</v>
      </c>
      <c r="D139">
        <v>2</v>
      </c>
      <c r="E139">
        <v>87.19</v>
      </c>
      <c r="F139">
        <v>174.38</v>
      </c>
      <c r="G139" s="2" t="s">
        <v>174</v>
      </c>
    </row>
    <row r="140" spans="1:8" x14ac:dyDescent="0.25">
      <c r="A140" s="1">
        <v>42715</v>
      </c>
      <c r="B140" t="s">
        <v>8</v>
      </c>
      <c r="C140" s="3">
        <v>9350329002799</v>
      </c>
      <c r="D140">
        <v>1</v>
      </c>
      <c r="E140">
        <v>133</v>
      </c>
      <c r="F140">
        <v>133</v>
      </c>
      <c r="G140" s="2" t="s">
        <v>221</v>
      </c>
    </row>
    <row r="141" spans="1:8" x14ac:dyDescent="0.25">
      <c r="A141" s="1">
        <v>42715</v>
      </c>
      <c r="B141" t="s">
        <v>6</v>
      </c>
      <c r="C141" s="3">
        <v>9350329000856</v>
      </c>
      <c r="D141">
        <v>1</v>
      </c>
      <c r="E141">
        <v>269.99</v>
      </c>
      <c r="F141">
        <v>269.99</v>
      </c>
      <c r="G141" s="2" t="s">
        <v>157</v>
      </c>
    </row>
    <row r="142" spans="1:8" x14ac:dyDescent="0.25">
      <c r="A142" s="1">
        <v>42715</v>
      </c>
      <c r="B142" t="s">
        <v>6</v>
      </c>
      <c r="C142" s="3">
        <v>9350329000931</v>
      </c>
      <c r="D142">
        <v>1</v>
      </c>
      <c r="E142">
        <v>224.99</v>
      </c>
      <c r="F142">
        <v>224.99</v>
      </c>
      <c r="G142" s="2" t="s">
        <v>182</v>
      </c>
    </row>
    <row r="143" spans="1:8" x14ac:dyDescent="0.25">
      <c r="A143" s="1">
        <v>42714</v>
      </c>
      <c r="B143" t="s">
        <v>6</v>
      </c>
      <c r="C143" s="3">
        <v>9350329001099</v>
      </c>
      <c r="D143">
        <v>1</v>
      </c>
      <c r="E143">
        <v>39.99</v>
      </c>
      <c r="F143">
        <v>39.99</v>
      </c>
      <c r="G143" s="2" t="s">
        <v>160</v>
      </c>
    </row>
    <row r="144" spans="1:8" x14ac:dyDescent="0.25">
      <c r="A144" s="1">
        <v>42712</v>
      </c>
      <c r="B144" t="s">
        <v>6</v>
      </c>
      <c r="C144" s="3">
        <v>9350329000993</v>
      </c>
      <c r="D144">
        <v>1</v>
      </c>
      <c r="E144">
        <v>199.99</v>
      </c>
      <c r="F144">
        <v>199.99</v>
      </c>
      <c r="G144" t="s">
        <v>153</v>
      </c>
      <c r="H144" s="2"/>
    </row>
    <row r="145" spans="1:8" x14ac:dyDescent="0.25">
      <c r="A145" s="1">
        <v>42712</v>
      </c>
      <c r="B145" t="s">
        <v>6</v>
      </c>
      <c r="C145" s="3">
        <v>9350329000917</v>
      </c>
      <c r="D145">
        <v>1</v>
      </c>
      <c r="E145">
        <v>225</v>
      </c>
      <c r="F145">
        <v>225</v>
      </c>
      <c r="G145" t="s">
        <v>154</v>
      </c>
      <c r="H145" s="2"/>
    </row>
    <row r="146" spans="1:8" x14ac:dyDescent="0.25">
      <c r="A146" s="1">
        <v>42712</v>
      </c>
      <c r="B146" t="s">
        <v>7</v>
      </c>
      <c r="C146" s="3">
        <v>9350329000429</v>
      </c>
      <c r="D146">
        <v>1</v>
      </c>
      <c r="E146">
        <v>174.99</v>
      </c>
      <c r="F146">
        <v>174.99</v>
      </c>
      <c r="G146" t="s">
        <v>155</v>
      </c>
      <c r="H146" s="2"/>
    </row>
    <row r="147" spans="1:8" x14ac:dyDescent="0.25">
      <c r="A147" s="1">
        <v>42711</v>
      </c>
      <c r="B147" t="s">
        <v>6</v>
      </c>
      <c r="C147" s="3">
        <v>9350329000443</v>
      </c>
      <c r="D147">
        <v>1</v>
      </c>
      <c r="E147">
        <v>187.49</v>
      </c>
      <c r="F147">
        <v>187.49</v>
      </c>
      <c r="G147" t="s">
        <v>156</v>
      </c>
      <c r="H147" s="2"/>
    </row>
    <row r="148" spans="1:8" x14ac:dyDescent="0.25">
      <c r="A148" s="1">
        <v>42711</v>
      </c>
      <c r="B148" t="s">
        <v>6</v>
      </c>
      <c r="C148" s="3">
        <v>9350329000856</v>
      </c>
      <c r="D148">
        <v>1</v>
      </c>
      <c r="E148">
        <v>269.99</v>
      </c>
      <c r="F148">
        <v>269.99</v>
      </c>
      <c r="G148" t="s">
        <v>157</v>
      </c>
      <c r="H148" s="2"/>
    </row>
    <row r="149" spans="1:8" x14ac:dyDescent="0.25">
      <c r="A149" s="1">
        <v>42711</v>
      </c>
      <c r="B149" t="s">
        <v>6</v>
      </c>
      <c r="C149" s="3">
        <v>9350329001044</v>
      </c>
      <c r="D149">
        <v>1</v>
      </c>
      <c r="E149">
        <v>0</v>
      </c>
      <c r="F149">
        <v>0</v>
      </c>
      <c r="G149" t="s">
        <v>158</v>
      </c>
      <c r="H149" s="2"/>
    </row>
    <row r="150" spans="1:8" x14ac:dyDescent="0.25">
      <c r="A150" s="1">
        <v>42711</v>
      </c>
      <c r="B150" t="s">
        <v>6</v>
      </c>
      <c r="C150" s="3">
        <v>9350329000160</v>
      </c>
      <c r="D150">
        <v>1</v>
      </c>
      <c r="E150">
        <v>184</v>
      </c>
      <c r="F150">
        <v>184</v>
      </c>
      <c r="G150" t="s">
        <v>159</v>
      </c>
      <c r="H150" s="2"/>
    </row>
    <row r="151" spans="1:8" x14ac:dyDescent="0.25">
      <c r="A151" s="1">
        <v>42711</v>
      </c>
      <c r="B151" t="s">
        <v>6</v>
      </c>
      <c r="C151" s="3">
        <v>9350329001099</v>
      </c>
      <c r="D151">
        <v>1</v>
      </c>
      <c r="E151">
        <v>0</v>
      </c>
      <c r="F151">
        <v>0</v>
      </c>
      <c r="G151" t="s">
        <v>160</v>
      </c>
      <c r="H151" s="2"/>
    </row>
    <row r="152" spans="1:8" x14ac:dyDescent="0.25">
      <c r="A152" s="1">
        <v>42711</v>
      </c>
      <c r="B152" t="s">
        <v>8</v>
      </c>
      <c r="C152" s="3">
        <v>9350329002270</v>
      </c>
      <c r="D152">
        <v>1</v>
      </c>
      <c r="E152">
        <v>92.42</v>
      </c>
      <c r="F152">
        <v>92.42</v>
      </c>
      <c r="G152" t="s">
        <v>161</v>
      </c>
      <c r="H152" s="2"/>
    </row>
    <row r="153" spans="1:8" x14ac:dyDescent="0.25">
      <c r="A153" s="1">
        <v>42711</v>
      </c>
      <c r="B153" t="s">
        <v>8</v>
      </c>
      <c r="C153" s="3">
        <v>9350329002300</v>
      </c>
      <c r="D153">
        <v>1</v>
      </c>
      <c r="E153">
        <v>92.42</v>
      </c>
      <c r="F153">
        <v>92.42</v>
      </c>
      <c r="G153" t="s">
        <v>162</v>
      </c>
      <c r="H153" s="2"/>
    </row>
    <row r="154" spans="1:8" x14ac:dyDescent="0.25">
      <c r="A154" s="1">
        <v>42711</v>
      </c>
      <c r="B154" t="s">
        <v>8</v>
      </c>
      <c r="C154" s="3">
        <v>9350329002331</v>
      </c>
      <c r="D154">
        <v>1</v>
      </c>
      <c r="E154">
        <v>92.42</v>
      </c>
      <c r="F154">
        <v>92.42</v>
      </c>
      <c r="G154" t="s">
        <v>163</v>
      </c>
      <c r="H154" s="2"/>
    </row>
    <row r="155" spans="1:8" x14ac:dyDescent="0.25">
      <c r="A155" s="1">
        <v>42711</v>
      </c>
      <c r="B155" t="s">
        <v>8</v>
      </c>
      <c r="C155" s="3">
        <v>9350329002362</v>
      </c>
      <c r="D155">
        <v>1</v>
      </c>
      <c r="E155">
        <v>92.42</v>
      </c>
      <c r="F155">
        <v>92.42</v>
      </c>
      <c r="G155" t="s">
        <v>164</v>
      </c>
      <c r="H155" s="2"/>
    </row>
    <row r="156" spans="1:8" x14ac:dyDescent="0.25">
      <c r="A156" s="1">
        <v>42711</v>
      </c>
      <c r="B156" t="s">
        <v>8</v>
      </c>
      <c r="C156" s="3">
        <v>9350329002393</v>
      </c>
      <c r="D156">
        <v>1</v>
      </c>
      <c r="E156">
        <v>92.42</v>
      </c>
      <c r="F156">
        <v>92.42</v>
      </c>
      <c r="G156" t="s">
        <v>165</v>
      </c>
      <c r="H156" s="2"/>
    </row>
    <row r="157" spans="1:8" x14ac:dyDescent="0.25">
      <c r="A157" s="1">
        <v>42711</v>
      </c>
      <c r="B157" t="s">
        <v>8</v>
      </c>
      <c r="C157" s="3">
        <v>9350329002423</v>
      </c>
      <c r="D157">
        <v>1</v>
      </c>
      <c r="E157">
        <v>92.42</v>
      </c>
      <c r="F157">
        <v>92.42</v>
      </c>
      <c r="G157" t="s">
        <v>166</v>
      </c>
      <c r="H157" s="2"/>
    </row>
    <row r="158" spans="1:8" x14ac:dyDescent="0.25">
      <c r="A158" s="1">
        <v>42711</v>
      </c>
      <c r="B158" t="s">
        <v>8</v>
      </c>
      <c r="C158" s="3">
        <v>9350329002454</v>
      </c>
      <c r="D158">
        <v>1</v>
      </c>
      <c r="E158">
        <v>99.05</v>
      </c>
      <c r="F158">
        <v>99.05</v>
      </c>
      <c r="G158" t="s">
        <v>167</v>
      </c>
      <c r="H158" s="2"/>
    </row>
    <row r="159" spans="1:8" x14ac:dyDescent="0.25">
      <c r="A159" s="1">
        <v>42711</v>
      </c>
      <c r="B159" t="s">
        <v>8</v>
      </c>
      <c r="C159" s="3">
        <v>9350329002485</v>
      </c>
      <c r="D159">
        <v>1</v>
      </c>
      <c r="E159">
        <v>99.05</v>
      </c>
      <c r="F159">
        <v>99.05</v>
      </c>
      <c r="G159" t="s">
        <v>168</v>
      </c>
      <c r="H159" s="2"/>
    </row>
    <row r="160" spans="1:8" x14ac:dyDescent="0.25">
      <c r="A160" s="1">
        <v>42711</v>
      </c>
      <c r="B160" t="s">
        <v>8</v>
      </c>
      <c r="C160" s="3">
        <v>9350329002515</v>
      </c>
      <c r="D160">
        <v>1</v>
      </c>
      <c r="E160">
        <v>99.05</v>
      </c>
      <c r="F160">
        <v>99.05</v>
      </c>
      <c r="G160" t="s">
        <v>169</v>
      </c>
      <c r="H160" s="2"/>
    </row>
    <row r="161" spans="1:8" x14ac:dyDescent="0.25">
      <c r="A161" s="1">
        <v>42711</v>
      </c>
      <c r="B161" t="s">
        <v>8</v>
      </c>
      <c r="C161" s="3">
        <v>9350329002546</v>
      </c>
      <c r="D161">
        <v>1</v>
      </c>
      <c r="E161">
        <v>99.05</v>
      </c>
      <c r="F161">
        <v>99.05</v>
      </c>
      <c r="G161" t="s">
        <v>170</v>
      </c>
      <c r="H161" s="2"/>
    </row>
    <row r="162" spans="1:8" x14ac:dyDescent="0.25">
      <c r="A162" s="1">
        <v>42711</v>
      </c>
      <c r="B162" t="s">
        <v>8</v>
      </c>
      <c r="C162" s="3">
        <v>9350329002690</v>
      </c>
      <c r="D162">
        <v>1</v>
      </c>
      <c r="E162">
        <v>87.19</v>
      </c>
      <c r="F162">
        <v>87.19</v>
      </c>
      <c r="G162" t="s">
        <v>171</v>
      </c>
      <c r="H162" s="2"/>
    </row>
    <row r="163" spans="1:8" x14ac:dyDescent="0.25">
      <c r="A163" s="1">
        <v>42711</v>
      </c>
      <c r="B163" t="s">
        <v>8</v>
      </c>
      <c r="C163" s="3">
        <v>9350329002720</v>
      </c>
      <c r="D163">
        <v>1</v>
      </c>
      <c r="E163">
        <v>87.19</v>
      </c>
      <c r="F163">
        <v>87.19</v>
      </c>
      <c r="G163" t="s">
        <v>172</v>
      </c>
      <c r="H163" s="2"/>
    </row>
    <row r="164" spans="1:8" x14ac:dyDescent="0.25">
      <c r="A164" s="1">
        <v>42711</v>
      </c>
      <c r="B164" t="s">
        <v>8</v>
      </c>
      <c r="C164" s="3">
        <v>9350329002751</v>
      </c>
      <c r="D164">
        <v>1</v>
      </c>
      <c r="E164">
        <v>87.19</v>
      </c>
      <c r="F164">
        <v>87.19</v>
      </c>
      <c r="G164" t="s">
        <v>173</v>
      </c>
      <c r="H164" s="2"/>
    </row>
    <row r="165" spans="1:8" x14ac:dyDescent="0.25">
      <c r="A165" s="1">
        <v>42711</v>
      </c>
      <c r="B165" t="s">
        <v>8</v>
      </c>
      <c r="C165" s="3">
        <v>9350329002782</v>
      </c>
      <c r="D165">
        <v>1</v>
      </c>
      <c r="E165">
        <v>87.19</v>
      </c>
      <c r="F165">
        <v>87.19</v>
      </c>
      <c r="G165" t="s">
        <v>174</v>
      </c>
      <c r="H165" s="2"/>
    </row>
    <row r="166" spans="1:8" x14ac:dyDescent="0.25">
      <c r="A166" s="1">
        <v>42710</v>
      </c>
      <c r="B166" t="s">
        <v>6</v>
      </c>
      <c r="C166" s="3">
        <v>9350329000627</v>
      </c>
      <c r="D166">
        <v>1</v>
      </c>
      <c r="E166">
        <v>149.99</v>
      </c>
      <c r="F166">
        <v>149.99</v>
      </c>
      <c r="G166" t="s">
        <v>175</v>
      </c>
      <c r="H166" s="2"/>
    </row>
    <row r="167" spans="1:8" x14ac:dyDescent="0.25">
      <c r="A167" s="1">
        <v>42710</v>
      </c>
      <c r="B167" t="s">
        <v>6</v>
      </c>
      <c r="C167" s="3">
        <v>9350329000504</v>
      </c>
      <c r="D167">
        <v>1</v>
      </c>
      <c r="E167">
        <v>219.99</v>
      </c>
      <c r="F167">
        <v>219.99</v>
      </c>
      <c r="G167" t="s">
        <v>176</v>
      </c>
      <c r="H167" s="2"/>
    </row>
    <row r="168" spans="1:8" x14ac:dyDescent="0.25">
      <c r="A168" s="1">
        <v>42710</v>
      </c>
      <c r="B168" t="s">
        <v>6</v>
      </c>
      <c r="C168" s="3">
        <v>9350329001013</v>
      </c>
      <c r="D168">
        <v>1</v>
      </c>
      <c r="E168">
        <v>190</v>
      </c>
      <c r="F168">
        <v>190</v>
      </c>
      <c r="G168" t="s">
        <v>177</v>
      </c>
      <c r="H168" s="2"/>
    </row>
    <row r="169" spans="1:8" x14ac:dyDescent="0.25">
      <c r="A169" s="1">
        <v>42709</v>
      </c>
      <c r="B169" t="s">
        <v>6</v>
      </c>
      <c r="C169" s="3">
        <v>9350329002843</v>
      </c>
      <c r="D169">
        <v>1</v>
      </c>
      <c r="E169">
        <v>89.99</v>
      </c>
      <c r="F169">
        <v>89.99</v>
      </c>
      <c r="G169" t="s">
        <v>178</v>
      </c>
      <c r="H169" s="2"/>
    </row>
    <row r="170" spans="1:8" x14ac:dyDescent="0.25">
      <c r="A170" s="1">
        <v>42709</v>
      </c>
      <c r="B170" t="s">
        <v>7</v>
      </c>
      <c r="C170" s="3">
        <v>9350329000436</v>
      </c>
      <c r="D170">
        <v>1</v>
      </c>
      <c r="E170">
        <v>379.99</v>
      </c>
      <c r="F170">
        <v>379.99</v>
      </c>
      <c r="G170" t="s">
        <v>179</v>
      </c>
      <c r="H170" s="2"/>
    </row>
    <row r="171" spans="1:8" x14ac:dyDescent="0.25">
      <c r="A171" s="1">
        <v>42709</v>
      </c>
      <c r="B171" t="s">
        <v>7</v>
      </c>
      <c r="C171" s="3">
        <v>9350329000986</v>
      </c>
      <c r="D171">
        <v>1</v>
      </c>
      <c r="E171">
        <v>134.99</v>
      </c>
      <c r="F171">
        <v>134.99</v>
      </c>
      <c r="G171" t="s">
        <v>180</v>
      </c>
      <c r="H171" s="2"/>
    </row>
    <row r="172" spans="1:8" x14ac:dyDescent="0.25">
      <c r="A172" s="1">
        <v>42706</v>
      </c>
      <c r="B172" t="s">
        <v>7</v>
      </c>
      <c r="C172" s="3">
        <v>9350329000429</v>
      </c>
      <c r="D172">
        <v>1</v>
      </c>
      <c r="E172">
        <v>174.99</v>
      </c>
      <c r="F172">
        <v>174.99</v>
      </c>
      <c r="G172" t="s">
        <v>155</v>
      </c>
      <c r="H172" s="2"/>
    </row>
    <row r="173" spans="1:8" x14ac:dyDescent="0.25">
      <c r="A173" s="1">
        <v>42708</v>
      </c>
      <c r="B173" t="s">
        <v>6</v>
      </c>
      <c r="C173" s="3">
        <v>9350329000924</v>
      </c>
      <c r="D173">
        <v>1</v>
      </c>
      <c r="E173">
        <v>149.99</v>
      </c>
      <c r="F173">
        <v>149.99</v>
      </c>
      <c r="G173" t="s">
        <v>181</v>
      </c>
      <c r="H173" s="2"/>
    </row>
    <row r="174" spans="1:8" x14ac:dyDescent="0.25">
      <c r="A174" s="1">
        <v>42707</v>
      </c>
      <c r="B174" t="s">
        <v>6</v>
      </c>
      <c r="C174" s="3">
        <v>9350329000931</v>
      </c>
      <c r="D174">
        <v>1</v>
      </c>
      <c r="E174">
        <v>224.99</v>
      </c>
      <c r="F174">
        <v>224.99</v>
      </c>
      <c r="G174" t="s">
        <v>182</v>
      </c>
      <c r="H174" s="2"/>
    </row>
    <row r="175" spans="1:8" x14ac:dyDescent="0.25">
      <c r="A175" s="1">
        <v>42706</v>
      </c>
      <c r="B175" t="s">
        <v>7</v>
      </c>
      <c r="C175" s="3">
        <v>9350329000436</v>
      </c>
      <c r="D175">
        <v>1</v>
      </c>
      <c r="E175">
        <v>265.99</v>
      </c>
      <c r="F175">
        <v>265.99</v>
      </c>
      <c r="G175" t="s">
        <v>179</v>
      </c>
      <c r="H175" s="2"/>
    </row>
    <row r="176" spans="1:8" x14ac:dyDescent="0.25">
      <c r="A176" s="1">
        <v>42706</v>
      </c>
      <c r="B176" t="s">
        <v>7</v>
      </c>
      <c r="C176" s="3">
        <v>9350329000504</v>
      </c>
      <c r="D176">
        <v>1</v>
      </c>
      <c r="E176">
        <v>200</v>
      </c>
      <c r="F176">
        <v>200</v>
      </c>
      <c r="G176" t="s">
        <v>176</v>
      </c>
      <c r="H176" s="2"/>
    </row>
    <row r="177" spans="1:8" x14ac:dyDescent="0.25">
      <c r="A177" s="1">
        <v>42705</v>
      </c>
      <c r="B177" t="s">
        <v>6</v>
      </c>
      <c r="C177" s="3">
        <v>9350329000948</v>
      </c>
      <c r="D177">
        <v>1</v>
      </c>
      <c r="E177">
        <v>149.99</v>
      </c>
      <c r="F177">
        <v>149.99</v>
      </c>
      <c r="G177" t="s">
        <v>183</v>
      </c>
      <c r="H177" s="2"/>
    </row>
    <row r="178" spans="1:8" x14ac:dyDescent="0.25">
      <c r="A178" s="1">
        <v>42704</v>
      </c>
      <c r="B178" t="s">
        <v>6</v>
      </c>
      <c r="C178" s="3">
        <v>9350329000955</v>
      </c>
      <c r="D178">
        <v>1</v>
      </c>
      <c r="E178">
        <v>225</v>
      </c>
      <c r="F178">
        <v>225</v>
      </c>
      <c r="G178" t="s">
        <v>184</v>
      </c>
      <c r="H178" s="2"/>
    </row>
    <row r="179" spans="1:8" x14ac:dyDescent="0.25">
      <c r="A179" s="1">
        <v>42704</v>
      </c>
      <c r="B179" t="s">
        <v>6</v>
      </c>
      <c r="C179" s="3">
        <v>9350329000948</v>
      </c>
      <c r="D179">
        <v>1</v>
      </c>
      <c r="E179">
        <v>149.99</v>
      </c>
      <c r="F179">
        <v>149.99</v>
      </c>
      <c r="G179" t="s">
        <v>183</v>
      </c>
      <c r="H179" s="2"/>
    </row>
    <row r="180" spans="1:8" x14ac:dyDescent="0.25">
      <c r="A180" s="1">
        <v>42705</v>
      </c>
      <c r="B180" t="s">
        <v>7</v>
      </c>
      <c r="C180" s="3">
        <v>9350329000429</v>
      </c>
      <c r="D180">
        <v>1</v>
      </c>
      <c r="E180">
        <v>174</v>
      </c>
      <c r="F180">
        <v>174</v>
      </c>
      <c r="G180" t="s">
        <v>155</v>
      </c>
      <c r="H180" s="2"/>
    </row>
    <row r="181" spans="1:8" x14ac:dyDescent="0.25">
      <c r="A181" s="1">
        <v>42704</v>
      </c>
      <c r="B181" t="s">
        <v>7</v>
      </c>
      <c r="C181" s="3">
        <v>9350329000627</v>
      </c>
      <c r="D181">
        <v>1</v>
      </c>
      <c r="E181">
        <v>219.99</v>
      </c>
      <c r="F181">
        <v>219.99</v>
      </c>
      <c r="G181" t="s">
        <v>175</v>
      </c>
      <c r="H181" s="2"/>
    </row>
    <row r="182" spans="1:8" x14ac:dyDescent="0.25">
      <c r="A182" s="1">
        <v>42704</v>
      </c>
      <c r="B182" t="s">
        <v>6</v>
      </c>
      <c r="C182" s="3">
        <v>9350329000931</v>
      </c>
      <c r="D182">
        <v>1</v>
      </c>
      <c r="E182">
        <v>225</v>
      </c>
      <c r="F182">
        <v>225</v>
      </c>
      <c r="G182" t="s">
        <v>182</v>
      </c>
      <c r="H182" s="2"/>
    </row>
    <row r="183" spans="1:8" x14ac:dyDescent="0.25">
      <c r="A183" s="1">
        <v>42704</v>
      </c>
      <c r="B183" t="s">
        <v>7</v>
      </c>
      <c r="C183" s="3">
        <v>9350329000702</v>
      </c>
      <c r="D183">
        <v>1</v>
      </c>
      <c r="E183">
        <v>219.99</v>
      </c>
      <c r="F183">
        <v>219.99</v>
      </c>
      <c r="G183" t="s">
        <v>185</v>
      </c>
      <c r="H183" s="2"/>
    </row>
    <row r="184" spans="1:8" x14ac:dyDescent="0.25">
      <c r="A184" s="1">
        <v>42703</v>
      </c>
      <c r="B184" t="s">
        <v>6</v>
      </c>
      <c r="C184" s="3">
        <v>9350329001020</v>
      </c>
      <c r="D184">
        <v>1</v>
      </c>
      <c r="E184">
        <v>134.99</v>
      </c>
      <c r="F184">
        <v>134.99</v>
      </c>
      <c r="G184" t="s">
        <v>186</v>
      </c>
      <c r="H184" s="2"/>
    </row>
    <row r="185" spans="1:8" x14ac:dyDescent="0.25">
      <c r="A185" s="1">
        <v>42703</v>
      </c>
      <c r="B185" t="s">
        <v>6</v>
      </c>
      <c r="C185" s="3">
        <v>9350329000917</v>
      </c>
      <c r="D185">
        <v>1</v>
      </c>
      <c r="E185">
        <v>225</v>
      </c>
      <c r="F185">
        <v>225</v>
      </c>
      <c r="G185" t="s">
        <v>154</v>
      </c>
      <c r="H185" s="2"/>
    </row>
    <row r="186" spans="1:8" x14ac:dyDescent="0.25">
      <c r="A186" s="1">
        <v>42702</v>
      </c>
      <c r="B186" t="s">
        <v>6</v>
      </c>
      <c r="C186" s="3">
        <v>9350329000955</v>
      </c>
      <c r="D186">
        <v>1</v>
      </c>
      <c r="E186">
        <v>220</v>
      </c>
      <c r="F186">
        <v>220</v>
      </c>
      <c r="G186" t="s">
        <v>184</v>
      </c>
      <c r="H186" s="2"/>
    </row>
    <row r="187" spans="1:8" x14ac:dyDescent="0.25">
      <c r="A187" s="1">
        <v>42702</v>
      </c>
      <c r="B187" t="s">
        <v>6</v>
      </c>
      <c r="C187" s="3">
        <v>9350329000627</v>
      </c>
      <c r="D187">
        <v>1</v>
      </c>
      <c r="E187">
        <v>131.99</v>
      </c>
      <c r="F187">
        <v>131.99</v>
      </c>
      <c r="G187" t="s">
        <v>175</v>
      </c>
      <c r="H187" s="2"/>
    </row>
    <row r="188" spans="1:8" x14ac:dyDescent="0.25">
      <c r="A188" s="1">
        <v>42702</v>
      </c>
      <c r="B188" t="s">
        <v>6</v>
      </c>
      <c r="C188" s="3">
        <v>9350329000948</v>
      </c>
      <c r="D188">
        <v>1</v>
      </c>
      <c r="E188">
        <v>149.99</v>
      </c>
      <c r="F188">
        <v>149.99</v>
      </c>
      <c r="G188" t="s">
        <v>183</v>
      </c>
      <c r="H188" s="2"/>
    </row>
    <row r="189" spans="1:8" x14ac:dyDescent="0.25">
      <c r="A189" s="1">
        <v>42702</v>
      </c>
      <c r="B189" t="s">
        <v>7</v>
      </c>
      <c r="C189" s="3">
        <v>9350329000597</v>
      </c>
      <c r="D189">
        <v>1</v>
      </c>
      <c r="E189">
        <v>310</v>
      </c>
      <c r="F189">
        <v>310</v>
      </c>
      <c r="G189" t="s">
        <v>187</v>
      </c>
      <c r="H189" s="2"/>
    </row>
    <row r="190" spans="1:8" x14ac:dyDescent="0.25">
      <c r="A190" s="1">
        <v>42701</v>
      </c>
      <c r="B190" t="s">
        <v>7</v>
      </c>
      <c r="C190" s="3">
        <v>9350329001020</v>
      </c>
      <c r="D190">
        <v>1</v>
      </c>
      <c r="E190">
        <v>134.99</v>
      </c>
      <c r="F190">
        <v>134.99</v>
      </c>
      <c r="G190" t="s">
        <v>186</v>
      </c>
      <c r="H190" s="2"/>
    </row>
    <row r="191" spans="1:8" x14ac:dyDescent="0.25">
      <c r="A191" s="1">
        <v>42700</v>
      </c>
      <c r="B191" t="s">
        <v>7</v>
      </c>
      <c r="C191" s="3">
        <v>9350329000481</v>
      </c>
      <c r="D191">
        <v>1</v>
      </c>
      <c r="E191">
        <v>249.99</v>
      </c>
      <c r="F191">
        <v>249.99</v>
      </c>
      <c r="G191" t="s">
        <v>188</v>
      </c>
      <c r="H191" s="2"/>
    </row>
    <row r="192" spans="1:8" x14ac:dyDescent="0.25">
      <c r="A192" s="1">
        <v>42700</v>
      </c>
      <c r="B192" t="s">
        <v>7</v>
      </c>
      <c r="C192" s="3">
        <v>9350329001037</v>
      </c>
      <c r="D192">
        <v>1</v>
      </c>
      <c r="E192">
        <v>199.99</v>
      </c>
      <c r="F192">
        <v>199.99</v>
      </c>
      <c r="G192" t="s">
        <v>189</v>
      </c>
      <c r="H192" s="2"/>
    </row>
    <row r="193" spans="1:8" x14ac:dyDescent="0.25">
      <c r="A193" s="1">
        <v>42700</v>
      </c>
      <c r="B193" t="s">
        <v>7</v>
      </c>
      <c r="C193" s="3">
        <v>9350329000511</v>
      </c>
      <c r="D193">
        <v>1</v>
      </c>
      <c r="E193">
        <v>339.99</v>
      </c>
      <c r="F193">
        <v>339.99</v>
      </c>
      <c r="G193" t="s">
        <v>190</v>
      </c>
      <c r="H193" s="2"/>
    </row>
    <row r="194" spans="1:8" x14ac:dyDescent="0.25">
      <c r="A194" s="1">
        <v>42700</v>
      </c>
      <c r="B194" t="s">
        <v>7</v>
      </c>
      <c r="C194" s="3">
        <v>9350329000436</v>
      </c>
      <c r="D194">
        <v>1</v>
      </c>
      <c r="E194">
        <v>265.99</v>
      </c>
      <c r="F194">
        <v>265.99</v>
      </c>
      <c r="G194" t="s">
        <v>179</v>
      </c>
      <c r="H194" s="2"/>
    </row>
    <row r="195" spans="1:8" x14ac:dyDescent="0.25">
      <c r="A195" s="1">
        <v>42699</v>
      </c>
      <c r="B195" t="s">
        <v>6</v>
      </c>
      <c r="C195" s="3">
        <v>9350329000832</v>
      </c>
      <c r="D195">
        <v>1</v>
      </c>
      <c r="E195">
        <v>242.99</v>
      </c>
      <c r="F195">
        <v>242.99</v>
      </c>
      <c r="G195" t="s">
        <v>191</v>
      </c>
      <c r="H195" s="2"/>
    </row>
    <row r="196" spans="1:8" x14ac:dyDescent="0.25">
      <c r="A196" s="1">
        <v>42699</v>
      </c>
      <c r="B196" t="s">
        <v>6</v>
      </c>
      <c r="C196" s="3">
        <v>9350329000986</v>
      </c>
      <c r="D196">
        <v>1</v>
      </c>
      <c r="E196">
        <v>134.99</v>
      </c>
      <c r="F196">
        <v>134.99</v>
      </c>
      <c r="G196" t="s">
        <v>180</v>
      </c>
      <c r="H196" s="2"/>
    </row>
    <row r="197" spans="1:8" x14ac:dyDescent="0.25">
      <c r="A197" s="1">
        <v>42699</v>
      </c>
      <c r="B197" t="s">
        <v>7</v>
      </c>
      <c r="C197" s="3">
        <v>9350329000429</v>
      </c>
      <c r="D197">
        <v>1</v>
      </c>
      <c r="E197">
        <v>174.99</v>
      </c>
      <c r="F197">
        <v>174.99</v>
      </c>
      <c r="G197" t="s">
        <v>155</v>
      </c>
      <c r="H197" s="2"/>
    </row>
    <row r="198" spans="1:8" x14ac:dyDescent="0.25">
      <c r="A198" s="1">
        <v>42697</v>
      </c>
      <c r="B198" t="s">
        <v>7</v>
      </c>
      <c r="C198" s="3">
        <v>9350329000535</v>
      </c>
      <c r="D198">
        <v>1</v>
      </c>
      <c r="E198">
        <v>322.99</v>
      </c>
      <c r="F198">
        <v>322.99</v>
      </c>
      <c r="G198" t="s">
        <v>192</v>
      </c>
      <c r="H198" s="2"/>
    </row>
    <row r="199" spans="1:8" x14ac:dyDescent="0.25">
      <c r="A199" s="1">
        <v>42697</v>
      </c>
      <c r="B199" t="s">
        <v>8</v>
      </c>
      <c r="C199" s="3">
        <v>9350329000825</v>
      </c>
      <c r="D199">
        <v>2</v>
      </c>
      <c r="E199">
        <v>214.58</v>
      </c>
      <c r="F199">
        <v>214.58</v>
      </c>
      <c r="G199" t="s">
        <v>193</v>
      </c>
      <c r="H199" s="2"/>
    </row>
    <row r="200" spans="1:8" x14ac:dyDescent="0.25">
      <c r="A200" s="1">
        <v>42697</v>
      </c>
      <c r="B200" t="s">
        <v>8</v>
      </c>
      <c r="C200" s="3">
        <v>9350329000832</v>
      </c>
      <c r="D200">
        <v>1</v>
      </c>
      <c r="E200">
        <v>107.29</v>
      </c>
      <c r="F200">
        <v>107.29</v>
      </c>
      <c r="G200" t="s">
        <v>191</v>
      </c>
      <c r="H200" s="2"/>
    </row>
    <row r="201" spans="1:8" x14ac:dyDescent="0.25">
      <c r="A201" s="1">
        <v>42697</v>
      </c>
      <c r="B201" t="s">
        <v>8</v>
      </c>
      <c r="C201" s="3">
        <v>9350329000849</v>
      </c>
      <c r="D201">
        <v>2</v>
      </c>
      <c r="E201">
        <v>214.58</v>
      </c>
      <c r="F201">
        <v>214.58</v>
      </c>
      <c r="G201" t="s">
        <v>194</v>
      </c>
      <c r="H201" s="2"/>
    </row>
    <row r="202" spans="1:8" x14ac:dyDescent="0.25">
      <c r="A202" s="1">
        <v>42697</v>
      </c>
      <c r="B202" t="s">
        <v>8</v>
      </c>
      <c r="C202" s="3">
        <v>9350329000856</v>
      </c>
      <c r="D202">
        <v>1</v>
      </c>
      <c r="E202">
        <v>107.29</v>
      </c>
      <c r="F202">
        <v>107.29</v>
      </c>
      <c r="G202" t="s">
        <v>157</v>
      </c>
      <c r="H202" s="2"/>
    </row>
    <row r="203" spans="1:8" x14ac:dyDescent="0.25">
      <c r="A203" s="1">
        <v>42697</v>
      </c>
      <c r="B203" t="s">
        <v>8</v>
      </c>
      <c r="C203" s="3">
        <v>9350329000900</v>
      </c>
      <c r="D203">
        <v>1</v>
      </c>
      <c r="E203">
        <v>98.35</v>
      </c>
      <c r="F203">
        <v>98.35</v>
      </c>
      <c r="G203" t="s">
        <v>195</v>
      </c>
      <c r="H203" s="2"/>
    </row>
    <row r="204" spans="1:8" x14ac:dyDescent="0.25">
      <c r="A204" s="1">
        <v>42696</v>
      </c>
      <c r="B204" t="s">
        <v>6</v>
      </c>
      <c r="C204" s="3">
        <v>9350329000955</v>
      </c>
      <c r="D204">
        <v>1</v>
      </c>
      <c r="E204">
        <v>225</v>
      </c>
      <c r="F204">
        <v>225</v>
      </c>
      <c r="G204" t="s">
        <v>184</v>
      </c>
      <c r="H204" s="2"/>
    </row>
    <row r="205" spans="1:8" x14ac:dyDescent="0.25">
      <c r="A205" s="1">
        <v>42696</v>
      </c>
      <c r="B205" t="s">
        <v>6</v>
      </c>
      <c r="C205" s="3">
        <v>9350329000139</v>
      </c>
      <c r="D205">
        <v>1</v>
      </c>
      <c r="E205">
        <v>292</v>
      </c>
      <c r="F205">
        <v>292</v>
      </c>
      <c r="G205" t="s">
        <v>196</v>
      </c>
      <c r="H205" s="2"/>
    </row>
    <row r="206" spans="1:8" x14ac:dyDescent="0.25">
      <c r="A206" s="1">
        <v>42696</v>
      </c>
      <c r="B206" t="s">
        <v>6</v>
      </c>
      <c r="C206" s="3">
        <v>9350329001105</v>
      </c>
      <c r="D206">
        <v>1</v>
      </c>
      <c r="E206">
        <v>0</v>
      </c>
      <c r="F206">
        <v>0</v>
      </c>
      <c r="G206" t="s">
        <v>197</v>
      </c>
      <c r="H206" s="2"/>
    </row>
    <row r="207" spans="1:8" x14ac:dyDescent="0.25">
      <c r="A207" s="1">
        <v>42694</v>
      </c>
      <c r="B207" t="s">
        <v>6</v>
      </c>
      <c r="C207" s="3">
        <v>9350329000931</v>
      </c>
      <c r="D207">
        <v>1</v>
      </c>
      <c r="E207">
        <v>225</v>
      </c>
      <c r="F207">
        <v>225</v>
      </c>
      <c r="G207" t="s">
        <v>182</v>
      </c>
      <c r="H207" s="2"/>
    </row>
    <row r="208" spans="1:8" x14ac:dyDescent="0.25">
      <c r="A208" s="1">
        <v>42694</v>
      </c>
      <c r="B208" t="s">
        <v>7</v>
      </c>
      <c r="C208" s="3">
        <v>9350329000511</v>
      </c>
      <c r="D208">
        <v>1</v>
      </c>
      <c r="E208">
        <v>300</v>
      </c>
      <c r="F208">
        <v>300</v>
      </c>
      <c r="G208" t="s">
        <v>190</v>
      </c>
      <c r="H208" s="2"/>
    </row>
    <row r="209" spans="1:8" x14ac:dyDescent="0.25">
      <c r="A209" s="1">
        <v>42693</v>
      </c>
      <c r="B209" t="s">
        <v>7</v>
      </c>
      <c r="C209" s="3">
        <v>9350329000993</v>
      </c>
      <c r="D209">
        <v>1</v>
      </c>
      <c r="E209">
        <v>195</v>
      </c>
      <c r="F209">
        <v>195</v>
      </c>
      <c r="G209" t="s">
        <v>153</v>
      </c>
      <c r="H209" s="2"/>
    </row>
    <row r="210" spans="1:8" x14ac:dyDescent="0.25">
      <c r="A210" s="1">
        <v>42693</v>
      </c>
      <c r="B210" t="s">
        <v>6</v>
      </c>
      <c r="C210" s="3">
        <v>9350329000849</v>
      </c>
      <c r="D210">
        <v>1</v>
      </c>
      <c r="E210">
        <v>269.99</v>
      </c>
      <c r="F210">
        <v>269.99</v>
      </c>
      <c r="G210" t="s">
        <v>194</v>
      </c>
      <c r="H210" s="2"/>
    </row>
    <row r="211" spans="1:8" x14ac:dyDescent="0.25">
      <c r="A211" s="1">
        <v>42693</v>
      </c>
      <c r="B211" t="s">
        <v>6</v>
      </c>
      <c r="C211" s="3">
        <v>9350329000931</v>
      </c>
      <c r="D211">
        <v>2</v>
      </c>
      <c r="E211">
        <v>449.98</v>
      </c>
      <c r="F211">
        <v>449.98</v>
      </c>
      <c r="G211" t="s">
        <v>182</v>
      </c>
      <c r="H211" s="2"/>
    </row>
    <row r="212" spans="1:8" x14ac:dyDescent="0.25">
      <c r="A212" s="1">
        <v>42693</v>
      </c>
      <c r="B212" t="s">
        <v>7</v>
      </c>
      <c r="C212" s="3">
        <v>9350329001037</v>
      </c>
      <c r="D212">
        <v>1</v>
      </c>
      <c r="E212">
        <v>199.99</v>
      </c>
      <c r="F212">
        <v>199.99</v>
      </c>
      <c r="G212" t="s">
        <v>189</v>
      </c>
      <c r="H212" s="2"/>
    </row>
    <row r="213" spans="1:8" x14ac:dyDescent="0.25">
      <c r="A213" s="1">
        <v>42693</v>
      </c>
      <c r="B213" t="s">
        <v>6</v>
      </c>
      <c r="C213" s="3">
        <v>9350329000900</v>
      </c>
      <c r="D213">
        <v>1</v>
      </c>
      <c r="E213">
        <v>149.99</v>
      </c>
      <c r="F213">
        <v>149.99</v>
      </c>
      <c r="G213" t="s">
        <v>195</v>
      </c>
      <c r="H213" s="2"/>
    </row>
    <row r="214" spans="1:8" x14ac:dyDescent="0.25">
      <c r="A214" s="1">
        <v>42692</v>
      </c>
      <c r="B214" t="s">
        <v>6</v>
      </c>
      <c r="C214" s="3">
        <v>9350329000979</v>
      </c>
      <c r="D214">
        <v>1</v>
      </c>
      <c r="E214">
        <v>224.99</v>
      </c>
      <c r="F214">
        <v>224.99</v>
      </c>
      <c r="G214" t="s">
        <v>198</v>
      </c>
      <c r="H214" s="2"/>
    </row>
    <row r="215" spans="1:8" x14ac:dyDescent="0.25">
      <c r="A215" s="1">
        <v>42692</v>
      </c>
      <c r="B215" t="s">
        <v>7</v>
      </c>
      <c r="C215" s="3">
        <v>9350329000849</v>
      </c>
      <c r="D215">
        <v>1</v>
      </c>
      <c r="E215">
        <v>269.99</v>
      </c>
      <c r="F215">
        <v>269.99</v>
      </c>
      <c r="G215" t="s">
        <v>194</v>
      </c>
      <c r="H215" s="2"/>
    </row>
    <row r="216" spans="1:8" x14ac:dyDescent="0.25">
      <c r="A216" s="1">
        <v>42692</v>
      </c>
      <c r="B216" t="s">
        <v>6</v>
      </c>
      <c r="C216" s="3">
        <v>9350329000948</v>
      </c>
      <c r="D216">
        <v>1</v>
      </c>
      <c r="E216">
        <v>149.99</v>
      </c>
      <c r="F216">
        <v>149.99</v>
      </c>
      <c r="G216" t="s">
        <v>183</v>
      </c>
      <c r="H216" s="2"/>
    </row>
    <row r="217" spans="1:8" x14ac:dyDescent="0.25">
      <c r="A217" s="1">
        <v>42691</v>
      </c>
      <c r="B217" t="s">
        <v>6</v>
      </c>
      <c r="C217" s="3">
        <v>9350329001075</v>
      </c>
      <c r="D217">
        <v>1</v>
      </c>
      <c r="E217">
        <v>199.99</v>
      </c>
      <c r="F217">
        <v>199.99</v>
      </c>
      <c r="G217" t="s">
        <v>199</v>
      </c>
      <c r="H217" s="2"/>
    </row>
    <row r="218" spans="1:8" x14ac:dyDescent="0.25">
      <c r="A218" s="1">
        <v>42691</v>
      </c>
      <c r="B218" t="s">
        <v>6</v>
      </c>
      <c r="C218" s="3">
        <v>9350329000603</v>
      </c>
      <c r="D218">
        <v>1</v>
      </c>
      <c r="E218">
        <v>200</v>
      </c>
      <c r="F218">
        <v>200</v>
      </c>
      <c r="G218" t="s">
        <v>200</v>
      </c>
      <c r="H218" s="2"/>
    </row>
    <row r="219" spans="1:8" x14ac:dyDescent="0.25">
      <c r="A219" s="1">
        <v>42691</v>
      </c>
      <c r="B219" t="s">
        <v>6</v>
      </c>
      <c r="C219" s="3">
        <v>9350329000450</v>
      </c>
      <c r="D219">
        <v>1</v>
      </c>
      <c r="E219">
        <v>265.99</v>
      </c>
      <c r="F219">
        <v>265.99</v>
      </c>
      <c r="G219" t="s">
        <v>201</v>
      </c>
      <c r="H219" s="2"/>
    </row>
    <row r="220" spans="1:8" x14ac:dyDescent="0.25">
      <c r="A220" s="1">
        <v>42691</v>
      </c>
      <c r="B220" t="s">
        <v>6</v>
      </c>
      <c r="C220" s="3">
        <v>9350329001105</v>
      </c>
      <c r="D220">
        <v>1</v>
      </c>
      <c r="E220">
        <v>5</v>
      </c>
      <c r="F220">
        <v>5</v>
      </c>
      <c r="G220" t="s">
        <v>197</v>
      </c>
      <c r="H220" s="2"/>
    </row>
    <row r="221" spans="1:8" x14ac:dyDescent="0.25">
      <c r="A221" s="1">
        <v>42691</v>
      </c>
      <c r="B221" t="s">
        <v>6</v>
      </c>
      <c r="C221" s="3">
        <v>9350329000849</v>
      </c>
      <c r="D221">
        <v>1</v>
      </c>
      <c r="E221">
        <v>269.99</v>
      </c>
      <c r="F221">
        <v>269.99</v>
      </c>
      <c r="G221" t="s">
        <v>194</v>
      </c>
      <c r="H221" s="2"/>
    </row>
    <row r="222" spans="1:8" x14ac:dyDescent="0.25">
      <c r="A222" s="1">
        <v>42691</v>
      </c>
      <c r="B222" t="s">
        <v>6</v>
      </c>
      <c r="C222" s="3">
        <v>9350329001037</v>
      </c>
      <c r="D222">
        <v>1</v>
      </c>
      <c r="E222">
        <v>199.99</v>
      </c>
      <c r="F222">
        <v>199.99</v>
      </c>
      <c r="G222" t="s">
        <v>189</v>
      </c>
      <c r="H222" s="2"/>
    </row>
    <row r="223" spans="1:8" x14ac:dyDescent="0.25">
      <c r="A223" s="1">
        <v>42690</v>
      </c>
      <c r="B223" t="s">
        <v>7</v>
      </c>
      <c r="C223" s="3">
        <v>9350329000641</v>
      </c>
      <c r="D223">
        <v>1</v>
      </c>
      <c r="E223">
        <v>153.99</v>
      </c>
      <c r="F223">
        <v>153.99</v>
      </c>
      <c r="G223" t="s">
        <v>202</v>
      </c>
      <c r="H223" s="2"/>
    </row>
    <row r="224" spans="1:8" x14ac:dyDescent="0.25">
      <c r="A224" s="1">
        <v>42690</v>
      </c>
      <c r="B224" t="s">
        <v>6</v>
      </c>
      <c r="C224" s="3">
        <v>9350329000955</v>
      </c>
      <c r="D224">
        <v>1</v>
      </c>
      <c r="E224">
        <v>220</v>
      </c>
      <c r="F224">
        <v>220</v>
      </c>
      <c r="G224" t="s">
        <v>184</v>
      </c>
      <c r="H224" s="2"/>
    </row>
    <row r="225" spans="1:8" x14ac:dyDescent="0.25">
      <c r="A225" s="1">
        <v>42690</v>
      </c>
      <c r="B225" t="s">
        <v>7</v>
      </c>
      <c r="C225" s="3">
        <v>9350329000443</v>
      </c>
      <c r="D225">
        <v>1</v>
      </c>
      <c r="E225">
        <v>174.99</v>
      </c>
      <c r="F225">
        <v>174.99</v>
      </c>
      <c r="G225" t="s">
        <v>156</v>
      </c>
      <c r="H225" s="2"/>
    </row>
    <row r="226" spans="1:8" x14ac:dyDescent="0.25">
      <c r="A226" s="1">
        <v>42688</v>
      </c>
      <c r="B226" t="s">
        <v>6</v>
      </c>
      <c r="C226" s="3">
        <v>9350329000900</v>
      </c>
      <c r="D226">
        <v>1</v>
      </c>
      <c r="E226">
        <v>149.99</v>
      </c>
      <c r="F226">
        <v>149.99</v>
      </c>
      <c r="G226" t="s">
        <v>195</v>
      </c>
      <c r="H226" s="2"/>
    </row>
    <row r="227" spans="1:8" x14ac:dyDescent="0.25">
      <c r="A227" s="1">
        <v>42689</v>
      </c>
      <c r="B227" t="s">
        <v>8</v>
      </c>
      <c r="C227" s="3">
        <v>9350329000825</v>
      </c>
      <c r="D227">
        <v>1</v>
      </c>
      <c r="E227">
        <v>107.29</v>
      </c>
      <c r="F227">
        <v>107.29</v>
      </c>
      <c r="G227" t="s">
        <v>193</v>
      </c>
      <c r="H227" s="2"/>
    </row>
    <row r="228" spans="1:8" x14ac:dyDescent="0.25">
      <c r="A228" s="1">
        <v>42689</v>
      </c>
      <c r="B228" t="s">
        <v>8</v>
      </c>
      <c r="C228" s="3">
        <v>9350329000849</v>
      </c>
      <c r="D228">
        <v>1</v>
      </c>
      <c r="E228">
        <v>107.29</v>
      </c>
      <c r="F228">
        <v>107.29</v>
      </c>
      <c r="G228" t="s">
        <v>194</v>
      </c>
      <c r="H228" s="2"/>
    </row>
    <row r="229" spans="1:8" x14ac:dyDescent="0.25">
      <c r="A229" s="1">
        <v>42688</v>
      </c>
      <c r="B229" t="s">
        <v>6</v>
      </c>
      <c r="C229" s="3">
        <v>9350329000825</v>
      </c>
      <c r="D229">
        <v>1</v>
      </c>
      <c r="E229">
        <v>269.99</v>
      </c>
      <c r="F229">
        <v>269.99</v>
      </c>
      <c r="G229" t="s">
        <v>193</v>
      </c>
      <c r="H229" s="2"/>
    </row>
    <row r="230" spans="1:8" x14ac:dyDescent="0.25">
      <c r="A230" s="1">
        <v>42688</v>
      </c>
      <c r="B230" t="s">
        <v>7</v>
      </c>
      <c r="C230" s="3">
        <v>9350329000436</v>
      </c>
      <c r="D230">
        <v>1</v>
      </c>
      <c r="E230">
        <v>265.99</v>
      </c>
      <c r="F230">
        <v>265.99</v>
      </c>
      <c r="G230" t="s">
        <v>179</v>
      </c>
      <c r="H230" s="2"/>
    </row>
    <row r="231" spans="1:8" x14ac:dyDescent="0.25">
      <c r="A231" s="1">
        <v>42688</v>
      </c>
      <c r="B231" t="s">
        <v>7</v>
      </c>
      <c r="C231" s="3">
        <v>9350329000993</v>
      </c>
      <c r="D231">
        <v>1</v>
      </c>
      <c r="E231">
        <v>199.99</v>
      </c>
      <c r="F231">
        <v>199.99</v>
      </c>
      <c r="G231" t="s">
        <v>153</v>
      </c>
      <c r="H231" s="2"/>
    </row>
    <row r="232" spans="1:8" x14ac:dyDescent="0.25">
      <c r="A232" s="1">
        <v>42688</v>
      </c>
      <c r="B232" t="s">
        <v>7</v>
      </c>
      <c r="C232" s="3">
        <v>9350329000597</v>
      </c>
      <c r="D232">
        <v>1</v>
      </c>
      <c r="E232">
        <v>322.99</v>
      </c>
      <c r="F232">
        <v>322.99</v>
      </c>
      <c r="G232" t="s">
        <v>187</v>
      </c>
      <c r="H232" s="2"/>
    </row>
    <row r="233" spans="1:8" x14ac:dyDescent="0.25">
      <c r="A233" s="1">
        <v>42688</v>
      </c>
      <c r="B233" t="s">
        <v>6</v>
      </c>
      <c r="C233" s="3">
        <v>9350329000955</v>
      </c>
      <c r="D233">
        <v>1</v>
      </c>
      <c r="E233">
        <v>225</v>
      </c>
      <c r="F233">
        <v>225</v>
      </c>
      <c r="G233" t="s">
        <v>184</v>
      </c>
      <c r="H233" s="2"/>
    </row>
    <row r="234" spans="1:8" x14ac:dyDescent="0.25">
      <c r="A234" s="1">
        <v>42688</v>
      </c>
      <c r="B234" t="s">
        <v>7</v>
      </c>
      <c r="C234" s="3">
        <v>9350329000443</v>
      </c>
      <c r="D234">
        <v>1</v>
      </c>
      <c r="E234">
        <v>174.99</v>
      </c>
      <c r="F234">
        <v>174.99</v>
      </c>
      <c r="G234" t="s">
        <v>156</v>
      </c>
      <c r="H234" s="2"/>
    </row>
    <row r="235" spans="1:8" x14ac:dyDescent="0.25">
      <c r="A235" s="1">
        <v>42685</v>
      </c>
      <c r="B235" t="s">
        <v>7</v>
      </c>
      <c r="C235" s="3">
        <v>9350329000627</v>
      </c>
      <c r="D235">
        <v>1</v>
      </c>
      <c r="E235">
        <v>131.99</v>
      </c>
      <c r="F235">
        <v>131.99</v>
      </c>
      <c r="G235" t="s">
        <v>175</v>
      </c>
      <c r="H235" s="2"/>
    </row>
    <row r="236" spans="1:8" x14ac:dyDescent="0.25">
      <c r="A236" s="1">
        <v>42687</v>
      </c>
      <c r="B236" t="s">
        <v>6</v>
      </c>
      <c r="C236" s="3">
        <v>9350329000917</v>
      </c>
      <c r="D236">
        <v>1</v>
      </c>
      <c r="E236">
        <v>225</v>
      </c>
      <c r="F236">
        <v>225</v>
      </c>
      <c r="G236" t="s">
        <v>154</v>
      </c>
      <c r="H236" s="2"/>
    </row>
    <row r="237" spans="1:8" x14ac:dyDescent="0.25">
      <c r="A237" s="1">
        <v>42686</v>
      </c>
      <c r="B237" t="s">
        <v>6</v>
      </c>
      <c r="C237" s="3">
        <v>9350329000993</v>
      </c>
      <c r="D237">
        <v>1</v>
      </c>
      <c r="E237">
        <v>195</v>
      </c>
      <c r="F237">
        <v>195</v>
      </c>
      <c r="G237" t="s">
        <v>153</v>
      </c>
      <c r="H237" s="2"/>
    </row>
    <row r="238" spans="1:8" x14ac:dyDescent="0.25">
      <c r="A238" s="1">
        <v>42686</v>
      </c>
      <c r="B238" t="s">
        <v>6</v>
      </c>
      <c r="C238" s="3">
        <v>9350329000917</v>
      </c>
      <c r="D238">
        <v>1</v>
      </c>
      <c r="E238">
        <v>225</v>
      </c>
      <c r="F238">
        <v>225</v>
      </c>
      <c r="G238" t="s">
        <v>154</v>
      </c>
      <c r="H238" s="2"/>
    </row>
    <row r="239" spans="1:8" x14ac:dyDescent="0.25">
      <c r="A239" s="1">
        <v>42684</v>
      </c>
      <c r="B239" t="s">
        <v>7</v>
      </c>
      <c r="C239" s="3">
        <v>9350329001020</v>
      </c>
      <c r="D239">
        <v>1</v>
      </c>
      <c r="E239">
        <v>134.99</v>
      </c>
      <c r="F239">
        <v>134.99</v>
      </c>
      <c r="G239" t="s">
        <v>186</v>
      </c>
      <c r="H239" s="2"/>
    </row>
    <row r="240" spans="1:8" x14ac:dyDescent="0.25">
      <c r="A240" s="1">
        <v>42683</v>
      </c>
      <c r="B240" t="s">
        <v>6</v>
      </c>
      <c r="C240" s="3">
        <v>9350329000986</v>
      </c>
      <c r="D240">
        <v>1</v>
      </c>
      <c r="E240">
        <v>134.99</v>
      </c>
      <c r="F240">
        <f>D240*E240</f>
        <v>134.99</v>
      </c>
      <c r="G240" t="s">
        <v>9</v>
      </c>
    </row>
    <row r="241" spans="1:7" x14ac:dyDescent="0.25">
      <c r="A241" s="1">
        <v>42683</v>
      </c>
      <c r="B241" t="s">
        <v>6</v>
      </c>
      <c r="C241" s="3">
        <v>9350329000979</v>
      </c>
      <c r="D241">
        <v>1</v>
      </c>
      <c r="E241">
        <v>224.99</v>
      </c>
      <c r="F241">
        <f t="shared" ref="F241:F286" si="0">D241*E241</f>
        <v>224.99</v>
      </c>
      <c r="G241" t="s">
        <v>10</v>
      </c>
    </row>
    <row r="242" spans="1:7" x14ac:dyDescent="0.25">
      <c r="A242" s="1">
        <v>42682</v>
      </c>
      <c r="B242" t="s">
        <v>7</v>
      </c>
      <c r="C242" s="3">
        <v>9350329000504</v>
      </c>
      <c r="D242">
        <v>1</v>
      </c>
      <c r="E242">
        <v>208.99</v>
      </c>
      <c r="F242">
        <f t="shared" si="0"/>
        <v>208.99</v>
      </c>
      <c r="G242" t="s">
        <v>11</v>
      </c>
    </row>
    <row r="243" spans="1:7" x14ac:dyDescent="0.25">
      <c r="A243" s="1">
        <v>42682</v>
      </c>
      <c r="B243" t="s">
        <v>6</v>
      </c>
      <c r="C243" s="3">
        <v>9350329000931</v>
      </c>
      <c r="D243">
        <v>1</v>
      </c>
      <c r="E243">
        <v>225</v>
      </c>
      <c r="F243">
        <f t="shared" si="0"/>
        <v>225</v>
      </c>
      <c r="G243" t="s">
        <v>12</v>
      </c>
    </row>
    <row r="244" spans="1:7" x14ac:dyDescent="0.25">
      <c r="A244" s="1">
        <v>42681</v>
      </c>
      <c r="B244" t="s">
        <v>6</v>
      </c>
      <c r="C244" s="3">
        <v>9350329000948</v>
      </c>
      <c r="D244">
        <v>1</v>
      </c>
      <c r="E244">
        <v>149.99</v>
      </c>
      <c r="F244">
        <f t="shared" si="0"/>
        <v>149.99</v>
      </c>
      <c r="G244" t="s">
        <v>13</v>
      </c>
    </row>
    <row r="245" spans="1:7" x14ac:dyDescent="0.25">
      <c r="A245" s="1">
        <v>42681</v>
      </c>
      <c r="B245" t="s">
        <v>6</v>
      </c>
      <c r="C245" s="3">
        <v>9350329000924</v>
      </c>
      <c r="D245">
        <v>1</v>
      </c>
      <c r="E245">
        <v>149.99</v>
      </c>
      <c r="F245">
        <f t="shared" si="0"/>
        <v>149.99</v>
      </c>
      <c r="G245" t="s">
        <v>14</v>
      </c>
    </row>
    <row r="246" spans="1:7" x14ac:dyDescent="0.25">
      <c r="A246" s="1">
        <v>42681</v>
      </c>
      <c r="B246" t="s">
        <v>6</v>
      </c>
      <c r="C246" s="3">
        <v>9350329000955</v>
      </c>
      <c r="D246">
        <v>1</v>
      </c>
      <c r="E246">
        <v>224.99</v>
      </c>
      <c r="F246">
        <f t="shared" si="0"/>
        <v>224.99</v>
      </c>
      <c r="G246" t="s">
        <v>15</v>
      </c>
    </row>
    <row r="247" spans="1:7" x14ac:dyDescent="0.25">
      <c r="A247" s="1">
        <v>42681</v>
      </c>
      <c r="B247" t="s">
        <v>6</v>
      </c>
      <c r="C247" s="3">
        <v>9350329000955</v>
      </c>
      <c r="D247">
        <v>1</v>
      </c>
      <c r="E247">
        <v>225</v>
      </c>
      <c r="F247">
        <f t="shared" si="0"/>
        <v>225</v>
      </c>
      <c r="G247" t="s">
        <v>15</v>
      </c>
    </row>
    <row r="248" spans="1:7" x14ac:dyDescent="0.25">
      <c r="A248" s="1">
        <v>42681</v>
      </c>
      <c r="B248" t="s">
        <v>6</v>
      </c>
      <c r="C248" s="3">
        <v>9350329000948</v>
      </c>
      <c r="D248">
        <v>1</v>
      </c>
      <c r="E248">
        <v>149.99</v>
      </c>
      <c r="F248">
        <f t="shared" si="0"/>
        <v>149.99</v>
      </c>
      <c r="G248" t="s">
        <v>13</v>
      </c>
    </row>
    <row r="249" spans="1:7" x14ac:dyDescent="0.25">
      <c r="A249" s="1">
        <v>42681</v>
      </c>
      <c r="B249" t="s">
        <v>7</v>
      </c>
      <c r="C249" s="3">
        <v>9350329000450</v>
      </c>
      <c r="D249">
        <v>1</v>
      </c>
      <c r="E249">
        <v>265.99</v>
      </c>
      <c r="F249">
        <f t="shared" si="0"/>
        <v>265.99</v>
      </c>
      <c r="G249" t="s">
        <v>16</v>
      </c>
    </row>
    <row r="250" spans="1:7" x14ac:dyDescent="0.25">
      <c r="A250" s="1">
        <v>42681</v>
      </c>
      <c r="B250" t="s">
        <v>7</v>
      </c>
      <c r="C250" s="3">
        <v>9350329000597</v>
      </c>
      <c r="D250">
        <v>1</v>
      </c>
      <c r="E250">
        <v>300</v>
      </c>
      <c r="F250">
        <f t="shared" si="0"/>
        <v>300</v>
      </c>
      <c r="G250" t="s">
        <v>17</v>
      </c>
    </row>
    <row r="251" spans="1:7" x14ac:dyDescent="0.25">
      <c r="A251" s="1">
        <v>42681</v>
      </c>
      <c r="B251" t="s">
        <v>7</v>
      </c>
      <c r="C251" s="3">
        <v>9350329001020</v>
      </c>
      <c r="D251">
        <v>1</v>
      </c>
      <c r="E251">
        <v>130</v>
      </c>
      <c r="F251">
        <f t="shared" si="0"/>
        <v>130</v>
      </c>
      <c r="G251" t="s">
        <v>18</v>
      </c>
    </row>
    <row r="252" spans="1:7" x14ac:dyDescent="0.25">
      <c r="A252" s="1">
        <v>42679</v>
      </c>
      <c r="B252" t="s">
        <v>7</v>
      </c>
      <c r="C252" s="3">
        <v>9350329000702</v>
      </c>
      <c r="D252">
        <v>1</v>
      </c>
      <c r="E252">
        <v>219.99</v>
      </c>
      <c r="F252">
        <f t="shared" si="0"/>
        <v>219.99</v>
      </c>
      <c r="G252" t="s">
        <v>19</v>
      </c>
    </row>
    <row r="253" spans="1:7" x14ac:dyDescent="0.25">
      <c r="A253" s="1">
        <v>42679</v>
      </c>
      <c r="B253" t="s">
        <v>7</v>
      </c>
      <c r="C253" s="3">
        <v>9350329000450</v>
      </c>
      <c r="D253">
        <v>1</v>
      </c>
      <c r="E253">
        <v>265.99</v>
      </c>
      <c r="F253">
        <f t="shared" si="0"/>
        <v>265.99</v>
      </c>
      <c r="G253" t="s">
        <v>16</v>
      </c>
    </row>
    <row r="254" spans="1:7" x14ac:dyDescent="0.25">
      <c r="A254" s="1">
        <v>42679</v>
      </c>
      <c r="B254" t="s">
        <v>7</v>
      </c>
      <c r="C254" s="3">
        <v>9350329000450</v>
      </c>
      <c r="D254">
        <v>1</v>
      </c>
      <c r="E254">
        <v>265.99</v>
      </c>
      <c r="F254">
        <f t="shared" si="0"/>
        <v>265.99</v>
      </c>
      <c r="G254" t="s">
        <v>16</v>
      </c>
    </row>
    <row r="255" spans="1:7" x14ac:dyDescent="0.25">
      <c r="A255" s="1">
        <v>42680</v>
      </c>
      <c r="B255" t="s">
        <v>6</v>
      </c>
      <c r="C255" s="3">
        <v>9350329000948</v>
      </c>
      <c r="D255">
        <v>1</v>
      </c>
      <c r="E255">
        <v>149.99</v>
      </c>
      <c r="F255">
        <f t="shared" si="0"/>
        <v>149.99</v>
      </c>
      <c r="G255" t="s">
        <v>13</v>
      </c>
    </row>
    <row r="256" spans="1:7" x14ac:dyDescent="0.25">
      <c r="A256" s="1">
        <v>42679</v>
      </c>
      <c r="B256" t="s">
        <v>6</v>
      </c>
      <c r="C256" s="3">
        <v>9350329000955</v>
      </c>
      <c r="D256">
        <v>1</v>
      </c>
      <c r="E256">
        <v>224.99</v>
      </c>
      <c r="F256">
        <f t="shared" si="0"/>
        <v>224.99</v>
      </c>
      <c r="G256" t="s">
        <v>15</v>
      </c>
    </row>
    <row r="257" spans="1:7" x14ac:dyDescent="0.25">
      <c r="A257" s="1">
        <v>42678</v>
      </c>
      <c r="B257" t="s">
        <v>6</v>
      </c>
      <c r="C257" s="3">
        <v>9350329000139</v>
      </c>
      <c r="D257">
        <v>1</v>
      </c>
      <c r="E257">
        <v>292</v>
      </c>
      <c r="F257">
        <f t="shared" si="0"/>
        <v>292</v>
      </c>
      <c r="G257" t="s">
        <v>20</v>
      </c>
    </row>
    <row r="258" spans="1:7" x14ac:dyDescent="0.25">
      <c r="A258" s="1">
        <v>42678</v>
      </c>
      <c r="B258" t="s">
        <v>6</v>
      </c>
      <c r="C258" s="3">
        <v>9350329000931</v>
      </c>
      <c r="D258">
        <v>1</v>
      </c>
      <c r="E258">
        <v>224.99</v>
      </c>
      <c r="F258">
        <f t="shared" si="0"/>
        <v>224.99</v>
      </c>
      <c r="G258" t="s">
        <v>12</v>
      </c>
    </row>
    <row r="259" spans="1:7" x14ac:dyDescent="0.25">
      <c r="A259" s="1">
        <v>42678</v>
      </c>
      <c r="B259" t="s">
        <v>6</v>
      </c>
      <c r="C259" s="3">
        <v>9350329000924</v>
      </c>
      <c r="D259">
        <v>1</v>
      </c>
      <c r="E259">
        <v>149.99</v>
      </c>
      <c r="F259">
        <f t="shared" si="0"/>
        <v>149.99</v>
      </c>
      <c r="G259" t="s">
        <v>14</v>
      </c>
    </row>
    <row r="260" spans="1:7" x14ac:dyDescent="0.25">
      <c r="A260" s="1">
        <v>42676</v>
      </c>
      <c r="B260" t="s">
        <v>8</v>
      </c>
      <c r="C260" s="3">
        <v>9350329000344</v>
      </c>
      <c r="D260">
        <v>1</v>
      </c>
      <c r="E260">
        <v>142.6</v>
      </c>
      <c r="F260">
        <f t="shared" si="0"/>
        <v>142.6</v>
      </c>
      <c r="G260" t="s">
        <v>21</v>
      </c>
    </row>
    <row r="261" spans="1:7" x14ac:dyDescent="0.25">
      <c r="A261" s="1">
        <v>42676</v>
      </c>
      <c r="B261" t="s">
        <v>8</v>
      </c>
      <c r="C261" s="3">
        <v>9350329000351</v>
      </c>
      <c r="D261">
        <v>1</v>
      </c>
      <c r="E261">
        <v>224.75</v>
      </c>
      <c r="F261">
        <f t="shared" si="0"/>
        <v>224.75</v>
      </c>
      <c r="G261" t="s">
        <v>22</v>
      </c>
    </row>
    <row r="262" spans="1:7" x14ac:dyDescent="0.25">
      <c r="A262" s="1">
        <v>42676</v>
      </c>
      <c r="B262" t="s">
        <v>8</v>
      </c>
      <c r="C262" s="3">
        <v>9350329000368</v>
      </c>
      <c r="D262">
        <v>1</v>
      </c>
      <c r="E262">
        <v>142.6</v>
      </c>
      <c r="F262">
        <f t="shared" si="0"/>
        <v>142.6</v>
      </c>
      <c r="G262" t="s">
        <v>23</v>
      </c>
    </row>
    <row r="263" spans="1:7" x14ac:dyDescent="0.25">
      <c r="A263" s="1">
        <v>42676</v>
      </c>
      <c r="B263" t="s">
        <v>8</v>
      </c>
      <c r="C263" s="3">
        <v>9350329000375</v>
      </c>
      <c r="D263">
        <v>1</v>
      </c>
      <c r="E263">
        <v>224.75</v>
      </c>
      <c r="F263">
        <f t="shared" si="0"/>
        <v>224.75</v>
      </c>
      <c r="G263" t="s">
        <v>24</v>
      </c>
    </row>
    <row r="264" spans="1:7" x14ac:dyDescent="0.25">
      <c r="A264" s="1">
        <v>42676</v>
      </c>
      <c r="B264" t="s">
        <v>8</v>
      </c>
      <c r="C264" s="3">
        <v>9350329000429</v>
      </c>
      <c r="D264">
        <v>1</v>
      </c>
      <c r="E264">
        <v>99.05</v>
      </c>
      <c r="F264">
        <f t="shared" si="0"/>
        <v>99.05</v>
      </c>
      <c r="G264" t="s">
        <v>25</v>
      </c>
    </row>
    <row r="265" spans="1:7" x14ac:dyDescent="0.25">
      <c r="A265" s="1">
        <v>42676</v>
      </c>
      <c r="B265" t="s">
        <v>8</v>
      </c>
      <c r="C265" s="3">
        <v>9350329000443</v>
      </c>
      <c r="D265">
        <v>1</v>
      </c>
      <c r="E265">
        <v>99.05</v>
      </c>
      <c r="F265">
        <f t="shared" si="0"/>
        <v>99.05</v>
      </c>
      <c r="G265" t="s">
        <v>26</v>
      </c>
    </row>
    <row r="266" spans="1:7" x14ac:dyDescent="0.25">
      <c r="A266" s="1">
        <v>42676</v>
      </c>
      <c r="B266" t="s">
        <v>8</v>
      </c>
      <c r="C266" s="3">
        <v>9350329000467</v>
      </c>
      <c r="D266">
        <v>1</v>
      </c>
      <c r="E266">
        <v>99.05</v>
      </c>
      <c r="F266">
        <f t="shared" si="0"/>
        <v>99.05</v>
      </c>
      <c r="G266" t="s">
        <v>27</v>
      </c>
    </row>
    <row r="267" spans="1:7" x14ac:dyDescent="0.25">
      <c r="A267" s="1">
        <v>42676</v>
      </c>
      <c r="B267" t="s">
        <v>8</v>
      </c>
      <c r="C267" s="3">
        <v>9350329000481</v>
      </c>
      <c r="D267">
        <v>1</v>
      </c>
      <c r="E267">
        <v>99.05</v>
      </c>
      <c r="F267">
        <f t="shared" si="0"/>
        <v>99.05</v>
      </c>
      <c r="G267" t="s">
        <v>28</v>
      </c>
    </row>
    <row r="268" spans="1:7" x14ac:dyDescent="0.25">
      <c r="A268" s="1">
        <v>42676</v>
      </c>
      <c r="B268" t="s">
        <v>8</v>
      </c>
      <c r="C268" s="3">
        <v>9350329000528</v>
      </c>
      <c r="D268">
        <v>1</v>
      </c>
      <c r="E268">
        <v>87.19</v>
      </c>
      <c r="F268">
        <f t="shared" si="0"/>
        <v>87.19</v>
      </c>
      <c r="G268" t="s">
        <v>29</v>
      </c>
    </row>
    <row r="269" spans="1:7" x14ac:dyDescent="0.25">
      <c r="A269" s="1">
        <v>42676</v>
      </c>
      <c r="B269" t="s">
        <v>8</v>
      </c>
      <c r="C269" s="3">
        <v>9350329000542</v>
      </c>
      <c r="D269">
        <v>1</v>
      </c>
      <c r="E269">
        <v>87.19</v>
      </c>
      <c r="F269">
        <f t="shared" si="0"/>
        <v>87.19</v>
      </c>
      <c r="G269" t="s">
        <v>30</v>
      </c>
    </row>
    <row r="270" spans="1:7" x14ac:dyDescent="0.25">
      <c r="A270" s="1">
        <v>42676</v>
      </c>
      <c r="B270" t="s">
        <v>8</v>
      </c>
      <c r="C270" s="3">
        <v>9350329000559</v>
      </c>
      <c r="D270">
        <v>1</v>
      </c>
      <c r="E270">
        <v>87.19</v>
      </c>
      <c r="F270">
        <f t="shared" si="0"/>
        <v>87.19</v>
      </c>
      <c r="G270" t="s">
        <v>31</v>
      </c>
    </row>
    <row r="271" spans="1:7" x14ac:dyDescent="0.25">
      <c r="A271" s="1">
        <v>42676</v>
      </c>
      <c r="B271" t="s">
        <v>8</v>
      </c>
      <c r="C271" s="3">
        <v>9350329000580</v>
      </c>
      <c r="D271">
        <v>1</v>
      </c>
      <c r="E271">
        <v>87.19</v>
      </c>
      <c r="F271">
        <f t="shared" si="0"/>
        <v>87.19</v>
      </c>
      <c r="G271" t="s">
        <v>32</v>
      </c>
    </row>
    <row r="272" spans="1:7" x14ac:dyDescent="0.25">
      <c r="A272" s="1">
        <v>42676</v>
      </c>
      <c r="B272" t="s">
        <v>8</v>
      </c>
      <c r="C272" s="3">
        <v>9350329000627</v>
      </c>
      <c r="D272">
        <v>1</v>
      </c>
      <c r="E272">
        <v>87.19</v>
      </c>
      <c r="F272">
        <f t="shared" si="0"/>
        <v>87.19</v>
      </c>
      <c r="G272" t="s">
        <v>33</v>
      </c>
    </row>
    <row r="273" spans="1:7" x14ac:dyDescent="0.25">
      <c r="A273" s="1">
        <v>42676</v>
      </c>
      <c r="B273" t="s">
        <v>8</v>
      </c>
      <c r="C273" s="3">
        <v>9350329000849</v>
      </c>
      <c r="D273">
        <v>1</v>
      </c>
      <c r="E273">
        <v>107.29</v>
      </c>
      <c r="F273">
        <f t="shared" si="0"/>
        <v>107.29</v>
      </c>
      <c r="G273" t="s">
        <v>34</v>
      </c>
    </row>
    <row r="274" spans="1:7" x14ac:dyDescent="0.25">
      <c r="A274" s="1">
        <v>42676</v>
      </c>
      <c r="B274" t="s">
        <v>8</v>
      </c>
      <c r="C274" s="3">
        <v>9350329000856</v>
      </c>
      <c r="D274">
        <v>1</v>
      </c>
      <c r="E274">
        <v>107.29</v>
      </c>
      <c r="F274">
        <f t="shared" si="0"/>
        <v>107.29</v>
      </c>
      <c r="G274" t="s">
        <v>35</v>
      </c>
    </row>
    <row r="275" spans="1:7" x14ac:dyDescent="0.25">
      <c r="A275" s="1">
        <v>42676</v>
      </c>
      <c r="B275" t="s">
        <v>8</v>
      </c>
      <c r="C275" s="3">
        <v>9350329000917</v>
      </c>
      <c r="D275">
        <v>1</v>
      </c>
      <c r="E275">
        <v>150.02000000000001</v>
      </c>
      <c r="F275">
        <f t="shared" si="0"/>
        <v>150.02000000000001</v>
      </c>
      <c r="G275" t="s">
        <v>36</v>
      </c>
    </row>
    <row r="276" spans="1:7" x14ac:dyDescent="0.25">
      <c r="A276" s="1">
        <v>42676</v>
      </c>
      <c r="B276" t="s">
        <v>8</v>
      </c>
      <c r="C276" s="3">
        <v>9350329000924</v>
      </c>
      <c r="D276">
        <v>1</v>
      </c>
      <c r="E276">
        <v>98.35</v>
      </c>
      <c r="F276">
        <f t="shared" si="0"/>
        <v>98.35</v>
      </c>
      <c r="G276" t="s">
        <v>14</v>
      </c>
    </row>
    <row r="277" spans="1:7" x14ac:dyDescent="0.25">
      <c r="A277" s="1">
        <v>42676</v>
      </c>
      <c r="B277" t="s">
        <v>8</v>
      </c>
      <c r="C277" s="3">
        <v>9350329000931</v>
      </c>
      <c r="D277">
        <v>1</v>
      </c>
      <c r="E277">
        <v>150.02000000000001</v>
      </c>
      <c r="F277">
        <f t="shared" si="0"/>
        <v>150.02000000000001</v>
      </c>
      <c r="G277" t="s">
        <v>12</v>
      </c>
    </row>
    <row r="278" spans="1:7" x14ac:dyDescent="0.25">
      <c r="A278" s="1">
        <v>42676</v>
      </c>
      <c r="B278" t="s">
        <v>8</v>
      </c>
      <c r="C278" s="3">
        <v>9350329000948</v>
      </c>
      <c r="D278">
        <v>1</v>
      </c>
      <c r="E278">
        <v>98.35</v>
      </c>
      <c r="F278">
        <f t="shared" si="0"/>
        <v>98.35</v>
      </c>
      <c r="G278" t="s">
        <v>13</v>
      </c>
    </row>
    <row r="279" spans="1:7" x14ac:dyDescent="0.25">
      <c r="A279" s="1">
        <v>42676</v>
      </c>
      <c r="B279" t="s">
        <v>8</v>
      </c>
      <c r="C279" s="3">
        <v>9350329000955</v>
      </c>
      <c r="D279">
        <v>1</v>
      </c>
      <c r="E279">
        <v>150.02000000000001</v>
      </c>
      <c r="F279">
        <f t="shared" si="0"/>
        <v>150.02000000000001</v>
      </c>
      <c r="G279" t="s">
        <v>15</v>
      </c>
    </row>
    <row r="280" spans="1:7" x14ac:dyDescent="0.25">
      <c r="A280" s="1">
        <v>42676</v>
      </c>
      <c r="B280" t="s">
        <v>8</v>
      </c>
      <c r="C280" s="3">
        <v>9350329000962</v>
      </c>
      <c r="D280">
        <v>1</v>
      </c>
      <c r="E280">
        <v>98.35</v>
      </c>
      <c r="F280">
        <f t="shared" si="0"/>
        <v>98.35</v>
      </c>
      <c r="G280" t="s">
        <v>37</v>
      </c>
    </row>
    <row r="281" spans="1:7" x14ac:dyDescent="0.25">
      <c r="A281" s="1">
        <v>42676</v>
      </c>
      <c r="B281" t="s">
        <v>8</v>
      </c>
      <c r="C281" s="3">
        <v>9350329000979</v>
      </c>
      <c r="D281">
        <v>1</v>
      </c>
      <c r="E281">
        <v>150.02000000000001</v>
      </c>
      <c r="F281">
        <f t="shared" si="0"/>
        <v>150.02000000000001</v>
      </c>
      <c r="G281" t="s">
        <v>10</v>
      </c>
    </row>
    <row r="282" spans="1:7" x14ac:dyDescent="0.25">
      <c r="A282" s="1">
        <v>42676</v>
      </c>
      <c r="B282" t="s">
        <v>8</v>
      </c>
      <c r="C282" s="3">
        <v>9350329001402</v>
      </c>
      <c r="D282">
        <v>1</v>
      </c>
      <c r="E282">
        <v>204</v>
      </c>
      <c r="F282">
        <f t="shared" si="0"/>
        <v>204</v>
      </c>
      <c r="G282" t="s">
        <v>38</v>
      </c>
    </row>
    <row r="283" spans="1:7" x14ac:dyDescent="0.25">
      <c r="A283" s="1">
        <v>42676</v>
      </c>
      <c r="B283" t="s">
        <v>8</v>
      </c>
      <c r="C283" s="3">
        <v>9350329001464</v>
      </c>
      <c r="D283">
        <v>1</v>
      </c>
      <c r="E283">
        <v>204</v>
      </c>
      <c r="F283">
        <f t="shared" si="0"/>
        <v>204</v>
      </c>
      <c r="G283" t="s">
        <v>39</v>
      </c>
    </row>
    <row r="284" spans="1:7" x14ac:dyDescent="0.25">
      <c r="A284" s="1">
        <v>42676</v>
      </c>
      <c r="B284" t="s">
        <v>6</v>
      </c>
      <c r="C284" s="3">
        <v>9350329000931</v>
      </c>
      <c r="D284">
        <v>1</v>
      </c>
      <c r="E284">
        <v>224.99</v>
      </c>
      <c r="F284">
        <f t="shared" si="0"/>
        <v>224.99</v>
      </c>
      <c r="G284" t="s">
        <v>12</v>
      </c>
    </row>
    <row r="285" spans="1:7" x14ac:dyDescent="0.25">
      <c r="A285" s="1">
        <v>42676</v>
      </c>
      <c r="B285" t="s">
        <v>7</v>
      </c>
      <c r="C285" s="3">
        <v>9350329000443</v>
      </c>
      <c r="D285">
        <v>1</v>
      </c>
      <c r="E285">
        <v>175</v>
      </c>
      <c r="F285">
        <f t="shared" si="0"/>
        <v>175</v>
      </c>
      <c r="G285" t="s">
        <v>26</v>
      </c>
    </row>
    <row r="286" spans="1:7" x14ac:dyDescent="0.25">
      <c r="A286" s="1">
        <v>42675</v>
      </c>
      <c r="B286" t="s">
        <v>6</v>
      </c>
      <c r="C286" s="3">
        <v>9350329000955</v>
      </c>
      <c r="D286">
        <v>1</v>
      </c>
      <c r="E286">
        <v>225</v>
      </c>
      <c r="F286">
        <f t="shared" si="0"/>
        <v>225</v>
      </c>
      <c r="G286" t="s">
        <v>15</v>
      </c>
    </row>
    <row r="287" spans="1:7" x14ac:dyDescent="0.25">
      <c r="A287" s="1">
        <v>42673</v>
      </c>
      <c r="B287" s="51" t="s">
        <v>7</v>
      </c>
      <c r="C287" s="52">
        <v>9350329000641</v>
      </c>
      <c r="D287" s="51">
        <v>1</v>
      </c>
      <c r="E287" s="51">
        <v>131.99</v>
      </c>
      <c r="F287" s="51">
        <v>131.99</v>
      </c>
      <c r="G287" s="51" t="s">
        <v>41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C1:C1048576">
    <cfRule type="containsText" dxfId="8" priority="4" operator="containsText" text="2016">
      <formula>NOT(ISERROR(SEARCH("2016",C1)))</formula>
    </cfRule>
  </conditionalFormatting>
  <conditionalFormatting sqref="H144:H239 G1:G143 G240:G1048576">
    <cfRule type="containsText" dxfId="7" priority="1" operator="containsText" text="45">
      <formula>NOT(ISERROR(SEARCH("45",G1)))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114"/>
  <sheetViews>
    <sheetView tabSelected="1" zoomScale="70" zoomScaleNormal="70" workbookViewId="0">
      <pane xSplit="4" ySplit="3" topLeftCell="S4" activePane="bottomRight" state="frozen"/>
      <selection pane="topRight" activeCell="E1" sqref="E1"/>
      <selection pane="bottomLeft" activeCell="A4" sqref="A4"/>
      <selection pane="bottomRight" activeCell="AW6" sqref="AW6"/>
    </sheetView>
  </sheetViews>
  <sheetFormatPr defaultRowHeight="15" x14ac:dyDescent="0.25"/>
  <cols>
    <col min="1" max="1" width="15.140625" style="3" customWidth="1"/>
    <col min="2" max="2" width="16.28515625" style="3" customWidth="1"/>
    <col min="3" max="3" width="14.140625" style="3" customWidth="1"/>
    <col min="4" max="4" width="14.140625" style="38" customWidth="1"/>
    <col min="5" max="5" width="10.5703125" customWidth="1"/>
    <col min="27" max="27" width="18.42578125" customWidth="1"/>
    <col min="29" max="29" width="10" customWidth="1"/>
    <col min="30" max="30" width="12.5703125" customWidth="1"/>
    <col min="31" max="31" width="10.140625" customWidth="1"/>
    <col min="36" max="36" width="11.140625" customWidth="1"/>
    <col min="39" max="39" width="10" customWidth="1"/>
    <col min="44" max="44" width="13" customWidth="1"/>
    <col min="45" max="45" width="11" customWidth="1"/>
  </cols>
  <sheetData>
    <row r="1" spans="1:46" x14ac:dyDescent="0.25">
      <c r="A1" s="64"/>
      <c r="B1" s="65"/>
      <c r="C1" s="65"/>
      <c r="D1" s="47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34"/>
      <c r="X1" s="34"/>
      <c r="Y1" s="34"/>
      <c r="Z1" s="34"/>
      <c r="AA1" s="48"/>
      <c r="AB1" s="49"/>
      <c r="AC1" s="49"/>
      <c r="AD1" s="49"/>
      <c r="AE1" s="56"/>
      <c r="AF1" s="56"/>
      <c r="AG1" s="56"/>
      <c r="AH1" s="56"/>
      <c r="AI1" s="56"/>
      <c r="AJ1" s="56"/>
      <c r="AK1" s="56"/>
      <c r="AL1" s="49"/>
      <c r="AM1" s="49"/>
      <c r="AN1" s="49"/>
      <c r="AO1" s="56"/>
      <c r="AP1" s="62"/>
      <c r="AQ1" s="62"/>
      <c r="AR1" s="62"/>
      <c r="AS1" s="62"/>
      <c r="AT1" s="71" t="s">
        <v>327</v>
      </c>
    </row>
    <row r="2" spans="1:46" ht="18.75" customHeight="1" x14ac:dyDescent="0.25">
      <c r="A2" s="21"/>
      <c r="B2" s="22"/>
      <c r="C2" s="22"/>
      <c r="D2" s="42"/>
      <c r="E2" s="23" t="s">
        <v>135</v>
      </c>
      <c r="F2" s="23"/>
      <c r="G2" s="23" t="s">
        <v>136</v>
      </c>
      <c r="H2" s="23"/>
      <c r="I2" s="23" t="s">
        <v>137</v>
      </c>
      <c r="J2" s="23"/>
      <c r="K2" s="23" t="s">
        <v>138</v>
      </c>
      <c r="L2" s="23"/>
      <c r="M2" s="23" t="s">
        <v>139</v>
      </c>
      <c r="N2" s="23"/>
      <c r="O2" s="23" t="s">
        <v>140</v>
      </c>
      <c r="P2" s="23"/>
      <c r="Q2" s="23" t="s">
        <v>141</v>
      </c>
      <c r="R2" s="23"/>
      <c r="S2" s="23" t="s">
        <v>142</v>
      </c>
      <c r="T2" s="23"/>
      <c r="U2" s="23" t="s">
        <v>143</v>
      </c>
      <c r="V2" s="23"/>
      <c r="W2" s="23" t="s">
        <v>223</v>
      </c>
      <c r="X2" s="23"/>
      <c r="Y2" s="23" t="s">
        <v>246</v>
      </c>
      <c r="Z2" s="23"/>
      <c r="AA2" s="24" t="s">
        <v>146</v>
      </c>
      <c r="AB2" s="25" t="s">
        <v>147</v>
      </c>
      <c r="AC2" s="25" t="s">
        <v>148</v>
      </c>
      <c r="AD2" s="25" t="s">
        <v>149</v>
      </c>
      <c r="AE2" s="66" t="s">
        <v>288</v>
      </c>
      <c r="AF2" s="66" t="s">
        <v>289</v>
      </c>
      <c r="AG2" s="66" t="s">
        <v>290</v>
      </c>
      <c r="AH2" s="66" t="s">
        <v>291</v>
      </c>
      <c r="AI2" s="66" t="s">
        <v>292</v>
      </c>
      <c r="AJ2" s="66" t="s">
        <v>297</v>
      </c>
      <c r="AK2" s="66" t="s">
        <v>293</v>
      </c>
      <c r="AL2" s="29" t="s">
        <v>282</v>
      </c>
      <c r="AM2" s="29" t="s">
        <v>132</v>
      </c>
      <c r="AN2" s="29" t="s">
        <v>284</v>
      </c>
      <c r="AO2" s="26" t="s">
        <v>325</v>
      </c>
      <c r="AP2" s="27" t="s">
        <v>150</v>
      </c>
      <c r="AQ2" s="27" t="s">
        <v>151</v>
      </c>
      <c r="AR2" s="60" t="s">
        <v>326</v>
      </c>
      <c r="AS2" s="27" t="s">
        <v>152</v>
      </c>
      <c r="AT2" s="72"/>
    </row>
    <row r="3" spans="1:46" x14ac:dyDescent="0.25">
      <c r="A3" s="21" t="s">
        <v>133</v>
      </c>
      <c r="B3" s="22" t="s">
        <v>134</v>
      </c>
      <c r="C3" s="22" t="s">
        <v>115</v>
      </c>
      <c r="D3" s="43" t="s">
        <v>253</v>
      </c>
      <c r="E3" s="23" t="s">
        <v>144</v>
      </c>
      <c r="F3" s="23" t="s">
        <v>145</v>
      </c>
      <c r="G3" s="23" t="s">
        <v>144</v>
      </c>
      <c r="H3" s="23" t="s">
        <v>145</v>
      </c>
      <c r="I3" s="23" t="s">
        <v>144</v>
      </c>
      <c r="J3" s="23" t="s">
        <v>145</v>
      </c>
      <c r="K3" s="23" t="s">
        <v>144</v>
      </c>
      <c r="L3" s="23" t="s">
        <v>145</v>
      </c>
      <c r="M3" s="23" t="s">
        <v>144</v>
      </c>
      <c r="N3" s="23" t="s">
        <v>145</v>
      </c>
      <c r="O3" s="23" t="s">
        <v>144</v>
      </c>
      <c r="P3" s="23" t="s">
        <v>145</v>
      </c>
      <c r="Q3" s="23" t="s">
        <v>144</v>
      </c>
      <c r="R3" s="23" t="s">
        <v>145</v>
      </c>
      <c r="S3" s="23" t="s">
        <v>144</v>
      </c>
      <c r="T3" s="23" t="s">
        <v>145</v>
      </c>
      <c r="U3" s="23" t="s">
        <v>144</v>
      </c>
      <c r="V3" s="23" t="s">
        <v>145</v>
      </c>
      <c r="W3" s="23" t="s">
        <v>3</v>
      </c>
      <c r="X3" s="23" t="s">
        <v>4</v>
      </c>
      <c r="Y3" s="23" t="s">
        <v>3</v>
      </c>
      <c r="Z3" s="23" t="s">
        <v>4</v>
      </c>
      <c r="AA3" s="24"/>
      <c r="AB3" s="25"/>
      <c r="AC3" s="25"/>
      <c r="AD3" s="25"/>
      <c r="AE3" s="67"/>
      <c r="AF3" s="67"/>
      <c r="AG3" s="67"/>
      <c r="AH3" s="67"/>
      <c r="AI3" s="67"/>
      <c r="AJ3" s="67"/>
      <c r="AK3" s="67"/>
      <c r="AL3" s="25"/>
      <c r="AM3" s="25" t="s">
        <v>281</v>
      </c>
      <c r="AN3" s="25"/>
      <c r="AO3" s="26"/>
      <c r="AP3" s="27"/>
      <c r="AQ3" s="27"/>
      <c r="AR3" s="27"/>
      <c r="AS3" s="27"/>
      <c r="AT3" s="73"/>
    </row>
    <row r="4" spans="1:46" x14ac:dyDescent="0.25">
      <c r="A4" s="30">
        <v>9350329000597</v>
      </c>
      <c r="B4" s="30" t="str">
        <f>VLOOKUP(A4,Sheet4!$A$1:$B$115,2,FALSE)</f>
        <v>SIL05 190x280cm</v>
      </c>
      <c r="C4" s="31" t="str">
        <f>VLOOKUP(A4,Sheet4!A:C,3,FALSE)</f>
        <v>福荣达机织</v>
      </c>
      <c r="D4" s="46">
        <f>VLOOKUP(A4,Sheet4!A:D,4,FALSE)</f>
        <v>5.8</v>
      </c>
      <c r="E4" s="32">
        <v>3</v>
      </c>
      <c r="F4" s="32">
        <v>545.99</v>
      </c>
      <c r="G4" s="33">
        <v>0</v>
      </c>
      <c r="H4" s="33">
        <v>0</v>
      </c>
      <c r="I4" s="32">
        <v>1</v>
      </c>
      <c r="J4" s="32">
        <v>133</v>
      </c>
      <c r="K4" s="32">
        <v>3</v>
      </c>
      <c r="L4" s="32">
        <v>586</v>
      </c>
      <c r="M4" s="32">
        <v>4</v>
      </c>
      <c r="N4" s="32">
        <v>738.99</v>
      </c>
      <c r="O4" s="32">
        <v>1</v>
      </c>
      <c r="P4" s="32">
        <v>330</v>
      </c>
      <c r="Q4" s="32">
        <v>1</v>
      </c>
      <c r="R4" s="32">
        <v>339.99</v>
      </c>
      <c r="S4" s="32">
        <v>5</v>
      </c>
      <c r="T4" s="32">
        <v>1602.98</v>
      </c>
      <c r="U4" s="32">
        <v>3</v>
      </c>
      <c r="V4" s="32">
        <v>932.99</v>
      </c>
      <c r="W4" s="32">
        <v>1</v>
      </c>
      <c r="X4" s="32">
        <v>290</v>
      </c>
      <c r="Y4" s="32">
        <v>1</v>
      </c>
      <c r="Z4" s="32">
        <v>305.99</v>
      </c>
      <c r="AA4" s="32">
        <f t="shared" ref="AA4:AA35" si="0">Z4+X4+V4+T4</f>
        <v>3131.96</v>
      </c>
      <c r="AB4" s="36">
        <f t="shared" ref="AB4:AB35" si="1">AA4/$AA$114</f>
        <v>5.2279460319516392E-2</v>
      </c>
      <c r="AC4" s="32">
        <f>SUM($AB$4:AB4)</f>
        <v>5.2279460319516392E-2</v>
      </c>
      <c r="AD4" s="32" t="str">
        <f>LOOKUP(AC4,帕累托等级设置!$B$2:$B$6,帕累托等级设置!$A$2:$A$6)</f>
        <v>A</v>
      </c>
      <c r="AE4" s="57"/>
      <c r="AF4" s="32"/>
      <c r="AG4" s="32"/>
      <c r="AH4" s="32"/>
      <c r="AI4" s="57" t="s">
        <v>286</v>
      </c>
      <c r="AJ4" s="57">
        <v>0.3</v>
      </c>
      <c r="AK4" s="58" t="s">
        <v>294</v>
      </c>
      <c r="AL4" s="32">
        <f>VLOOKUP(AD4,帕累托等级设置!$A$1:$C$6,3)</f>
        <v>45</v>
      </c>
      <c r="AM4" s="32">
        <f>VLOOKUP(C4,备货周期!A:D,4,FALSE)</f>
        <v>90</v>
      </c>
      <c r="AN4" s="32">
        <f>VLOOKUP(C4,备货周期!A:E,5,FALSE)</f>
        <v>30</v>
      </c>
      <c r="AO4" s="61">
        <f>(AL4+AM4+AN4)*AJ4</f>
        <v>49.5</v>
      </c>
      <c r="AP4" s="61">
        <f>VLOOKUP(A4,现有库存!A:B,2,FALSE)</f>
        <v>19</v>
      </c>
      <c r="AQ4" s="61">
        <f>IF(ISNA(VLOOKUP(A4,在途!A:G,7,FALSE)),0,VLOOKUP(A4,在途!A:G,7,FALSE))</f>
        <v>6</v>
      </c>
      <c r="AR4" s="61">
        <v>5</v>
      </c>
      <c r="AS4" s="69">
        <f>AO4-AP4-AQ4-AR4</f>
        <v>19.5</v>
      </c>
      <c r="AT4" s="32">
        <f>AS4*D4</f>
        <v>113.1</v>
      </c>
    </row>
    <row r="5" spans="1:46" x14ac:dyDescent="0.25">
      <c r="A5" s="30">
        <v>9350329000931</v>
      </c>
      <c r="B5" s="30" t="str">
        <f>VLOOKUP(A5,Sheet4!$A$1:$B$115,2,FALSE)</f>
        <v>SUP02 190x280cm</v>
      </c>
      <c r="C5" s="31" t="str">
        <f>VLOOKUP(A5,Sheet4!A:C,3,FALSE)</f>
        <v>安新手工</v>
      </c>
      <c r="D5" s="44">
        <f>VLOOKUP(A5,Sheet4!A:D,4,FALSE)</f>
        <v>5.3199999999999994</v>
      </c>
      <c r="E5" s="32">
        <v>5</v>
      </c>
      <c r="F5" s="32">
        <v>965.01</v>
      </c>
      <c r="G5" s="33">
        <v>0</v>
      </c>
      <c r="H5" s="33">
        <v>0</v>
      </c>
      <c r="I5" s="32">
        <v>1</v>
      </c>
      <c r="J5" s="32">
        <v>224.99</v>
      </c>
      <c r="K5" s="32">
        <v>6</v>
      </c>
      <c r="L5" s="32">
        <v>1349.94</v>
      </c>
      <c r="M5" s="32">
        <v>1</v>
      </c>
      <c r="N5" s="32">
        <v>224.99</v>
      </c>
      <c r="O5" s="32">
        <v>7</v>
      </c>
      <c r="P5" s="32">
        <v>1574.94</v>
      </c>
      <c r="Q5" s="32">
        <v>1</v>
      </c>
      <c r="R5" s="32">
        <v>224.99</v>
      </c>
      <c r="S5" s="32">
        <v>1</v>
      </c>
      <c r="T5" s="32">
        <v>224.99</v>
      </c>
      <c r="U5" s="32">
        <v>8</v>
      </c>
      <c r="V5" s="32">
        <v>1724.98</v>
      </c>
      <c r="W5" s="32">
        <v>3</v>
      </c>
      <c r="X5" s="32">
        <v>674.97</v>
      </c>
      <c r="Y5" s="32">
        <v>0</v>
      </c>
      <c r="Z5" s="32">
        <v>0</v>
      </c>
      <c r="AA5" s="32">
        <f t="shared" si="0"/>
        <v>2624.9399999999996</v>
      </c>
      <c r="AB5" s="36">
        <f t="shared" si="1"/>
        <v>4.3816155561089969E-2</v>
      </c>
      <c r="AC5" s="32">
        <f>SUM($AB$4:AB5)</f>
        <v>9.6095615880606361E-2</v>
      </c>
      <c r="AD5" s="32" t="str">
        <f>LOOKUP(AC5,帕累托等级设置!$B$2:$B$6,帕累托等级设置!$A$2:$A$6)</f>
        <v>A</v>
      </c>
      <c r="AE5" s="57"/>
      <c r="AF5" s="32"/>
      <c r="AG5" s="32"/>
      <c r="AH5" s="32"/>
      <c r="AI5" s="57" t="s">
        <v>287</v>
      </c>
      <c r="AJ5" s="57" t="s">
        <v>324</v>
      </c>
      <c r="AK5" s="58" t="s">
        <v>298</v>
      </c>
      <c r="AL5" s="32">
        <f>VLOOKUP(AD5,帕累托等级设置!$A$1:$C$6,3)</f>
        <v>45</v>
      </c>
      <c r="AM5" s="32">
        <f>VLOOKUP(C5,备货周期!A:D,4,FALSE)</f>
        <v>75</v>
      </c>
      <c r="AN5" s="32">
        <f>VLOOKUP(C5,备货周期!A:E,5,FALSE)</f>
        <v>30</v>
      </c>
      <c r="AO5" s="32"/>
      <c r="AP5" s="32">
        <f>VLOOKUP(A5,现有库存!A:B,2,FALSE)</f>
        <v>13</v>
      </c>
      <c r="AQ5" s="32">
        <f>IF(ISNA(VLOOKUP(A5,在途!A:G,7,FALSE)),0,VLOOKUP(A5,在途!A:G,7,FALSE))</f>
        <v>25</v>
      </c>
      <c r="AR5" s="32"/>
      <c r="AS5" s="70">
        <f t="shared" ref="AS5:AS68" si="2">AO5-AP5-AQ5-AR5</f>
        <v>-38</v>
      </c>
      <c r="AT5" s="32">
        <f t="shared" ref="AT5:AT68" si="3">AS5*D5</f>
        <v>-202.15999999999997</v>
      </c>
    </row>
    <row r="6" spans="1:46" x14ac:dyDescent="0.25">
      <c r="A6" s="30">
        <v>9350329000955</v>
      </c>
      <c r="B6" s="30" t="str">
        <f>VLOOKUP(A6,Sheet4!$A$1:$B$115,2,FALSE)</f>
        <v>SUP03 190x280cm</v>
      </c>
      <c r="C6" s="31" t="str">
        <f>VLOOKUP(A6,Sheet4!A:C,3,FALSE)</f>
        <v>安新手工</v>
      </c>
      <c r="D6" s="44">
        <f>VLOOKUP(A6,Sheet4!A:D,4,FALSE)</f>
        <v>5.3199999999999994</v>
      </c>
      <c r="E6" s="32">
        <v>2</v>
      </c>
      <c r="F6" s="32">
        <v>429.98</v>
      </c>
      <c r="G6" s="33">
        <v>0</v>
      </c>
      <c r="H6" s="33">
        <v>0</v>
      </c>
      <c r="I6" s="32">
        <v>1</v>
      </c>
      <c r="J6" s="32">
        <v>150.02000000000001</v>
      </c>
      <c r="K6" s="32">
        <v>6</v>
      </c>
      <c r="L6" s="32">
        <v>975.01</v>
      </c>
      <c r="M6" s="32">
        <v>6</v>
      </c>
      <c r="N6" s="32">
        <v>1349.97</v>
      </c>
      <c r="O6" s="32">
        <v>5</v>
      </c>
      <c r="P6" s="32">
        <v>1125.01</v>
      </c>
      <c r="Q6" s="32">
        <v>3</v>
      </c>
      <c r="R6" s="32">
        <v>375.01</v>
      </c>
      <c r="S6" s="32">
        <v>1</v>
      </c>
      <c r="T6" s="32">
        <v>220</v>
      </c>
      <c r="U6" s="32">
        <v>10</v>
      </c>
      <c r="V6" s="32">
        <v>2165</v>
      </c>
      <c r="W6" s="32">
        <v>1</v>
      </c>
      <c r="X6" s="32">
        <v>225</v>
      </c>
      <c r="Y6" s="32">
        <v>0</v>
      </c>
      <c r="Z6" s="32">
        <v>0</v>
      </c>
      <c r="AA6" s="32">
        <f t="shared" si="0"/>
        <v>2610</v>
      </c>
      <c r="AB6" s="36">
        <f t="shared" si="1"/>
        <v>4.3566773341274401E-2</v>
      </c>
      <c r="AC6" s="32">
        <f>SUM($AB$4:AB6)</f>
        <v>0.13966238922188076</v>
      </c>
      <c r="AD6" s="32" t="str">
        <f>LOOKUP(AC6,帕累托等级设置!$B$2:$B$6,帕累托等级设置!$A$2:$A$6)</f>
        <v>A</v>
      </c>
      <c r="AE6" s="57"/>
      <c r="AF6" s="32"/>
      <c r="AG6" s="32"/>
      <c r="AH6" s="32"/>
      <c r="AI6" s="32"/>
      <c r="AJ6" s="32"/>
      <c r="AK6" s="58" t="s">
        <v>295</v>
      </c>
      <c r="AL6" s="32">
        <f>VLOOKUP(AD6,帕累托等级设置!$A$1:$C$6,3)</f>
        <v>45</v>
      </c>
      <c r="AM6" s="32">
        <f>VLOOKUP(C6,备货周期!A:D,4,FALSE)</f>
        <v>75</v>
      </c>
      <c r="AN6" s="32">
        <f>VLOOKUP(C6,备货周期!A:E,5,FALSE)</f>
        <v>30</v>
      </c>
      <c r="AO6" s="32"/>
      <c r="AP6" s="32">
        <f>VLOOKUP(A6,现有库存!A:B,2,FALSE)</f>
        <v>0</v>
      </c>
      <c r="AQ6" s="32">
        <f>IF(ISNA(VLOOKUP(A6,在途!A:G,7,FALSE)),0,VLOOKUP(A6,在途!A:G,7,FALSE))</f>
        <v>50</v>
      </c>
      <c r="AR6" s="32"/>
      <c r="AS6" s="70">
        <f t="shared" si="2"/>
        <v>-50</v>
      </c>
      <c r="AT6" s="32">
        <f t="shared" si="3"/>
        <v>-265.99999999999994</v>
      </c>
    </row>
    <row r="7" spans="1:46" x14ac:dyDescent="0.25">
      <c r="A7" s="30">
        <v>9350329000849</v>
      </c>
      <c r="B7" s="30" t="str">
        <f>VLOOKUP(A7,Sheet4!$A$1:$B$115,2,FALSE)</f>
        <v>HID03 152x198cm</v>
      </c>
      <c r="C7" s="31" t="str">
        <f>VLOOKUP(A7,Sheet4!A:C,3,FALSE)</f>
        <v>鑫源皮毛</v>
      </c>
      <c r="D7" s="44">
        <f>VLOOKUP(A7,Sheet4!A:D,4,FALSE)</f>
        <v>3.0095999999999998</v>
      </c>
      <c r="E7" s="32">
        <v>2</v>
      </c>
      <c r="F7" s="32">
        <v>480.99</v>
      </c>
      <c r="G7" s="33">
        <v>0</v>
      </c>
      <c r="H7" s="33">
        <v>0</v>
      </c>
      <c r="I7" s="33">
        <v>0</v>
      </c>
      <c r="J7" s="33">
        <v>0</v>
      </c>
      <c r="K7" s="32">
        <v>1</v>
      </c>
      <c r="L7" s="32">
        <v>107.29</v>
      </c>
      <c r="M7" s="32">
        <v>6</v>
      </c>
      <c r="N7" s="32">
        <v>969.14</v>
      </c>
      <c r="O7" s="32">
        <v>7</v>
      </c>
      <c r="P7" s="32">
        <v>1564.53</v>
      </c>
      <c r="Q7" s="32">
        <v>2</v>
      </c>
      <c r="R7" s="32">
        <v>539.98</v>
      </c>
      <c r="S7" s="32">
        <v>3</v>
      </c>
      <c r="T7" s="32">
        <v>809.97</v>
      </c>
      <c r="U7" s="32">
        <v>7</v>
      </c>
      <c r="V7" s="32">
        <v>1239.1300000000001</v>
      </c>
      <c r="W7" s="32">
        <v>2</v>
      </c>
      <c r="X7" s="32">
        <v>539.98</v>
      </c>
      <c r="Y7" s="32">
        <v>0</v>
      </c>
      <c r="Z7" s="32">
        <v>0</v>
      </c>
      <c r="AA7" s="32">
        <f t="shared" si="0"/>
        <v>2589.08</v>
      </c>
      <c r="AB7" s="36">
        <f t="shared" si="1"/>
        <v>4.3217571464531312E-2</v>
      </c>
      <c r="AC7" s="32">
        <f>SUM($AB$4:AB7)</f>
        <v>0.18287996068641207</v>
      </c>
      <c r="AD7" s="32" t="str">
        <f>LOOKUP(AC7,帕累托等级设置!$B$2:$B$6,帕累托等级设置!$A$2:$A$6)</f>
        <v>A</v>
      </c>
      <c r="AE7" s="57"/>
      <c r="AF7" s="32"/>
      <c r="AG7" s="32"/>
      <c r="AH7" s="32"/>
      <c r="AI7" s="32"/>
      <c r="AJ7" s="32"/>
      <c r="AK7" s="58" t="s">
        <v>299</v>
      </c>
      <c r="AL7" s="32">
        <f>VLOOKUP(AD7,帕累托等级设置!$A$1:$C$6,3)</f>
        <v>45</v>
      </c>
      <c r="AM7" s="32">
        <f>VLOOKUP(C7,备货周期!A:D,4,FALSE)</f>
        <v>75</v>
      </c>
      <c r="AN7" s="32">
        <f>VLOOKUP(C7,备货周期!A:E,5,FALSE)</f>
        <v>30</v>
      </c>
      <c r="AO7" s="32"/>
      <c r="AP7" s="32">
        <f>VLOOKUP(A7,现有库存!A:B,2,FALSE)</f>
        <v>17</v>
      </c>
      <c r="AQ7" s="32">
        <f>IF(ISNA(VLOOKUP(A7,在途!A:G,7,FALSE)),0,VLOOKUP(A7,在途!A:G,7,FALSE))</f>
        <v>20</v>
      </c>
      <c r="AR7" s="32"/>
      <c r="AS7" s="70">
        <f t="shared" si="2"/>
        <v>-37</v>
      </c>
      <c r="AT7" s="32">
        <f t="shared" si="3"/>
        <v>-111.3552</v>
      </c>
    </row>
    <row r="8" spans="1:46" x14ac:dyDescent="0.25">
      <c r="A8" s="30">
        <v>9350329000924</v>
      </c>
      <c r="B8" s="30" t="str">
        <f>VLOOKUP(A8,Sheet4!$A$1:$B$115,2,FALSE)</f>
        <v>SUP02 155x225cm</v>
      </c>
      <c r="C8" s="31" t="str">
        <f>VLOOKUP(A8,Sheet4!A:C,3,FALSE)</f>
        <v>安新手工</v>
      </c>
      <c r="D8" s="44">
        <f>VLOOKUP(A8,Sheet4!A:D,4,FALSE)</f>
        <v>3.4875000000000003</v>
      </c>
      <c r="E8" s="32">
        <v>11</v>
      </c>
      <c r="F8" s="32">
        <v>636.74</v>
      </c>
      <c r="G8" s="32">
        <v>1</v>
      </c>
      <c r="H8" s="32">
        <v>98.35</v>
      </c>
      <c r="I8" s="32">
        <v>1</v>
      </c>
      <c r="J8" s="32">
        <v>98.35</v>
      </c>
      <c r="K8" s="32">
        <v>7</v>
      </c>
      <c r="L8" s="32">
        <v>1049.93</v>
      </c>
      <c r="M8" s="32">
        <v>4</v>
      </c>
      <c r="N8" s="32">
        <v>548.32000000000005</v>
      </c>
      <c r="O8" s="32">
        <v>9</v>
      </c>
      <c r="P8" s="32">
        <v>1246.6300000000001</v>
      </c>
      <c r="Q8" s="32">
        <v>3</v>
      </c>
      <c r="R8" s="32">
        <v>449.97</v>
      </c>
      <c r="S8" s="32">
        <v>9</v>
      </c>
      <c r="T8" s="32">
        <v>1246.6300000000001</v>
      </c>
      <c r="U8" s="32">
        <v>3</v>
      </c>
      <c r="V8" s="32">
        <v>398.33000000000004</v>
      </c>
      <c r="W8" s="32">
        <v>5</v>
      </c>
      <c r="X8" s="32">
        <v>749.95</v>
      </c>
      <c r="Y8" s="32">
        <v>1</v>
      </c>
      <c r="Z8" s="32">
        <v>149.99</v>
      </c>
      <c r="AA8" s="32">
        <f t="shared" si="0"/>
        <v>2544.9</v>
      </c>
      <c r="AB8" s="36">
        <f t="shared" si="1"/>
        <v>4.2480107845290896E-2</v>
      </c>
      <c r="AC8" s="32">
        <f>SUM($AB$4:AB8)</f>
        <v>0.22536006853170298</v>
      </c>
      <c r="AD8" s="32" t="str">
        <f>LOOKUP(AC8,帕累托等级设置!$B$2:$B$6,帕累托等级设置!$A$2:$A$6)</f>
        <v>A</v>
      </c>
      <c r="AE8" s="57"/>
      <c r="AF8" s="32"/>
      <c r="AG8" s="32"/>
      <c r="AH8" s="32"/>
      <c r="AI8" s="32"/>
      <c r="AJ8" s="32"/>
      <c r="AK8" s="58" t="s">
        <v>300</v>
      </c>
      <c r="AL8" s="32">
        <f>VLOOKUP(AD8,帕累托等级设置!$A$1:$C$6,3)</f>
        <v>45</v>
      </c>
      <c r="AM8" s="32">
        <f>VLOOKUP(C8,备货周期!A:D,4,FALSE)</f>
        <v>75</v>
      </c>
      <c r="AN8" s="32">
        <f>VLOOKUP(C8,备货周期!A:E,5,FALSE)</f>
        <v>30</v>
      </c>
      <c r="AO8" s="32"/>
      <c r="AP8" s="32">
        <f>VLOOKUP(A8,现有库存!A:B,2,FALSE)</f>
        <v>42</v>
      </c>
      <c r="AQ8" s="32">
        <f>IF(ISNA(VLOOKUP(A8,在途!A:G,7,FALSE)),0,VLOOKUP(A8,在途!A:G,7,FALSE))</f>
        <v>15</v>
      </c>
      <c r="AR8" s="32"/>
      <c r="AS8" s="70">
        <f t="shared" si="2"/>
        <v>-57</v>
      </c>
      <c r="AT8" s="32">
        <f t="shared" si="3"/>
        <v>-198.78750000000002</v>
      </c>
    </row>
    <row r="9" spans="1:46" x14ac:dyDescent="0.25">
      <c r="A9" s="30">
        <v>9350329000948</v>
      </c>
      <c r="B9" s="30" t="str">
        <f>VLOOKUP(A9,Sheet4!$A$1:$B$115,2,FALSE)</f>
        <v>SUP03 155x225cm</v>
      </c>
      <c r="C9" s="31" t="str">
        <f>VLOOKUP(A9,Sheet4!A:C,3,FALSE)</f>
        <v>安新手工</v>
      </c>
      <c r="D9" s="44">
        <f>VLOOKUP(A9,Sheet4!A:D,4,FALSE)</f>
        <v>3.4875000000000003</v>
      </c>
      <c r="E9" s="32">
        <v>6</v>
      </c>
      <c r="F9" s="32">
        <v>590.03000000000009</v>
      </c>
      <c r="G9" s="33">
        <v>0</v>
      </c>
      <c r="H9" s="33">
        <v>0</v>
      </c>
      <c r="I9" s="32">
        <v>1</v>
      </c>
      <c r="J9" s="32">
        <v>98.35</v>
      </c>
      <c r="K9" s="32">
        <v>6</v>
      </c>
      <c r="L9" s="32">
        <v>646.67000000000007</v>
      </c>
      <c r="M9" s="32">
        <v>10</v>
      </c>
      <c r="N9" s="32">
        <v>1396.6200000000001</v>
      </c>
      <c r="O9" s="32">
        <v>14</v>
      </c>
      <c r="P9" s="32">
        <v>1593.32</v>
      </c>
      <c r="Q9" s="32">
        <v>4</v>
      </c>
      <c r="R9" s="32">
        <v>496.68</v>
      </c>
      <c r="S9" s="32">
        <v>5</v>
      </c>
      <c r="T9" s="32">
        <v>346.69</v>
      </c>
      <c r="U9" s="32">
        <v>7</v>
      </c>
      <c r="V9" s="32">
        <v>998.29000000000008</v>
      </c>
      <c r="W9" s="32">
        <v>4</v>
      </c>
      <c r="X9" s="32">
        <v>599.96</v>
      </c>
      <c r="Y9" s="32">
        <v>1</v>
      </c>
      <c r="Z9" s="32">
        <v>149.99</v>
      </c>
      <c r="AA9" s="32">
        <f t="shared" si="0"/>
        <v>2094.9300000000003</v>
      </c>
      <c r="AB9" s="36">
        <f t="shared" si="1"/>
        <v>3.4969095967753258E-2</v>
      </c>
      <c r="AC9" s="32">
        <f>SUM($AB$4:AB9)</f>
        <v>0.26032916449945626</v>
      </c>
      <c r="AD9" s="32" t="str">
        <f>LOOKUP(AC9,帕累托等级设置!$B$2:$B$6,帕累托等级设置!$A$2:$A$6)</f>
        <v>A</v>
      </c>
      <c r="AE9" s="57"/>
      <c r="AF9" s="32"/>
      <c r="AG9" s="32"/>
      <c r="AH9" s="32"/>
      <c r="AI9" s="32"/>
      <c r="AJ9" s="32"/>
      <c r="AK9" s="58" t="s">
        <v>301</v>
      </c>
      <c r="AL9" s="32">
        <f>VLOOKUP(AD9,帕累托等级设置!$A$1:$C$6,3)</f>
        <v>45</v>
      </c>
      <c r="AM9" s="32">
        <f>VLOOKUP(C9,备货周期!A:D,4,FALSE)</f>
        <v>75</v>
      </c>
      <c r="AN9" s="32">
        <f>VLOOKUP(C9,备货周期!A:E,5,FALSE)</f>
        <v>30</v>
      </c>
      <c r="AO9" s="32"/>
      <c r="AP9" s="32">
        <f>VLOOKUP(A9,现有库存!A:B,2,FALSE)</f>
        <v>21</v>
      </c>
      <c r="AQ9" s="32">
        <f>IF(ISNA(VLOOKUP(A9,在途!A:G,7,FALSE)),0,VLOOKUP(A9,在途!A:G,7,FALSE))</f>
        <v>50</v>
      </c>
      <c r="AR9" s="32"/>
      <c r="AS9" s="70">
        <f t="shared" si="2"/>
        <v>-71</v>
      </c>
      <c r="AT9" s="32">
        <f t="shared" si="3"/>
        <v>-247.61250000000001</v>
      </c>
    </row>
    <row r="10" spans="1:46" x14ac:dyDescent="0.25">
      <c r="A10" s="30">
        <v>9350329000856</v>
      </c>
      <c r="B10" s="30" t="str">
        <f>VLOOKUP(A10,Sheet4!$A$1:$B$115,2,FALSE)</f>
        <v>HID04 152x198cm</v>
      </c>
      <c r="C10" s="31" t="str">
        <f>VLOOKUP(A10,Sheet4!A:C,3,FALSE)</f>
        <v>鑫源皮毛</v>
      </c>
      <c r="D10" s="44">
        <f>VLOOKUP(A10,Sheet4!A:D,4,FALSE)</f>
        <v>3.0095999999999998</v>
      </c>
      <c r="E10" s="32">
        <v>5</v>
      </c>
      <c r="F10" s="32">
        <v>699.15</v>
      </c>
      <c r="G10" s="32">
        <v>1</v>
      </c>
      <c r="H10" s="32">
        <v>259.99</v>
      </c>
      <c r="I10" s="33">
        <v>0</v>
      </c>
      <c r="J10" s="33">
        <v>0</v>
      </c>
      <c r="K10" s="32">
        <v>1</v>
      </c>
      <c r="L10" s="32">
        <v>107.29</v>
      </c>
      <c r="M10" s="32">
        <v>1</v>
      </c>
      <c r="N10" s="32">
        <v>107.29</v>
      </c>
      <c r="O10" s="32">
        <v>3</v>
      </c>
      <c r="P10" s="32">
        <v>647.27</v>
      </c>
      <c r="Q10" s="32">
        <v>1</v>
      </c>
      <c r="R10" s="32">
        <v>107.29</v>
      </c>
      <c r="S10" s="32">
        <v>4</v>
      </c>
      <c r="T10" s="32">
        <v>1079.96</v>
      </c>
      <c r="U10" s="32">
        <v>2</v>
      </c>
      <c r="V10" s="32">
        <v>214.58</v>
      </c>
      <c r="W10" s="32">
        <v>2</v>
      </c>
      <c r="X10" s="32">
        <v>539.98</v>
      </c>
      <c r="Y10" s="32">
        <v>0</v>
      </c>
      <c r="Z10" s="32">
        <v>0</v>
      </c>
      <c r="AA10" s="32">
        <f t="shared" si="0"/>
        <v>1834.52</v>
      </c>
      <c r="AB10" s="36">
        <f t="shared" si="1"/>
        <v>3.0622267061315985E-2</v>
      </c>
      <c r="AC10" s="32">
        <f>SUM($AB$4:AB10)</f>
        <v>0.29095143156077224</v>
      </c>
      <c r="AD10" s="32" t="str">
        <f>LOOKUP(AC10,帕累托等级设置!$B$2:$B$6,帕累托等级设置!$A$2:$A$6)</f>
        <v>A</v>
      </c>
      <c r="AE10" s="57"/>
      <c r="AF10" s="32"/>
      <c r="AG10" s="32"/>
      <c r="AH10" s="32"/>
      <c r="AI10" s="32"/>
      <c r="AJ10" s="32"/>
      <c r="AK10" s="58" t="s">
        <v>302</v>
      </c>
      <c r="AL10" s="32">
        <f>VLOOKUP(AD10,帕累托等级设置!$A$1:$C$6,3)</f>
        <v>45</v>
      </c>
      <c r="AM10" s="32">
        <f>VLOOKUP(C10,备货周期!A:D,4,FALSE)</f>
        <v>75</v>
      </c>
      <c r="AN10" s="32">
        <f>VLOOKUP(C10,备货周期!A:E,5,FALSE)</f>
        <v>30</v>
      </c>
      <c r="AO10" s="32"/>
      <c r="AP10" s="32">
        <f>VLOOKUP(A10,现有库存!A:B,2,FALSE)</f>
        <v>32</v>
      </c>
      <c r="AQ10" s="32">
        <f>IF(ISNA(VLOOKUP(A10,在途!A:G,7,FALSE)),0,VLOOKUP(A10,在途!A:G,7,FALSE))</f>
        <v>5</v>
      </c>
      <c r="AR10" s="32"/>
      <c r="AS10" s="70">
        <f t="shared" si="2"/>
        <v>-37</v>
      </c>
      <c r="AT10" s="32">
        <f t="shared" si="3"/>
        <v>-111.3552</v>
      </c>
    </row>
    <row r="11" spans="1:46" x14ac:dyDescent="0.25">
      <c r="A11" s="30">
        <v>9350329001020</v>
      </c>
      <c r="B11" s="30" t="str">
        <f>VLOOKUP(A11,Sheet4!$A$1:$B$115,2,FALSE)</f>
        <v>LUX03 155x225cm</v>
      </c>
      <c r="C11" s="31" t="str">
        <f>VLOOKUP(A11,Sheet4!A:C,3,FALSE)</f>
        <v>福海手工</v>
      </c>
      <c r="D11" s="44">
        <f>VLOOKUP(A11,Sheet4!A:D,4,FALSE)</f>
        <v>3.4875000000000003</v>
      </c>
      <c r="E11" s="32">
        <v>11</v>
      </c>
      <c r="F11" s="32">
        <v>523.14</v>
      </c>
      <c r="G11" s="32">
        <v>2</v>
      </c>
      <c r="H11" s="32">
        <v>87.19</v>
      </c>
      <c r="I11" s="32">
        <v>2</v>
      </c>
      <c r="J11" s="32">
        <v>174.38</v>
      </c>
      <c r="K11" s="32">
        <v>1</v>
      </c>
      <c r="L11" s="32">
        <v>130</v>
      </c>
      <c r="M11" s="33">
        <v>0</v>
      </c>
      <c r="N11" s="33">
        <v>0</v>
      </c>
      <c r="O11" s="33">
        <v>0</v>
      </c>
      <c r="P11" s="33">
        <v>0</v>
      </c>
      <c r="Q11" s="32">
        <v>4</v>
      </c>
      <c r="R11" s="32">
        <v>404.97</v>
      </c>
      <c r="S11" s="32">
        <v>8</v>
      </c>
      <c r="T11" s="32">
        <v>1027.1300000000001</v>
      </c>
      <c r="U11" s="32">
        <v>4</v>
      </c>
      <c r="V11" s="32">
        <v>534.97</v>
      </c>
      <c r="W11" s="32">
        <v>2</v>
      </c>
      <c r="X11" s="32">
        <v>264.99</v>
      </c>
      <c r="Y11" s="32">
        <v>0</v>
      </c>
      <c r="Z11" s="32">
        <v>0</v>
      </c>
      <c r="AA11" s="32">
        <f t="shared" si="0"/>
        <v>1827.0900000000001</v>
      </c>
      <c r="AB11" s="36">
        <f t="shared" si="1"/>
        <v>3.0498243641421095E-2</v>
      </c>
      <c r="AC11" s="32">
        <f>SUM($AB$4:AB11)</f>
        <v>0.32144967520219336</v>
      </c>
      <c r="AD11" s="32" t="str">
        <f>LOOKUP(AC11,帕累托等级设置!$B$2:$B$6,帕累托等级设置!$A$2:$A$6)</f>
        <v>A</v>
      </c>
      <c r="AE11" s="57"/>
      <c r="AF11" s="32"/>
      <c r="AG11" s="32"/>
      <c r="AH11" s="32"/>
      <c r="AI11" s="32"/>
      <c r="AJ11" s="32"/>
      <c r="AK11" s="58" t="s">
        <v>301</v>
      </c>
      <c r="AL11" s="32">
        <f>VLOOKUP(AD11,帕累托等级设置!$A$1:$C$6,3)</f>
        <v>45</v>
      </c>
      <c r="AM11" s="32">
        <f>VLOOKUP(C11,备货周期!A:D,4,FALSE)</f>
        <v>75</v>
      </c>
      <c r="AN11" s="32">
        <f>VLOOKUP(C11,备货周期!A:E,5,FALSE)</f>
        <v>30</v>
      </c>
      <c r="AO11" s="32"/>
      <c r="AP11" s="32">
        <f>VLOOKUP(A11,现有库存!A:B,2,FALSE)</f>
        <v>3</v>
      </c>
      <c r="AQ11" s="32">
        <f>IF(ISNA(VLOOKUP(A11,在途!A:G,7,FALSE)),0,VLOOKUP(A11,在途!A:G,7,FALSE))</f>
        <v>35</v>
      </c>
      <c r="AR11" s="32"/>
      <c r="AS11" s="70">
        <f t="shared" si="2"/>
        <v>-38</v>
      </c>
      <c r="AT11" s="32">
        <f t="shared" si="3"/>
        <v>-132.52500000000001</v>
      </c>
    </row>
    <row r="12" spans="1:46" x14ac:dyDescent="0.25">
      <c r="A12" s="30">
        <v>9350329000436</v>
      </c>
      <c r="B12" s="30" t="str">
        <f>VLOOKUP(A12,Sheet4!$A$1:$B$115,2,FALSE)</f>
        <v>AND01 190x280cm</v>
      </c>
      <c r="C12" s="31" t="str">
        <f>VLOOKUP(A12,Sheet4!A:C,3,FALSE)</f>
        <v>熊亚机织</v>
      </c>
      <c r="D12" s="44">
        <f>VLOOKUP(A12,Sheet4!A:D,4,FALSE)</f>
        <v>5.3199999999999994</v>
      </c>
      <c r="E12" s="32">
        <v>0</v>
      </c>
      <c r="F12" s="33">
        <v>0</v>
      </c>
      <c r="G12" s="32">
        <v>1</v>
      </c>
      <c r="H12" s="32">
        <v>374.99</v>
      </c>
      <c r="I12" s="33">
        <v>0</v>
      </c>
      <c r="J12" s="33">
        <v>0</v>
      </c>
      <c r="K12" s="33">
        <v>0</v>
      </c>
      <c r="L12" s="33">
        <v>0</v>
      </c>
      <c r="M12" s="32">
        <v>1</v>
      </c>
      <c r="N12" s="32">
        <v>374.99</v>
      </c>
      <c r="O12" s="33">
        <v>0</v>
      </c>
      <c r="P12" s="33">
        <v>0</v>
      </c>
      <c r="Q12" s="33">
        <v>0</v>
      </c>
      <c r="R12" s="33">
        <v>0</v>
      </c>
      <c r="S12" s="32">
        <v>2</v>
      </c>
      <c r="T12" s="32">
        <v>645.98</v>
      </c>
      <c r="U12" s="32">
        <v>2</v>
      </c>
      <c r="V12" s="32">
        <v>531.98</v>
      </c>
      <c r="W12" s="32">
        <v>2</v>
      </c>
      <c r="X12" s="32">
        <v>645.98</v>
      </c>
      <c r="Y12" s="32">
        <v>0</v>
      </c>
      <c r="Z12" s="32">
        <v>0</v>
      </c>
      <c r="AA12" s="32">
        <f t="shared" si="0"/>
        <v>1823.94</v>
      </c>
      <c r="AB12" s="36">
        <f t="shared" si="1"/>
        <v>3.0445663052905761E-2</v>
      </c>
      <c r="AC12" s="32">
        <f>SUM($AB$4:AB12)</f>
        <v>0.35189533825509911</v>
      </c>
      <c r="AD12" s="32" t="str">
        <f>LOOKUP(AC12,帕累托等级设置!$B$2:$B$6,帕累托等级设置!$A$2:$A$6)</f>
        <v>A</v>
      </c>
      <c r="AE12" s="57"/>
      <c r="AF12" s="32"/>
      <c r="AG12" s="32"/>
      <c r="AH12" s="32"/>
      <c r="AI12" s="32"/>
      <c r="AJ12" s="32"/>
      <c r="AK12" s="32"/>
      <c r="AL12" s="32">
        <f>VLOOKUP(AD12,帕累托等级设置!$A$1:$C$6,3)</f>
        <v>45</v>
      </c>
      <c r="AM12" s="32">
        <f>VLOOKUP(C12,备货周期!A:D,4,FALSE)</f>
        <v>75</v>
      </c>
      <c r="AN12" s="32">
        <f>VLOOKUP(C12,备货周期!A:E,5,FALSE)</f>
        <v>30</v>
      </c>
      <c r="AO12" s="32"/>
      <c r="AP12" s="32">
        <f>VLOOKUP(A12,现有库存!A:B,2,FALSE)</f>
        <v>11</v>
      </c>
      <c r="AQ12" s="32">
        <f>IF(ISNA(VLOOKUP(A12,在途!A:G,7,FALSE)),0,VLOOKUP(A12,在途!A:G,7,FALSE))</f>
        <v>0</v>
      </c>
      <c r="AR12" s="32"/>
      <c r="AS12" s="70">
        <f t="shared" si="2"/>
        <v>-11</v>
      </c>
      <c r="AT12" s="32">
        <f t="shared" si="3"/>
        <v>-58.519999999999996</v>
      </c>
    </row>
    <row r="13" spans="1:46" x14ac:dyDescent="0.25">
      <c r="A13" s="30">
        <v>9350329000917</v>
      </c>
      <c r="B13" s="30" t="str">
        <f>VLOOKUP(A13,Sheet4!$A$1:$B$115,2,FALSE)</f>
        <v>SUP01 190x280cm</v>
      </c>
      <c r="C13" s="31" t="str">
        <f>VLOOKUP(A13,Sheet4!A:C,3,FALSE)</f>
        <v>安新手工</v>
      </c>
      <c r="D13" s="44">
        <f>VLOOKUP(A13,Sheet4!A:D,4,FALSE)</f>
        <v>5.3199999999999994</v>
      </c>
      <c r="E13" s="32">
        <v>2</v>
      </c>
      <c r="F13" s="32">
        <v>375.01</v>
      </c>
      <c r="G13" s="32">
        <v>1</v>
      </c>
      <c r="H13" s="32">
        <v>150.02000000000001</v>
      </c>
      <c r="I13" s="32">
        <v>1</v>
      </c>
      <c r="J13" s="32">
        <v>224.99</v>
      </c>
      <c r="K13" s="33">
        <v>0</v>
      </c>
      <c r="L13" s="33">
        <v>0</v>
      </c>
      <c r="M13" s="32">
        <v>2</v>
      </c>
      <c r="N13" s="32">
        <v>224.99</v>
      </c>
      <c r="O13" s="32">
        <v>4</v>
      </c>
      <c r="P13" s="32">
        <v>899.99</v>
      </c>
      <c r="Q13" s="33">
        <v>0</v>
      </c>
      <c r="R13" s="33">
        <v>0</v>
      </c>
      <c r="S13" s="32">
        <v>2</v>
      </c>
      <c r="T13" s="32">
        <v>450</v>
      </c>
      <c r="U13" s="32">
        <v>4</v>
      </c>
      <c r="V13" s="32">
        <v>825.02</v>
      </c>
      <c r="W13" s="32">
        <v>2</v>
      </c>
      <c r="X13" s="32">
        <v>450</v>
      </c>
      <c r="Y13" s="32">
        <v>0</v>
      </c>
      <c r="Z13" s="32">
        <v>0</v>
      </c>
      <c r="AA13" s="32">
        <f t="shared" si="0"/>
        <v>1725.02</v>
      </c>
      <c r="AB13" s="36">
        <f t="shared" si="1"/>
        <v>2.8794465651021138E-2</v>
      </c>
      <c r="AC13" s="32">
        <f>SUM($AB$4:AB13)</f>
        <v>0.38068980390612023</v>
      </c>
      <c r="AD13" s="32" t="str">
        <f>LOOKUP(AC13,帕累托等级设置!$B$2:$B$6,帕累托等级设置!$A$2:$A$6)</f>
        <v>A</v>
      </c>
      <c r="AE13" s="57"/>
      <c r="AF13" s="32"/>
      <c r="AG13" s="32"/>
      <c r="AH13" s="32"/>
      <c r="AI13" s="32"/>
      <c r="AJ13" s="32"/>
      <c r="AK13" s="32"/>
      <c r="AL13" s="32">
        <f>VLOOKUP(AD13,帕累托等级设置!$A$1:$C$6,3)</f>
        <v>45</v>
      </c>
      <c r="AM13" s="32">
        <f>VLOOKUP(C13,备货周期!A:D,4,FALSE)</f>
        <v>75</v>
      </c>
      <c r="AN13" s="32">
        <f>VLOOKUP(C13,备货周期!A:E,5,FALSE)</f>
        <v>30</v>
      </c>
      <c r="AO13" s="32"/>
      <c r="AP13" s="32">
        <f>VLOOKUP(A13,现有库存!A:B,2,FALSE)</f>
        <v>8</v>
      </c>
      <c r="AQ13" s="32">
        <f>IF(ISNA(VLOOKUP(A13,在途!A:G,7,FALSE)),0,VLOOKUP(A13,在途!A:G,7,FALSE))</f>
        <v>9</v>
      </c>
      <c r="AR13" s="32"/>
      <c r="AS13" s="70">
        <f t="shared" si="2"/>
        <v>-17</v>
      </c>
      <c r="AT13" s="32">
        <f t="shared" si="3"/>
        <v>-90.439999999999984</v>
      </c>
    </row>
    <row r="14" spans="1:46" x14ac:dyDescent="0.25">
      <c r="A14" s="30">
        <v>9350329000504</v>
      </c>
      <c r="B14" s="30" t="str">
        <f>VLOOKUP(A14,Sheet4!$A$1:$B$115,2,FALSE)</f>
        <v>SIL01 155x225cm</v>
      </c>
      <c r="C14" s="31" t="str">
        <f>VLOOKUP(A14,Sheet4!A:C,3,FALSE)</f>
        <v>福荣达机织</v>
      </c>
      <c r="D14" s="44">
        <f>VLOOKUP(A14,Sheet4!A:D,4,FALSE)</f>
        <v>3.6799999999999997</v>
      </c>
      <c r="E14" s="32">
        <v>1</v>
      </c>
      <c r="F14" s="32">
        <v>219.99</v>
      </c>
      <c r="G14" s="33">
        <v>0</v>
      </c>
      <c r="H14" s="33">
        <v>0</v>
      </c>
      <c r="I14" s="32">
        <v>4</v>
      </c>
      <c r="J14" s="32">
        <v>307.18</v>
      </c>
      <c r="K14" s="32">
        <v>4</v>
      </c>
      <c r="L14" s="32">
        <v>527.17000000000007</v>
      </c>
      <c r="M14" s="32">
        <v>4</v>
      </c>
      <c r="N14" s="32">
        <v>373.38</v>
      </c>
      <c r="O14" s="32">
        <v>2</v>
      </c>
      <c r="P14" s="32">
        <v>307.18</v>
      </c>
      <c r="Q14" s="32">
        <v>3</v>
      </c>
      <c r="R14" s="32">
        <v>307.18</v>
      </c>
      <c r="S14" s="32">
        <v>3</v>
      </c>
      <c r="T14" s="32">
        <v>369.38</v>
      </c>
      <c r="U14" s="32">
        <v>1</v>
      </c>
      <c r="V14" s="32">
        <v>208.99</v>
      </c>
      <c r="W14" s="32">
        <v>5</v>
      </c>
      <c r="X14" s="32">
        <v>1015.97</v>
      </c>
      <c r="Y14" s="32">
        <v>0</v>
      </c>
      <c r="Z14" s="32">
        <v>0</v>
      </c>
      <c r="AA14" s="32">
        <f t="shared" si="0"/>
        <v>1594.3400000000001</v>
      </c>
      <c r="AB14" s="36">
        <f t="shared" si="1"/>
        <v>2.6613122378899401E-2</v>
      </c>
      <c r="AC14" s="32">
        <f>SUM($AB$4:AB14)</f>
        <v>0.40730292628501963</v>
      </c>
      <c r="AD14" s="32" t="str">
        <f>LOOKUP(AC14,帕累托等级设置!$B$2:$B$6,帕累托等级设置!$A$2:$A$6)</f>
        <v>A</v>
      </c>
      <c r="AE14" s="57"/>
      <c r="AF14" s="32"/>
      <c r="AG14" s="32"/>
      <c r="AH14" s="32"/>
      <c r="AI14" s="32"/>
      <c r="AJ14" s="32"/>
      <c r="AK14" s="32"/>
      <c r="AL14" s="32">
        <f>VLOOKUP(AD14,帕累托等级设置!$A$1:$C$6,3)</f>
        <v>45</v>
      </c>
      <c r="AM14" s="32">
        <f>VLOOKUP(C14,备货周期!A:D,4,FALSE)</f>
        <v>90</v>
      </c>
      <c r="AN14" s="32">
        <f>VLOOKUP(C14,备货周期!A:E,5,FALSE)</f>
        <v>30</v>
      </c>
      <c r="AO14" s="32"/>
      <c r="AP14" s="32">
        <f>VLOOKUP(A14,现有库存!A:B,2,FALSE)</f>
        <v>48</v>
      </c>
      <c r="AQ14" s="32">
        <f>IF(ISNA(VLOOKUP(A14,在途!A:G,7,FALSE)),0,VLOOKUP(A14,在途!A:G,7,FALSE))</f>
        <v>0</v>
      </c>
      <c r="AR14" s="32"/>
      <c r="AS14" s="70">
        <f t="shared" si="2"/>
        <v>-48</v>
      </c>
      <c r="AT14" s="32">
        <f t="shared" si="3"/>
        <v>-176.64</v>
      </c>
    </row>
    <row r="15" spans="1:46" x14ac:dyDescent="0.25">
      <c r="A15" s="30">
        <v>9350329000993</v>
      </c>
      <c r="B15" s="30" t="str">
        <f>VLOOKUP(A15,Sheet4!$A$1:$B$115,2,FALSE)</f>
        <v>LUX01 190x280cm</v>
      </c>
      <c r="C15" s="31" t="str">
        <f>VLOOKUP(A15,Sheet4!A:C,3,FALSE)</f>
        <v>福海手工</v>
      </c>
      <c r="D15" s="44">
        <f>VLOOKUP(A15,Sheet4!A:D,4,FALSE)</f>
        <v>5.3199999999999994</v>
      </c>
      <c r="E15" s="32">
        <v>2</v>
      </c>
      <c r="F15" s="32">
        <v>404.98</v>
      </c>
      <c r="G15" s="32">
        <v>3</v>
      </c>
      <c r="H15" s="32">
        <v>535.48</v>
      </c>
      <c r="I15" s="33">
        <v>0</v>
      </c>
      <c r="J15" s="33">
        <v>0</v>
      </c>
      <c r="K15" s="32">
        <v>2</v>
      </c>
      <c r="L15" s="32">
        <v>402.48</v>
      </c>
      <c r="M15" s="32">
        <v>1</v>
      </c>
      <c r="N15" s="32">
        <v>199.99</v>
      </c>
      <c r="O15" s="32">
        <v>6</v>
      </c>
      <c r="P15" s="32">
        <v>1194.95</v>
      </c>
      <c r="Q15" s="32">
        <v>3</v>
      </c>
      <c r="R15" s="32">
        <v>584.99</v>
      </c>
      <c r="S15" s="32">
        <v>4</v>
      </c>
      <c r="T15" s="32">
        <v>794.97</v>
      </c>
      <c r="U15" s="32">
        <v>3</v>
      </c>
      <c r="V15" s="32">
        <v>589.99</v>
      </c>
      <c r="W15" s="32">
        <v>1</v>
      </c>
      <c r="X15" s="32">
        <v>199.99</v>
      </c>
      <c r="Y15" s="32">
        <v>0</v>
      </c>
      <c r="Z15" s="32">
        <v>0</v>
      </c>
      <c r="AA15" s="32">
        <f t="shared" si="0"/>
        <v>1584.95</v>
      </c>
      <c r="AB15" s="36">
        <f t="shared" si="1"/>
        <v>2.6456382148372745E-2</v>
      </c>
      <c r="AC15" s="32">
        <f>SUM($AB$4:AB15)</f>
        <v>0.43375930843339239</v>
      </c>
      <c r="AD15" s="32" t="str">
        <f>LOOKUP(AC15,帕累托等级设置!$B$2:$B$6,帕累托等级设置!$A$2:$A$6)</f>
        <v>A</v>
      </c>
      <c r="AE15" s="57"/>
      <c r="AF15" s="32"/>
      <c r="AG15" s="32"/>
      <c r="AH15" s="32"/>
      <c r="AI15" s="32"/>
      <c r="AJ15" s="32"/>
      <c r="AK15" s="32"/>
      <c r="AL15" s="32">
        <f>VLOOKUP(AD15,帕累托等级设置!$A$1:$C$6,3)</f>
        <v>45</v>
      </c>
      <c r="AM15" s="32">
        <f>VLOOKUP(C15,备货周期!A:D,4,FALSE)</f>
        <v>75</v>
      </c>
      <c r="AN15" s="32">
        <f>VLOOKUP(C15,备货周期!A:E,5,FALSE)</f>
        <v>30</v>
      </c>
      <c r="AO15" s="32"/>
      <c r="AP15" s="32">
        <f>VLOOKUP(A15,现有库存!A:B,2,FALSE)</f>
        <v>3</v>
      </c>
      <c r="AQ15" s="32">
        <f>IF(ISNA(VLOOKUP(A15,在途!A:G,7,FALSE)),0,VLOOKUP(A15,在途!A:G,7,FALSE))</f>
        <v>36</v>
      </c>
      <c r="AR15" s="32"/>
      <c r="AS15" s="70">
        <f t="shared" si="2"/>
        <v>-39</v>
      </c>
      <c r="AT15" s="32">
        <f t="shared" si="3"/>
        <v>-207.48</v>
      </c>
    </row>
    <row r="16" spans="1:46" x14ac:dyDescent="0.25">
      <c r="A16" s="30">
        <v>9350329002768</v>
      </c>
      <c r="B16" s="30" t="str">
        <f>VLOOKUP(A16,Sheet4!$A$1:$B$115,2,FALSE)</f>
        <v>MOD03 190x280cm</v>
      </c>
      <c r="C16" s="31" t="str">
        <f>VLOOKUP(A16,Sheet4!A:C,3,FALSE)</f>
        <v>福荣达机织</v>
      </c>
      <c r="D16" s="44">
        <f>VLOOKUP(A16,Sheet4!A:D,4,FALSE)</f>
        <v>5.3199999999999994</v>
      </c>
      <c r="E16" s="32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2">
        <v>0</v>
      </c>
      <c r="L16" s="32">
        <v>0</v>
      </c>
      <c r="M16" s="32">
        <v>0</v>
      </c>
      <c r="N16" s="32">
        <v>0</v>
      </c>
      <c r="O16" s="33">
        <v>0</v>
      </c>
      <c r="P16" s="33">
        <v>0</v>
      </c>
      <c r="Q16" s="33">
        <v>0</v>
      </c>
      <c r="R16" s="33">
        <v>0</v>
      </c>
      <c r="S16" s="33">
        <v>0</v>
      </c>
      <c r="T16" s="33">
        <v>0</v>
      </c>
      <c r="U16" s="32">
        <v>0</v>
      </c>
      <c r="V16" s="32">
        <v>0</v>
      </c>
      <c r="W16" s="32">
        <v>3</v>
      </c>
      <c r="X16" s="32">
        <v>778.99</v>
      </c>
      <c r="Y16" s="32">
        <v>2</v>
      </c>
      <c r="Z16" s="32">
        <v>639.99</v>
      </c>
      <c r="AA16" s="32">
        <f t="shared" si="0"/>
        <v>1418.98</v>
      </c>
      <c r="AB16" s="36">
        <f t="shared" si="1"/>
        <v>2.3685969362376075E-2</v>
      </c>
      <c r="AC16" s="32">
        <f>SUM($AB$4:AB16)</f>
        <v>0.45744527779576849</v>
      </c>
      <c r="AD16" s="32" t="str">
        <f>LOOKUP(AC16,帕累托等级设置!$B$2:$B$6,帕累托等级设置!$A$2:$A$6)</f>
        <v>A</v>
      </c>
      <c r="AE16" s="57"/>
      <c r="AF16" s="32"/>
      <c r="AG16" s="32"/>
      <c r="AH16" s="32"/>
      <c r="AI16" s="32"/>
      <c r="AJ16" s="32"/>
      <c r="AK16" s="32"/>
      <c r="AL16" s="32">
        <f>VLOOKUP(AD16,帕累托等级设置!$A$1:$C$6,3)</f>
        <v>45</v>
      </c>
      <c r="AM16" s="32">
        <f>VLOOKUP(C16,备货周期!A:D,4,FALSE)</f>
        <v>90</v>
      </c>
      <c r="AN16" s="32">
        <f>VLOOKUP(C16,备货周期!A:E,5,FALSE)</f>
        <v>30</v>
      </c>
      <c r="AO16" s="32"/>
      <c r="AP16" s="32">
        <f>VLOOKUP(A16,现有库存!A:B,2,FALSE)</f>
        <v>11</v>
      </c>
      <c r="AQ16" s="32">
        <f>IF(ISNA(VLOOKUP(A16,在途!A:G,7,FALSE)),0,VLOOKUP(A16,在途!A:G,7,FALSE))</f>
        <v>0</v>
      </c>
      <c r="AR16" s="32"/>
      <c r="AS16" s="70">
        <f t="shared" si="2"/>
        <v>-11</v>
      </c>
      <c r="AT16" s="32">
        <f t="shared" si="3"/>
        <v>-58.519999999999996</v>
      </c>
    </row>
    <row r="17" spans="1:46" x14ac:dyDescent="0.25">
      <c r="A17" s="30">
        <v>9350329000450</v>
      </c>
      <c r="B17" s="30" t="str">
        <f>VLOOKUP(A17,Sheet4!$A$1:$B$115,2,FALSE)</f>
        <v>AND02 190x280cm</v>
      </c>
      <c r="C17" s="31" t="str">
        <f>VLOOKUP(A17,Sheet4!A:C,3,FALSE)</f>
        <v>熊亚机织</v>
      </c>
      <c r="D17" s="44">
        <f>VLOOKUP(A17,Sheet4!A:D,4,FALSE)</f>
        <v>5.3199999999999994</v>
      </c>
      <c r="E17" s="32">
        <v>1</v>
      </c>
      <c r="F17" s="32">
        <v>151.09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2">
        <v>2</v>
      </c>
      <c r="P17" s="32">
        <v>759.98</v>
      </c>
      <c r="Q17" s="32">
        <v>2</v>
      </c>
      <c r="R17" s="32">
        <v>759.98</v>
      </c>
      <c r="S17" s="32">
        <v>1</v>
      </c>
      <c r="T17" s="32">
        <v>265.99</v>
      </c>
      <c r="U17" s="32">
        <v>4</v>
      </c>
      <c r="V17" s="32">
        <v>1063.96</v>
      </c>
      <c r="W17" s="32">
        <v>0</v>
      </c>
      <c r="X17" s="32">
        <v>0</v>
      </c>
      <c r="Y17" s="32">
        <v>0</v>
      </c>
      <c r="Z17" s="32">
        <v>0</v>
      </c>
      <c r="AA17" s="32">
        <f t="shared" si="0"/>
        <v>1329.95</v>
      </c>
      <c r="AB17" s="36">
        <f t="shared" si="1"/>
        <v>2.219985831617927E-2</v>
      </c>
      <c r="AC17" s="32">
        <f>SUM($AB$4:AB17)</f>
        <v>0.47964513611194776</v>
      </c>
      <c r="AD17" s="32" t="str">
        <f>LOOKUP(AC17,帕累托等级设置!$B$2:$B$6,帕累托等级设置!$A$2:$A$6)</f>
        <v>A</v>
      </c>
      <c r="AE17" s="57"/>
      <c r="AF17" s="32"/>
      <c r="AG17" s="32"/>
      <c r="AH17" s="32"/>
      <c r="AI17" s="32"/>
      <c r="AJ17" s="32"/>
      <c r="AK17" s="32"/>
      <c r="AL17" s="32">
        <f>VLOOKUP(AD17,帕累托等级设置!$A$1:$C$6,3)</f>
        <v>45</v>
      </c>
      <c r="AM17" s="32">
        <f>VLOOKUP(C17,备货周期!A:D,4,FALSE)</f>
        <v>75</v>
      </c>
      <c r="AN17" s="32">
        <f>VLOOKUP(C17,备货周期!A:E,5,FALSE)</f>
        <v>30</v>
      </c>
      <c r="AO17" s="32"/>
      <c r="AP17" s="32">
        <f>VLOOKUP(A17,现有库存!A:B,2,FALSE)</f>
        <v>8</v>
      </c>
      <c r="AQ17" s="32">
        <f>IF(ISNA(VLOOKUP(A17,在途!A:G,7,FALSE)),0,VLOOKUP(A17,在途!A:G,7,FALSE))</f>
        <v>0</v>
      </c>
      <c r="AR17" s="32"/>
      <c r="AS17" s="70">
        <f t="shared" si="2"/>
        <v>-8</v>
      </c>
      <c r="AT17" s="32">
        <f t="shared" si="3"/>
        <v>-42.559999999999995</v>
      </c>
    </row>
    <row r="18" spans="1:46" x14ac:dyDescent="0.25">
      <c r="A18" s="30">
        <v>9350329002751</v>
      </c>
      <c r="B18" s="30" t="str">
        <f>VLOOKUP(A18,Sheet4!$A$1:$B$115,2,FALSE)</f>
        <v>MOD03 155x225cm</v>
      </c>
      <c r="C18" s="31" t="str">
        <f>VLOOKUP(A18,Sheet4!A:C,3,FALSE)</f>
        <v>福荣达机织</v>
      </c>
      <c r="D18" s="44">
        <f>VLOOKUP(A18,Sheet4!A:D,4,FALSE)</f>
        <v>3.4875000000000003</v>
      </c>
      <c r="E18" s="32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2">
        <v>0</v>
      </c>
      <c r="L18" s="32">
        <v>0</v>
      </c>
      <c r="M18" s="32">
        <v>0</v>
      </c>
      <c r="N18" s="32">
        <v>0</v>
      </c>
      <c r="O18" s="33">
        <v>0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2">
        <v>0</v>
      </c>
      <c r="V18" s="32">
        <v>0</v>
      </c>
      <c r="W18" s="32">
        <v>11</v>
      </c>
      <c r="X18" s="32">
        <v>1295.5500000000002</v>
      </c>
      <c r="Y18" s="32">
        <v>0</v>
      </c>
      <c r="Z18" s="32">
        <v>0</v>
      </c>
      <c r="AA18" s="32">
        <f t="shared" si="0"/>
        <v>1295.5500000000002</v>
      </c>
      <c r="AB18" s="36">
        <f t="shared" si="1"/>
        <v>2.162564490509121E-2</v>
      </c>
      <c r="AC18" s="32">
        <f>SUM($AB$4:AB18)</f>
        <v>0.50127078101703892</v>
      </c>
      <c r="AD18" s="32" t="str">
        <f>LOOKUP(AC18,帕累托等级设置!$B$2:$B$6,帕累托等级设置!$A$2:$A$6)</f>
        <v>A</v>
      </c>
      <c r="AE18" s="57"/>
      <c r="AF18" s="32"/>
      <c r="AG18" s="32"/>
      <c r="AH18" s="32"/>
      <c r="AI18" s="32"/>
      <c r="AJ18" s="32"/>
      <c r="AK18" s="32"/>
      <c r="AL18" s="32">
        <f>VLOOKUP(AD18,帕累托等级设置!$A$1:$C$6,3)</f>
        <v>45</v>
      </c>
      <c r="AM18" s="32">
        <f>VLOOKUP(C18,备货周期!A:D,4,FALSE)</f>
        <v>90</v>
      </c>
      <c r="AN18" s="32">
        <f>VLOOKUP(C18,备货周期!A:E,5,FALSE)</f>
        <v>30</v>
      </c>
      <c r="AO18" s="32"/>
      <c r="AP18" s="32">
        <f>VLOOKUP(A18,现有库存!A:B,2,FALSE)</f>
        <v>23</v>
      </c>
      <c r="AQ18" s="32">
        <f>IF(ISNA(VLOOKUP(A18,在途!A:G,7,FALSE)),0,VLOOKUP(A18,在途!A:G,7,FALSE))</f>
        <v>0</v>
      </c>
      <c r="AR18" s="32"/>
      <c r="AS18" s="70">
        <f t="shared" si="2"/>
        <v>-23</v>
      </c>
      <c r="AT18" s="32">
        <f t="shared" si="3"/>
        <v>-80.212500000000006</v>
      </c>
    </row>
    <row r="19" spans="1:46" x14ac:dyDescent="0.25">
      <c r="A19" s="30">
        <v>9350329000511</v>
      </c>
      <c r="B19" s="30" t="str">
        <f>VLOOKUP(A19,Sheet4!$A$1:$B$115,2,FALSE)</f>
        <v>SIL01 190x280cm</v>
      </c>
      <c r="C19" s="31" t="str">
        <f>VLOOKUP(A19,Sheet4!A:C,3,FALSE)</f>
        <v>福荣达机织</v>
      </c>
      <c r="D19" s="44">
        <f>VLOOKUP(A19,Sheet4!A:D,4,FALSE)</f>
        <v>5.8</v>
      </c>
      <c r="E19" s="32">
        <v>1</v>
      </c>
      <c r="F19" s="32">
        <v>133</v>
      </c>
      <c r="G19" s="32">
        <v>1</v>
      </c>
      <c r="H19" s="32">
        <v>339.99</v>
      </c>
      <c r="I19" s="32">
        <v>1</v>
      </c>
      <c r="J19" s="32">
        <v>339.99</v>
      </c>
      <c r="K19" s="32">
        <v>2</v>
      </c>
      <c r="L19" s="32">
        <v>472.99</v>
      </c>
      <c r="M19" s="32">
        <v>4</v>
      </c>
      <c r="N19" s="32">
        <v>1152.97</v>
      </c>
      <c r="O19" s="32">
        <v>2</v>
      </c>
      <c r="P19" s="32">
        <v>679.98</v>
      </c>
      <c r="Q19" s="32">
        <v>1</v>
      </c>
      <c r="R19" s="32">
        <v>305</v>
      </c>
      <c r="S19" s="33">
        <v>0</v>
      </c>
      <c r="T19" s="33">
        <v>0</v>
      </c>
      <c r="U19" s="32">
        <v>2</v>
      </c>
      <c r="V19" s="32">
        <v>639.99</v>
      </c>
      <c r="W19" s="32">
        <v>2</v>
      </c>
      <c r="X19" s="32">
        <v>611.98</v>
      </c>
      <c r="Y19" s="32">
        <v>0</v>
      </c>
      <c r="Z19" s="32">
        <v>0</v>
      </c>
      <c r="AA19" s="32">
        <f t="shared" si="0"/>
        <v>1251.97</v>
      </c>
      <c r="AB19" s="36">
        <f t="shared" si="1"/>
        <v>2.0898196636044183E-2</v>
      </c>
      <c r="AC19" s="32">
        <f>SUM($AB$4:AB19)</f>
        <v>0.52216897765308312</v>
      </c>
      <c r="AD19" s="32" t="str">
        <f>LOOKUP(AC19,帕累托等级设置!$B$2:$B$6,帕累托等级设置!$A$2:$A$6)</f>
        <v>A</v>
      </c>
      <c r="AE19" s="57"/>
      <c r="AF19" s="32"/>
      <c r="AG19" s="32"/>
      <c r="AH19" s="32"/>
      <c r="AI19" s="32"/>
      <c r="AJ19" s="32"/>
      <c r="AK19" s="32"/>
      <c r="AL19" s="32">
        <f>VLOOKUP(AD19,帕累托等级设置!$A$1:$C$6,3)</f>
        <v>45</v>
      </c>
      <c r="AM19" s="32">
        <f>VLOOKUP(C19,备货周期!A:D,4,FALSE)</f>
        <v>90</v>
      </c>
      <c r="AN19" s="32">
        <f>VLOOKUP(C19,备货周期!A:E,5,FALSE)</f>
        <v>30</v>
      </c>
      <c r="AO19" s="32"/>
      <c r="AP19" s="32">
        <f>VLOOKUP(A19,现有库存!A:B,2,FALSE)</f>
        <v>28</v>
      </c>
      <c r="AQ19" s="32">
        <f>IF(ISNA(VLOOKUP(A19,在途!A:G,7,FALSE)),0,VLOOKUP(A19,在途!A:G,7,FALSE))</f>
        <v>0</v>
      </c>
      <c r="AR19" s="32"/>
      <c r="AS19" s="70">
        <f t="shared" si="2"/>
        <v>-28</v>
      </c>
      <c r="AT19" s="32">
        <f t="shared" si="3"/>
        <v>-162.4</v>
      </c>
    </row>
    <row r="20" spans="1:46" x14ac:dyDescent="0.25">
      <c r="A20" s="30">
        <v>9350329000627</v>
      </c>
      <c r="B20" s="30" t="str">
        <f>VLOOKUP(A20,Sheet4!$A$1:$B$115,2,FALSE)</f>
        <v>SCT01 155x225cm</v>
      </c>
      <c r="C20" s="31" t="str">
        <f>VLOOKUP(A20,Sheet4!A:C,3,FALSE)</f>
        <v>熊亚机织</v>
      </c>
      <c r="D20" s="44">
        <f>VLOOKUP(A20,Sheet4!A:D,4,FALSE)</f>
        <v>3.4875000000000003</v>
      </c>
      <c r="E20" s="32">
        <v>9</v>
      </c>
      <c r="F20" s="32">
        <v>748.13000000000011</v>
      </c>
      <c r="G20" s="33">
        <v>0</v>
      </c>
      <c r="H20" s="33">
        <v>0</v>
      </c>
      <c r="I20" s="32">
        <v>1</v>
      </c>
      <c r="J20" s="32">
        <v>87.19</v>
      </c>
      <c r="K20" s="32">
        <v>3</v>
      </c>
      <c r="L20" s="32">
        <v>394.37</v>
      </c>
      <c r="M20" s="32">
        <v>2</v>
      </c>
      <c r="N20" s="32">
        <v>174.38</v>
      </c>
      <c r="O20" s="33">
        <v>0</v>
      </c>
      <c r="P20" s="33">
        <v>0</v>
      </c>
      <c r="Q20" s="32">
        <v>2</v>
      </c>
      <c r="R20" s="32">
        <v>263.98</v>
      </c>
      <c r="S20" s="32">
        <v>3</v>
      </c>
      <c r="T20" s="32">
        <v>395.97</v>
      </c>
      <c r="U20" s="32">
        <v>4</v>
      </c>
      <c r="V20" s="32">
        <v>571.16000000000008</v>
      </c>
      <c r="W20" s="32">
        <v>2</v>
      </c>
      <c r="X20" s="32">
        <v>281.98</v>
      </c>
      <c r="Y20" s="32">
        <v>0</v>
      </c>
      <c r="Z20" s="32">
        <v>0</v>
      </c>
      <c r="AA20" s="32">
        <f t="shared" si="0"/>
        <v>1249.1100000000001</v>
      </c>
      <c r="AB20" s="36">
        <f t="shared" si="1"/>
        <v>2.0850456800122329E-2</v>
      </c>
      <c r="AC20" s="32">
        <f>SUM($AB$4:AB20)</f>
        <v>0.54301943445320544</v>
      </c>
      <c r="AD20" s="32" t="str">
        <f>LOOKUP(AC20,帕累托等级设置!$B$2:$B$6,帕累托等级设置!$A$2:$A$6)</f>
        <v>A</v>
      </c>
      <c r="AE20" s="57"/>
      <c r="AF20" s="32"/>
      <c r="AG20" s="32"/>
      <c r="AH20" s="32"/>
      <c r="AI20" s="32"/>
      <c r="AJ20" s="32"/>
      <c r="AK20" s="32"/>
      <c r="AL20" s="32">
        <f>VLOOKUP(AD20,帕累托等级设置!$A$1:$C$6,3)</f>
        <v>45</v>
      </c>
      <c r="AM20" s="32">
        <f>VLOOKUP(C20,备货周期!A:D,4,FALSE)</f>
        <v>75</v>
      </c>
      <c r="AN20" s="32">
        <f>VLOOKUP(C20,备货周期!A:E,5,FALSE)</f>
        <v>30</v>
      </c>
      <c r="AO20" s="32"/>
      <c r="AP20" s="32">
        <f>VLOOKUP(A20,现有库存!A:B,2,FALSE)</f>
        <v>33</v>
      </c>
      <c r="AQ20" s="32">
        <f>IF(ISNA(VLOOKUP(A20,在途!A:G,7,FALSE)),0,VLOOKUP(A20,在途!A:G,7,FALSE))</f>
        <v>0</v>
      </c>
      <c r="AR20" s="32"/>
      <c r="AS20" s="70">
        <f t="shared" si="2"/>
        <v>-33</v>
      </c>
      <c r="AT20" s="32">
        <f t="shared" si="3"/>
        <v>-115.08750000000001</v>
      </c>
    </row>
    <row r="21" spans="1:46" x14ac:dyDescent="0.25">
      <c r="A21" s="30">
        <v>9350329000429</v>
      </c>
      <c r="B21" s="30" t="str">
        <f>VLOOKUP(A21,Sheet4!$A$1:$B$115,2,FALSE)</f>
        <v>AND01 155x225cm</v>
      </c>
      <c r="C21" s="31" t="str">
        <f>VLOOKUP(A21,Sheet4!A:C,3,FALSE)</f>
        <v>熊亚机织</v>
      </c>
      <c r="D21" s="44">
        <f>VLOOKUP(A21,Sheet4!A:D,4,FALSE)</f>
        <v>3.4875000000000003</v>
      </c>
      <c r="E21" s="32">
        <v>4</v>
      </c>
      <c r="F21" s="32">
        <v>384.34000000000003</v>
      </c>
      <c r="G21" s="33">
        <v>0</v>
      </c>
      <c r="H21" s="33">
        <v>0</v>
      </c>
      <c r="I21" s="32">
        <v>2</v>
      </c>
      <c r="J21" s="32">
        <v>198.1</v>
      </c>
      <c r="K21" s="32">
        <v>1</v>
      </c>
      <c r="L21" s="32">
        <v>99.05</v>
      </c>
      <c r="M21" s="32">
        <v>2</v>
      </c>
      <c r="N21" s="32">
        <v>198.1</v>
      </c>
      <c r="O21" s="32">
        <v>1</v>
      </c>
      <c r="P21" s="32">
        <v>99.05</v>
      </c>
      <c r="Q21" s="32">
        <v>1</v>
      </c>
      <c r="R21" s="32">
        <v>225</v>
      </c>
      <c r="S21" s="33">
        <v>0</v>
      </c>
      <c r="T21" s="33">
        <v>0</v>
      </c>
      <c r="U21" s="32">
        <v>2</v>
      </c>
      <c r="V21" s="32">
        <v>274.04000000000002</v>
      </c>
      <c r="W21" s="32">
        <v>4</v>
      </c>
      <c r="X21" s="32">
        <v>711.47</v>
      </c>
      <c r="Y21" s="32">
        <v>1</v>
      </c>
      <c r="Z21" s="32">
        <v>187.49</v>
      </c>
      <c r="AA21" s="32">
        <f t="shared" si="0"/>
        <v>1173</v>
      </c>
      <c r="AB21" s="36">
        <f t="shared" si="1"/>
        <v>1.9580009628089992E-2</v>
      </c>
      <c r="AC21" s="32">
        <f>SUM($AB$4:AB21)</f>
        <v>0.56259944408129547</v>
      </c>
      <c r="AD21" s="32" t="str">
        <f>LOOKUP(AC21,帕累托等级设置!$B$2:$B$6,帕累托等级设置!$A$2:$A$6)</f>
        <v>A</v>
      </c>
      <c r="AE21" s="57"/>
      <c r="AF21" s="32"/>
      <c r="AG21" s="32"/>
      <c r="AH21" s="32"/>
      <c r="AI21" s="32"/>
      <c r="AJ21" s="32"/>
      <c r="AK21" s="32"/>
      <c r="AL21" s="32">
        <f>VLOOKUP(AD21,帕累托等级设置!$A$1:$C$6,3)</f>
        <v>45</v>
      </c>
      <c r="AM21" s="32">
        <f>VLOOKUP(C21,备货周期!A:D,4,FALSE)</f>
        <v>75</v>
      </c>
      <c r="AN21" s="32">
        <f>VLOOKUP(C21,备货周期!A:E,5,FALSE)</f>
        <v>30</v>
      </c>
      <c r="AO21" s="32"/>
      <c r="AP21" s="32">
        <f>VLOOKUP(A21,现有库存!A:B,2,FALSE)</f>
        <v>29</v>
      </c>
      <c r="AQ21" s="32">
        <f>IF(ISNA(VLOOKUP(A21,在途!A:G,7,FALSE)),0,VLOOKUP(A21,在途!A:G,7,FALSE))</f>
        <v>0</v>
      </c>
      <c r="AR21" s="32"/>
      <c r="AS21" s="70">
        <f t="shared" si="2"/>
        <v>-29</v>
      </c>
      <c r="AT21" s="32">
        <f t="shared" si="3"/>
        <v>-101.1375</v>
      </c>
    </row>
    <row r="22" spans="1:46" x14ac:dyDescent="0.25">
      <c r="A22" s="30">
        <v>9350329000528</v>
      </c>
      <c r="B22" s="30" t="str">
        <f>VLOOKUP(A22,Sheet4!$A$1:$B$115,2,FALSE)</f>
        <v>SIL02 155x225cm</v>
      </c>
      <c r="C22" s="31" t="str">
        <f>VLOOKUP(A22,Sheet4!A:C,3,FALSE)</f>
        <v>福荣达机织</v>
      </c>
      <c r="D22" s="44">
        <f>VLOOKUP(A22,Sheet4!A:D,4,FALSE)</f>
        <v>3.6799999999999997</v>
      </c>
      <c r="E22" s="32">
        <v>0</v>
      </c>
      <c r="F22" s="33">
        <v>0</v>
      </c>
      <c r="G22" s="33">
        <v>0</v>
      </c>
      <c r="H22" s="33">
        <v>0</v>
      </c>
      <c r="I22" s="32">
        <v>5</v>
      </c>
      <c r="J22" s="32">
        <v>261.57</v>
      </c>
      <c r="K22" s="32">
        <v>7</v>
      </c>
      <c r="L22" s="32">
        <v>394.37</v>
      </c>
      <c r="M22" s="32">
        <v>5</v>
      </c>
      <c r="N22" s="32">
        <v>348.76</v>
      </c>
      <c r="O22" s="32">
        <v>4</v>
      </c>
      <c r="P22" s="32">
        <v>348.76</v>
      </c>
      <c r="Q22" s="32">
        <v>1</v>
      </c>
      <c r="R22" s="32">
        <v>87.19</v>
      </c>
      <c r="S22" s="32">
        <v>6</v>
      </c>
      <c r="T22" s="32">
        <v>681.56</v>
      </c>
      <c r="U22" s="32">
        <v>1</v>
      </c>
      <c r="V22" s="32">
        <v>87.19</v>
      </c>
      <c r="W22" s="32">
        <v>2</v>
      </c>
      <c r="X22" s="32">
        <v>395.98</v>
      </c>
      <c r="Y22" s="32">
        <v>0</v>
      </c>
      <c r="Z22" s="32">
        <v>0</v>
      </c>
      <c r="AA22" s="32">
        <f t="shared" si="0"/>
        <v>1164.73</v>
      </c>
      <c r="AB22" s="36">
        <f t="shared" si="1"/>
        <v>1.9441964717924344E-2</v>
      </c>
      <c r="AC22" s="32">
        <f>SUM($AB$4:AB22)</f>
        <v>0.58204140879921984</v>
      </c>
      <c r="AD22" s="32" t="str">
        <f>LOOKUP(AC22,帕累托等级设置!$B$2:$B$6,帕累托等级设置!$A$2:$A$6)</f>
        <v>A</v>
      </c>
      <c r="AE22" s="57"/>
      <c r="AF22" s="32"/>
      <c r="AG22" s="32"/>
      <c r="AH22" s="32"/>
      <c r="AI22" s="32"/>
      <c r="AJ22" s="32"/>
      <c r="AK22" s="32"/>
      <c r="AL22" s="32">
        <f>VLOOKUP(AD22,帕累托等级设置!$A$1:$C$6,3)</f>
        <v>45</v>
      </c>
      <c r="AM22" s="32">
        <f>VLOOKUP(C22,备货周期!A:D,4,FALSE)</f>
        <v>90</v>
      </c>
      <c r="AN22" s="32">
        <f>VLOOKUP(C22,备货周期!A:E,5,FALSE)</f>
        <v>30</v>
      </c>
      <c r="AO22" s="32"/>
      <c r="AP22" s="32">
        <f>VLOOKUP(A22,现有库存!A:B,2,FALSE)</f>
        <v>26</v>
      </c>
      <c r="AQ22" s="32">
        <f>IF(ISNA(VLOOKUP(A22,在途!A:G,7,FALSE)),0,VLOOKUP(A22,在途!A:G,7,FALSE))</f>
        <v>16</v>
      </c>
      <c r="AR22" s="32"/>
      <c r="AS22" s="70">
        <f t="shared" si="2"/>
        <v>-42</v>
      </c>
      <c r="AT22" s="32">
        <f t="shared" si="3"/>
        <v>-154.56</v>
      </c>
    </row>
    <row r="23" spans="1:46" x14ac:dyDescent="0.25">
      <c r="A23" s="30">
        <v>9350329000481</v>
      </c>
      <c r="B23" s="30" t="str">
        <f>VLOOKUP(A23,Sheet4!$A$1:$B$115,2,FALSE)</f>
        <v>AND04 155x225cm</v>
      </c>
      <c r="C23" s="31" t="str">
        <f>VLOOKUP(A23,Sheet4!A:C,3,FALSE)</f>
        <v>熊亚机织</v>
      </c>
      <c r="D23" s="44">
        <f>VLOOKUP(A23,Sheet4!A:D,4,FALSE)</f>
        <v>3.4875000000000003</v>
      </c>
      <c r="E23" s="32">
        <v>0</v>
      </c>
      <c r="F23" s="33">
        <v>0</v>
      </c>
      <c r="G23" s="33">
        <v>0</v>
      </c>
      <c r="H23" s="33">
        <v>0</v>
      </c>
      <c r="I23" s="32">
        <v>3</v>
      </c>
      <c r="J23" s="32">
        <v>297.14999999999998</v>
      </c>
      <c r="K23" s="32">
        <v>1</v>
      </c>
      <c r="L23" s="32">
        <v>99.05</v>
      </c>
      <c r="M23" s="32">
        <v>1</v>
      </c>
      <c r="N23" s="32">
        <v>99.05</v>
      </c>
      <c r="O23" s="32">
        <v>3</v>
      </c>
      <c r="P23" s="32">
        <v>297.14999999999998</v>
      </c>
      <c r="Q23" s="33">
        <v>0</v>
      </c>
      <c r="R23" s="33">
        <v>0</v>
      </c>
      <c r="S23" s="32">
        <v>5</v>
      </c>
      <c r="T23" s="32">
        <v>779.04</v>
      </c>
      <c r="U23" s="32">
        <v>2</v>
      </c>
      <c r="V23" s="32">
        <v>349.04</v>
      </c>
      <c r="W23" s="32">
        <v>0</v>
      </c>
      <c r="X23" s="32">
        <v>0</v>
      </c>
      <c r="Y23" s="32">
        <v>0</v>
      </c>
      <c r="Z23" s="32">
        <v>0</v>
      </c>
      <c r="AA23" s="32">
        <f t="shared" si="0"/>
        <v>1128.08</v>
      </c>
      <c r="AB23" s="36">
        <f t="shared" si="1"/>
        <v>1.8830193743611043E-2</v>
      </c>
      <c r="AC23" s="32">
        <f>SUM($AB$4:AB23)</f>
        <v>0.6008716025428309</v>
      </c>
      <c r="AD23" s="32" t="str">
        <f>LOOKUP(AC23,帕累托等级设置!$B$2:$B$6,帕累托等级设置!$A$2:$A$6)</f>
        <v>B</v>
      </c>
      <c r="AE23" s="57"/>
      <c r="AF23" s="32"/>
      <c r="AG23" s="32"/>
      <c r="AH23" s="32"/>
      <c r="AI23" s="32"/>
      <c r="AJ23" s="32"/>
      <c r="AK23" s="32"/>
      <c r="AL23" s="32">
        <f>VLOOKUP(AD23,帕累托等级设置!$A$1:$C$6,3)</f>
        <v>30</v>
      </c>
      <c r="AM23" s="32">
        <f>VLOOKUP(C23,备货周期!A:D,4,FALSE)</f>
        <v>75</v>
      </c>
      <c r="AN23" s="32">
        <f>VLOOKUP(C23,备货周期!A:E,5,FALSE)</f>
        <v>30</v>
      </c>
      <c r="AO23" s="32"/>
      <c r="AP23" s="32">
        <f>VLOOKUP(A23,现有库存!A:B,2,FALSE)</f>
        <v>20</v>
      </c>
      <c r="AQ23" s="32">
        <f>IF(ISNA(VLOOKUP(A23,在途!A:G,7,FALSE)),0,VLOOKUP(A23,在途!A:G,7,FALSE))</f>
        <v>5</v>
      </c>
      <c r="AR23" s="32"/>
      <c r="AS23" s="70">
        <f t="shared" si="2"/>
        <v>-25</v>
      </c>
      <c r="AT23" s="32">
        <f t="shared" si="3"/>
        <v>-87.1875</v>
      </c>
    </row>
    <row r="24" spans="1:46" x14ac:dyDescent="0.25">
      <c r="A24" s="30">
        <v>9350329000979</v>
      </c>
      <c r="B24" s="30" t="str">
        <f>VLOOKUP(A24,Sheet4!$A$1:$B$115,2,FALSE)</f>
        <v>SUP04 190x280cm</v>
      </c>
      <c r="C24" s="31" t="str">
        <f>VLOOKUP(A24,Sheet4!A:C,3,FALSE)</f>
        <v>安新手工</v>
      </c>
      <c r="D24" s="44">
        <f>VLOOKUP(A24,Sheet4!A:D,4,FALSE)</f>
        <v>5.3199999999999994</v>
      </c>
      <c r="E24" s="32">
        <v>2</v>
      </c>
      <c r="F24" s="32">
        <v>365.01</v>
      </c>
      <c r="G24" s="33">
        <v>0</v>
      </c>
      <c r="H24" s="33">
        <v>0</v>
      </c>
      <c r="I24" s="33">
        <v>0</v>
      </c>
      <c r="J24" s="33">
        <v>0</v>
      </c>
      <c r="K24" s="32">
        <v>1</v>
      </c>
      <c r="L24" s="32">
        <v>224.99</v>
      </c>
      <c r="M24" s="32">
        <v>3</v>
      </c>
      <c r="N24" s="32">
        <v>674.97</v>
      </c>
      <c r="O24" s="32">
        <v>5</v>
      </c>
      <c r="P24" s="32">
        <v>1124.97</v>
      </c>
      <c r="Q24" s="32">
        <v>3</v>
      </c>
      <c r="R24" s="32">
        <v>674.98</v>
      </c>
      <c r="S24" s="32">
        <v>1</v>
      </c>
      <c r="T24" s="32">
        <v>225</v>
      </c>
      <c r="U24" s="32">
        <v>3</v>
      </c>
      <c r="V24" s="32">
        <v>600</v>
      </c>
      <c r="W24" s="32">
        <v>1</v>
      </c>
      <c r="X24" s="32">
        <v>224.99</v>
      </c>
      <c r="Y24" s="32">
        <v>0</v>
      </c>
      <c r="Z24" s="32">
        <v>0</v>
      </c>
      <c r="AA24" s="32">
        <f t="shared" si="0"/>
        <v>1049.99</v>
      </c>
      <c r="AB24" s="36">
        <f t="shared" si="1"/>
        <v>1.7526695915940502E-2</v>
      </c>
      <c r="AC24" s="32">
        <f>SUM($AB$4:AB24)</f>
        <v>0.61839829845877137</v>
      </c>
      <c r="AD24" s="32" t="str">
        <f>LOOKUP(AC24,帕累托等级设置!$B$2:$B$6,帕累托等级设置!$A$2:$A$6)</f>
        <v>B</v>
      </c>
      <c r="AE24" s="57"/>
      <c r="AF24" s="32"/>
      <c r="AG24" s="32"/>
      <c r="AH24" s="32"/>
      <c r="AI24" s="32"/>
      <c r="AJ24" s="32"/>
      <c r="AK24" s="32"/>
      <c r="AL24" s="32">
        <f>VLOOKUP(AD24,帕累托等级设置!$A$1:$C$6,3)</f>
        <v>30</v>
      </c>
      <c r="AM24" s="32">
        <f>VLOOKUP(C24,备货周期!A:D,4,FALSE)</f>
        <v>75</v>
      </c>
      <c r="AN24" s="32">
        <f>VLOOKUP(C24,备货周期!A:E,5,FALSE)</f>
        <v>30</v>
      </c>
      <c r="AO24" s="32"/>
      <c r="AP24" s="32">
        <f>VLOOKUP(A24,现有库存!A:B,2,FALSE)</f>
        <v>5</v>
      </c>
      <c r="AQ24" s="32">
        <f>IF(ISNA(VLOOKUP(A24,在途!A:G,7,FALSE)),0,VLOOKUP(A24,在途!A:G,7,FALSE))</f>
        <v>22</v>
      </c>
      <c r="AR24" s="32"/>
      <c r="AS24" s="70">
        <f t="shared" si="2"/>
        <v>-27</v>
      </c>
      <c r="AT24" s="32">
        <f t="shared" si="3"/>
        <v>-143.63999999999999</v>
      </c>
    </row>
    <row r="25" spans="1:46" x14ac:dyDescent="0.25">
      <c r="A25" s="30">
        <v>9350329001037</v>
      </c>
      <c r="B25" s="30" t="str">
        <f>VLOOKUP(A25,Sheet4!$A$1:$B$115,2,FALSE)</f>
        <v>LUX03 190x280cm</v>
      </c>
      <c r="C25" s="31" t="str">
        <f>VLOOKUP(A25,Sheet4!A:C,3,FALSE)</f>
        <v>福海手工</v>
      </c>
      <c r="D25" s="44">
        <f>VLOOKUP(A25,Sheet4!A:D,4,FALSE)</f>
        <v>5.3199999999999994</v>
      </c>
      <c r="E25" s="32">
        <v>0</v>
      </c>
      <c r="F25" s="33">
        <v>0</v>
      </c>
      <c r="G25" s="32">
        <v>1</v>
      </c>
      <c r="H25" s="32">
        <v>133</v>
      </c>
      <c r="I25" s="32">
        <v>2</v>
      </c>
      <c r="J25" s="32">
        <v>266</v>
      </c>
      <c r="K25" s="32">
        <v>1</v>
      </c>
      <c r="L25" s="32">
        <v>190</v>
      </c>
      <c r="M25" s="32">
        <v>6</v>
      </c>
      <c r="N25" s="32">
        <v>1194.96</v>
      </c>
      <c r="O25" s="32">
        <v>5</v>
      </c>
      <c r="P25" s="32">
        <v>999.95</v>
      </c>
      <c r="Q25" s="32">
        <v>4</v>
      </c>
      <c r="R25" s="32">
        <v>794.97</v>
      </c>
      <c r="S25" s="32">
        <v>1</v>
      </c>
      <c r="T25" s="32">
        <v>199.99</v>
      </c>
      <c r="U25" s="32">
        <v>3</v>
      </c>
      <c r="V25" s="32">
        <v>599.97</v>
      </c>
      <c r="W25" s="32">
        <v>1</v>
      </c>
      <c r="X25" s="32">
        <v>195</v>
      </c>
      <c r="Y25" s="32">
        <v>0</v>
      </c>
      <c r="Z25" s="32">
        <v>0</v>
      </c>
      <c r="AA25" s="32">
        <f t="shared" si="0"/>
        <v>994.96</v>
      </c>
      <c r="AB25" s="36">
        <f t="shared" si="1"/>
        <v>1.6608121380702827E-2</v>
      </c>
      <c r="AC25" s="32">
        <f>SUM($AB$4:AB25)</f>
        <v>0.63500641983947415</v>
      </c>
      <c r="AD25" s="32" t="str">
        <f>LOOKUP(AC25,帕累托等级设置!$B$2:$B$6,帕累托等级设置!$A$2:$A$6)</f>
        <v>B</v>
      </c>
      <c r="AE25" s="57"/>
      <c r="AF25" s="32"/>
      <c r="AG25" s="32"/>
      <c r="AH25" s="32"/>
      <c r="AI25" s="32"/>
      <c r="AJ25" s="32"/>
      <c r="AK25" s="32"/>
      <c r="AL25" s="32">
        <f>VLOOKUP(AD25,帕累托等级设置!$A$1:$C$6,3)</f>
        <v>30</v>
      </c>
      <c r="AM25" s="32">
        <f>VLOOKUP(C25,备货周期!A:D,4,FALSE)</f>
        <v>75</v>
      </c>
      <c r="AN25" s="32">
        <f>VLOOKUP(C25,备货周期!A:E,5,FALSE)</f>
        <v>30</v>
      </c>
      <c r="AO25" s="32"/>
      <c r="AP25" s="32">
        <f>VLOOKUP(A25,现有库存!A:B,2,FALSE)</f>
        <v>1</v>
      </c>
      <c r="AQ25" s="32">
        <f>IF(ISNA(VLOOKUP(A25,在途!A:G,7,FALSE)),0,VLOOKUP(A25,在途!A:G,7,FALSE))</f>
        <v>32</v>
      </c>
      <c r="AR25" s="32"/>
      <c r="AS25" s="70">
        <f t="shared" si="2"/>
        <v>-33</v>
      </c>
      <c r="AT25" s="32">
        <f t="shared" si="3"/>
        <v>-175.55999999999997</v>
      </c>
    </row>
    <row r="26" spans="1:46" x14ac:dyDescent="0.25">
      <c r="A26" s="30">
        <v>9350329000443</v>
      </c>
      <c r="B26" s="30" t="str">
        <f>VLOOKUP(A26,Sheet4!$A$1:$B$115,2,FALSE)</f>
        <v>AND02 155x225cm</v>
      </c>
      <c r="C26" s="31" t="str">
        <f>VLOOKUP(A26,Sheet4!A:C,3,FALSE)</f>
        <v>熊亚机织</v>
      </c>
      <c r="D26" s="44">
        <f>VLOOKUP(A26,Sheet4!A:D,4,FALSE)</f>
        <v>3.4875000000000003</v>
      </c>
      <c r="E26" s="32">
        <v>4</v>
      </c>
      <c r="F26" s="32">
        <v>384.34000000000003</v>
      </c>
      <c r="G26" s="33">
        <v>0</v>
      </c>
      <c r="H26" s="33">
        <v>0</v>
      </c>
      <c r="I26" s="32">
        <v>3</v>
      </c>
      <c r="J26" s="32">
        <v>297.14999999999998</v>
      </c>
      <c r="K26" s="32">
        <v>1</v>
      </c>
      <c r="L26" s="32">
        <v>99.05</v>
      </c>
      <c r="M26" s="32">
        <v>1</v>
      </c>
      <c r="N26" s="32">
        <v>99.05</v>
      </c>
      <c r="O26" s="32">
        <v>2</v>
      </c>
      <c r="P26" s="32">
        <v>309.05</v>
      </c>
      <c r="Q26" s="32">
        <v>2</v>
      </c>
      <c r="R26" s="32">
        <v>269.05</v>
      </c>
      <c r="S26" s="32">
        <v>1</v>
      </c>
      <c r="T26" s="32">
        <v>174.99</v>
      </c>
      <c r="U26" s="32">
        <v>4</v>
      </c>
      <c r="V26" s="32">
        <v>624.03</v>
      </c>
      <c r="W26" s="32">
        <v>1</v>
      </c>
      <c r="X26" s="32">
        <v>187.49</v>
      </c>
      <c r="Y26" s="32">
        <v>0</v>
      </c>
      <c r="Z26" s="32">
        <v>0</v>
      </c>
      <c r="AA26" s="32">
        <f t="shared" si="0"/>
        <v>986.51</v>
      </c>
      <c r="AB26" s="36">
        <f t="shared" si="1"/>
        <v>1.646707186547916E-2</v>
      </c>
      <c r="AC26" s="32">
        <f>SUM($AB$4:AB26)</f>
        <v>0.65147349170495328</v>
      </c>
      <c r="AD26" s="32" t="str">
        <f>LOOKUP(AC26,帕累托等级设置!$B$2:$B$6,帕累托等级设置!$A$2:$A$6)</f>
        <v>B</v>
      </c>
      <c r="AE26" s="57"/>
      <c r="AF26" s="32"/>
      <c r="AG26" s="32"/>
      <c r="AH26" s="32"/>
      <c r="AI26" s="32"/>
      <c r="AJ26" s="32"/>
      <c r="AK26" s="32"/>
      <c r="AL26" s="32">
        <f>VLOOKUP(AD26,帕累托等级设置!$A$1:$C$6,3)</f>
        <v>30</v>
      </c>
      <c r="AM26" s="32">
        <f>VLOOKUP(C26,备货周期!A:D,4,FALSE)</f>
        <v>75</v>
      </c>
      <c r="AN26" s="32">
        <f>VLOOKUP(C26,备货周期!A:E,5,FALSE)</f>
        <v>30</v>
      </c>
      <c r="AO26" s="32"/>
      <c r="AP26" s="32">
        <f>VLOOKUP(A26,现有库存!A:B,2,FALSE)</f>
        <v>29</v>
      </c>
      <c r="AQ26" s="32">
        <f>IF(ISNA(VLOOKUP(A26,在途!A:G,7,FALSE)),0,VLOOKUP(A26,在途!A:G,7,FALSE))</f>
        <v>0</v>
      </c>
      <c r="AR26" s="32"/>
      <c r="AS26" s="70">
        <f t="shared" si="2"/>
        <v>-29</v>
      </c>
      <c r="AT26" s="32">
        <f t="shared" si="3"/>
        <v>-101.1375</v>
      </c>
    </row>
    <row r="27" spans="1:46" x14ac:dyDescent="0.25">
      <c r="A27" s="30">
        <v>9350329002737</v>
      </c>
      <c r="B27" s="30" t="str">
        <f>VLOOKUP(A27,Sheet4!$A$1:$B$115,2,FALSE)</f>
        <v>MOD02 190x280cm</v>
      </c>
      <c r="C27" s="31" t="str">
        <f>VLOOKUP(A27,Sheet4!A:C,3,FALSE)</f>
        <v>福荣达机织</v>
      </c>
      <c r="D27" s="44">
        <f>VLOOKUP(A27,Sheet4!A:D,4,FALSE)</f>
        <v>5.3199999999999994</v>
      </c>
      <c r="E27" s="32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2">
        <v>0</v>
      </c>
      <c r="L27" s="32">
        <v>0</v>
      </c>
      <c r="M27" s="32">
        <v>0</v>
      </c>
      <c r="N27" s="32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2">
        <v>0</v>
      </c>
      <c r="V27" s="32">
        <v>0</v>
      </c>
      <c r="W27" s="32">
        <v>1</v>
      </c>
      <c r="X27" s="32">
        <v>300</v>
      </c>
      <c r="Y27" s="32">
        <v>2</v>
      </c>
      <c r="Z27" s="32">
        <v>600</v>
      </c>
      <c r="AA27" s="32">
        <f t="shared" si="0"/>
        <v>900</v>
      </c>
      <c r="AB27" s="36">
        <f t="shared" si="1"/>
        <v>1.5023025290094623E-2</v>
      </c>
      <c r="AC27" s="32">
        <f>SUM($AB$4:AB27)</f>
        <v>0.66649651699504786</v>
      </c>
      <c r="AD27" s="32" t="str">
        <f>LOOKUP(AC27,帕累托等级设置!$B$2:$B$6,帕累托等级设置!$A$2:$A$6)</f>
        <v>B</v>
      </c>
      <c r="AE27" s="57"/>
      <c r="AF27" s="32"/>
      <c r="AG27" s="32"/>
      <c r="AH27" s="32"/>
      <c r="AI27" s="32"/>
      <c r="AJ27" s="32"/>
      <c r="AK27" s="32"/>
      <c r="AL27" s="32">
        <f>VLOOKUP(AD27,帕累托等级设置!$A$1:$C$6,3)</f>
        <v>30</v>
      </c>
      <c r="AM27" s="32">
        <f>VLOOKUP(C27,备货周期!A:D,4,FALSE)</f>
        <v>90</v>
      </c>
      <c r="AN27" s="32">
        <f>VLOOKUP(C27,备货周期!A:E,5,FALSE)</f>
        <v>30</v>
      </c>
      <c r="AO27" s="32"/>
      <c r="AP27" s="32">
        <f>VLOOKUP(A27,现有库存!A:B,2,FALSE)</f>
        <v>13</v>
      </c>
      <c r="AQ27" s="32">
        <f>IF(ISNA(VLOOKUP(A27,在途!A:G,7,FALSE)),0,VLOOKUP(A27,在途!A:G,7,FALSE))</f>
        <v>0</v>
      </c>
      <c r="AR27" s="32"/>
      <c r="AS27" s="70">
        <f t="shared" si="2"/>
        <v>-13</v>
      </c>
      <c r="AT27" s="32">
        <f t="shared" si="3"/>
        <v>-69.16</v>
      </c>
    </row>
    <row r="28" spans="1:46" x14ac:dyDescent="0.25">
      <c r="A28" s="30">
        <v>9350329000139</v>
      </c>
      <c r="B28" s="30" t="str">
        <f>VLOOKUP(A28,Sheet4!$A$1:$B$115,2,FALSE)</f>
        <v>JAZ01 200x290cm</v>
      </c>
      <c r="C28" s="31" t="str">
        <f>VLOOKUP(A28,Sheet4!A:C,3,FALSE)</f>
        <v>印度手工</v>
      </c>
      <c r="D28" s="44">
        <f>VLOOKUP(A28,Sheet4!A:D,4,FALSE)</f>
        <v>5.8</v>
      </c>
      <c r="E28" s="32">
        <v>0</v>
      </c>
      <c r="F28" s="33">
        <v>0</v>
      </c>
      <c r="G28" s="32">
        <v>1</v>
      </c>
      <c r="H28" s="32">
        <v>237.51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2">
        <v>1</v>
      </c>
      <c r="R28" s="32">
        <v>292</v>
      </c>
      <c r="S28" s="32">
        <v>1</v>
      </c>
      <c r="T28" s="32">
        <v>292</v>
      </c>
      <c r="U28" s="32">
        <v>2</v>
      </c>
      <c r="V28" s="32">
        <v>584</v>
      </c>
      <c r="W28" s="32">
        <v>0</v>
      </c>
      <c r="X28" s="32">
        <v>0</v>
      </c>
      <c r="Y28" s="32">
        <v>0</v>
      </c>
      <c r="Z28" s="32">
        <v>0</v>
      </c>
      <c r="AA28" s="32">
        <f t="shared" si="0"/>
        <v>876</v>
      </c>
      <c r="AB28" s="36">
        <f t="shared" si="1"/>
        <v>1.4622411282358765E-2</v>
      </c>
      <c r="AC28" s="32">
        <f>SUM($AB$4:AB28)</f>
        <v>0.68111892827740661</v>
      </c>
      <c r="AD28" s="32" t="str">
        <f>LOOKUP(AC28,帕累托等级设置!$B$2:$B$6,帕累托等级设置!$A$2:$A$6)</f>
        <v>B</v>
      </c>
      <c r="AE28" s="57"/>
      <c r="AF28" s="32"/>
      <c r="AG28" s="32"/>
      <c r="AH28" s="32"/>
      <c r="AI28" s="32"/>
      <c r="AJ28" s="32"/>
      <c r="AK28" s="32"/>
      <c r="AL28" s="32">
        <f>VLOOKUP(AD28,帕累托等级设置!$A$1:$C$6,3)</f>
        <v>30</v>
      </c>
      <c r="AM28" s="32">
        <f>VLOOKUP(C28,备货周期!A:D,4,FALSE)</f>
        <v>150</v>
      </c>
      <c r="AN28" s="32">
        <f>VLOOKUP(C28,备货周期!A:E,5,FALSE)</f>
        <v>30</v>
      </c>
      <c r="AO28" s="32"/>
      <c r="AP28" s="32">
        <f>VLOOKUP(A28,现有库存!A:B,2,FALSE)</f>
        <v>1</v>
      </c>
      <c r="AQ28" s="32">
        <f>IF(ISNA(VLOOKUP(A28,在途!A:G,7,FALSE)),0,VLOOKUP(A28,在途!A:G,7,FALSE))</f>
        <v>0</v>
      </c>
      <c r="AR28" s="32"/>
      <c r="AS28" s="70">
        <f t="shared" si="2"/>
        <v>-1</v>
      </c>
      <c r="AT28" s="32">
        <f t="shared" si="3"/>
        <v>-5.8</v>
      </c>
    </row>
    <row r="29" spans="1:46" x14ac:dyDescent="0.25">
      <c r="A29" s="30">
        <v>9350329000825</v>
      </c>
      <c r="B29" s="30" t="str">
        <f>VLOOKUP(A29,Sheet4!$A$1:$B$115,2,FALSE)</f>
        <v>HID01 152x198cm</v>
      </c>
      <c r="C29" s="31" t="str">
        <f>VLOOKUP(A29,Sheet4!A:C,3,FALSE)</f>
        <v>鑫源皮毛</v>
      </c>
      <c r="D29" s="44">
        <f>VLOOKUP(A29,Sheet4!A:D,4,FALSE)</f>
        <v>3.0095999999999998</v>
      </c>
      <c r="E29" s="32">
        <v>5</v>
      </c>
      <c r="F29" s="32">
        <v>992.05</v>
      </c>
      <c r="G29" s="33">
        <v>0</v>
      </c>
      <c r="H29" s="33">
        <v>0</v>
      </c>
      <c r="I29" s="33">
        <v>0</v>
      </c>
      <c r="J29" s="33">
        <v>0</v>
      </c>
      <c r="K29" s="32">
        <v>2</v>
      </c>
      <c r="L29" s="32">
        <v>377.28000000000003</v>
      </c>
      <c r="M29" s="32">
        <v>3</v>
      </c>
      <c r="N29" s="32">
        <v>321.87</v>
      </c>
      <c r="O29" s="32">
        <v>2</v>
      </c>
      <c r="P29" s="32">
        <v>539.98</v>
      </c>
      <c r="Q29" s="32">
        <v>5</v>
      </c>
      <c r="R29" s="32">
        <v>1187.25</v>
      </c>
      <c r="S29" s="32">
        <v>1</v>
      </c>
      <c r="T29" s="32">
        <v>269.99</v>
      </c>
      <c r="U29" s="32">
        <v>4</v>
      </c>
      <c r="V29" s="32">
        <v>591.86</v>
      </c>
      <c r="W29" s="32">
        <v>0</v>
      </c>
      <c r="X29" s="32">
        <v>0</v>
      </c>
      <c r="Y29" s="32">
        <v>0</v>
      </c>
      <c r="Z29" s="32">
        <v>0</v>
      </c>
      <c r="AA29" s="32">
        <f t="shared" si="0"/>
        <v>861.85</v>
      </c>
      <c r="AB29" s="36">
        <f t="shared" si="1"/>
        <v>1.4386215940297833E-2</v>
      </c>
      <c r="AC29" s="32">
        <f>SUM($AB$4:AB29)</f>
        <v>0.69550514421770449</v>
      </c>
      <c r="AD29" s="32" t="str">
        <f>LOOKUP(AC29,帕累托等级设置!$B$2:$B$6,帕累托等级设置!$A$2:$A$6)</f>
        <v>B</v>
      </c>
      <c r="AE29" s="57"/>
      <c r="AF29" s="32"/>
      <c r="AG29" s="32"/>
      <c r="AH29" s="32"/>
      <c r="AI29" s="32"/>
      <c r="AJ29" s="32"/>
      <c r="AK29" s="32"/>
      <c r="AL29" s="32">
        <f>VLOOKUP(AD29,帕累托等级设置!$A$1:$C$6,3)</f>
        <v>30</v>
      </c>
      <c r="AM29" s="32">
        <f>VLOOKUP(C29,备货周期!A:D,4,FALSE)</f>
        <v>75</v>
      </c>
      <c r="AN29" s="32">
        <f>VLOOKUP(C29,备货周期!A:E,5,FALSE)</f>
        <v>30</v>
      </c>
      <c r="AO29" s="32"/>
      <c r="AP29" s="32">
        <f>VLOOKUP(A29,现有库存!A:B,2,FALSE)</f>
        <v>29</v>
      </c>
      <c r="AQ29" s="32">
        <f>IF(ISNA(VLOOKUP(A29,在途!A:G,7,FALSE)),0,VLOOKUP(A29,在途!A:G,7,FALSE))</f>
        <v>7</v>
      </c>
      <c r="AR29" s="32"/>
      <c r="AS29" s="70">
        <f t="shared" si="2"/>
        <v>-36</v>
      </c>
      <c r="AT29" s="32">
        <f t="shared" si="3"/>
        <v>-108.34559999999999</v>
      </c>
    </row>
    <row r="30" spans="1:46" x14ac:dyDescent="0.25">
      <c r="A30" s="30">
        <v>9350329000542</v>
      </c>
      <c r="B30" s="30" t="str">
        <f>VLOOKUP(A30,Sheet4!$A$1:$B$115,2,FALSE)</f>
        <v>SIL03 155x225cm</v>
      </c>
      <c r="C30" s="31" t="str">
        <f>VLOOKUP(A30,Sheet4!A:C,3,FALSE)</f>
        <v>福荣达机织</v>
      </c>
      <c r="D30" s="44">
        <f>VLOOKUP(A30,Sheet4!A:D,4,FALSE)</f>
        <v>3.6799999999999997</v>
      </c>
      <c r="E30" s="32">
        <v>0</v>
      </c>
      <c r="F30" s="33">
        <v>0</v>
      </c>
      <c r="G30" s="33">
        <v>0</v>
      </c>
      <c r="H30" s="33">
        <v>0</v>
      </c>
      <c r="I30" s="32">
        <v>3</v>
      </c>
      <c r="J30" s="32">
        <v>87.19</v>
      </c>
      <c r="K30" s="32">
        <v>6</v>
      </c>
      <c r="L30" s="32">
        <v>174.38</v>
      </c>
      <c r="M30" s="32">
        <v>7</v>
      </c>
      <c r="N30" s="32">
        <v>568.75</v>
      </c>
      <c r="O30" s="32">
        <v>5</v>
      </c>
      <c r="P30" s="32">
        <v>568.75</v>
      </c>
      <c r="Q30" s="33">
        <v>0</v>
      </c>
      <c r="R30" s="33">
        <v>0</v>
      </c>
      <c r="S30" s="32">
        <v>5</v>
      </c>
      <c r="T30" s="32">
        <v>460.57</v>
      </c>
      <c r="U30" s="32">
        <v>1</v>
      </c>
      <c r="V30" s="32">
        <v>87.19</v>
      </c>
      <c r="W30" s="32">
        <v>0</v>
      </c>
      <c r="X30" s="32">
        <v>0</v>
      </c>
      <c r="Y30" s="32">
        <v>1</v>
      </c>
      <c r="Z30" s="32">
        <v>208.99</v>
      </c>
      <c r="AA30" s="32">
        <f t="shared" si="0"/>
        <v>756.75</v>
      </c>
      <c r="AB30" s="36">
        <f t="shared" si="1"/>
        <v>1.2631860431421229E-2</v>
      </c>
      <c r="AC30" s="32">
        <f>SUM($AB$4:AB30)</f>
        <v>0.70813700464912577</v>
      </c>
      <c r="AD30" s="32" t="str">
        <f>LOOKUP(AC30,帕累托等级设置!$B$2:$B$6,帕累托等级设置!$A$2:$A$6)</f>
        <v>B</v>
      </c>
      <c r="AE30" s="57"/>
      <c r="AF30" s="32"/>
      <c r="AG30" s="32"/>
      <c r="AH30" s="32"/>
      <c r="AI30" s="32"/>
      <c r="AJ30" s="32"/>
      <c r="AK30" s="32"/>
      <c r="AL30" s="32">
        <f>VLOOKUP(AD30,帕累托等级设置!$A$1:$C$6,3)</f>
        <v>30</v>
      </c>
      <c r="AM30" s="32">
        <f>VLOOKUP(C30,备货周期!A:D,4,FALSE)</f>
        <v>90</v>
      </c>
      <c r="AN30" s="32">
        <f>VLOOKUP(C30,备货周期!A:E,5,FALSE)</f>
        <v>30</v>
      </c>
      <c r="AO30" s="32"/>
      <c r="AP30" s="32">
        <f>VLOOKUP(A30,现有库存!A:B,2,FALSE)</f>
        <v>37</v>
      </c>
      <c r="AQ30" s="32">
        <f>IF(ISNA(VLOOKUP(A30,在途!A:G,7,FALSE)),0,VLOOKUP(A30,在途!A:G,7,FALSE))</f>
        <v>0</v>
      </c>
      <c r="AR30" s="32"/>
      <c r="AS30" s="70">
        <f t="shared" si="2"/>
        <v>-37</v>
      </c>
      <c r="AT30" s="32">
        <f t="shared" si="3"/>
        <v>-136.16</v>
      </c>
    </row>
    <row r="31" spans="1:46" x14ac:dyDescent="0.25">
      <c r="A31" s="30">
        <v>9350329002843</v>
      </c>
      <c r="B31" s="30" t="str">
        <f>VLOOKUP(A31,Sheet4!$A$1:$B$115,2,FALSE)</f>
        <v>SUP01 120x170cm</v>
      </c>
      <c r="C31" s="31" t="str">
        <f>VLOOKUP(A31,Sheet4!A:C,3,FALSE)</f>
        <v>安新手工</v>
      </c>
      <c r="D31" s="44">
        <f>VLOOKUP(A31,Sheet4!A:D,4,FALSE)</f>
        <v>2.04</v>
      </c>
      <c r="E31" s="32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2">
        <v>0</v>
      </c>
      <c r="L31" s="32">
        <v>0</v>
      </c>
      <c r="M31" s="32">
        <v>0</v>
      </c>
      <c r="N31" s="32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2">
        <v>0</v>
      </c>
      <c r="V31" s="32">
        <v>0</v>
      </c>
      <c r="W31" s="32">
        <v>7</v>
      </c>
      <c r="X31" s="32">
        <v>629.92999999999995</v>
      </c>
      <c r="Y31" s="32">
        <v>1</v>
      </c>
      <c r="Z31" s="32">
        <v>89.99</v>
      </c>
      <c r="AA31" s="32">
        <f t="shared" si="0"/>
        <v>719.92</v>
      </c>
      <c r="AB31" s="36">
        <f t="shared" si="1"/>
        <v>1.2017084852049911E-2</v>
      </c>
      <c r="AC31" s="32">
        <f>SUM($AB$4:AB31)</f>
        <v>0.72015408950117565</v>
      </c>
      <c r="AD31" s="32" t="str">
        <f>LOOKUP(AC31,帕累托等级设置!$B$2:$B$6,帕累托等级设置!$A$2:$A$6)</f>
        <v>B</v>
      </c>
      <c r="AE31" s="57"/>
      <c r="AF31" s="32"/>
      <c r="AG31" s="32"/>
      <c r="AH31" s="32"/>
      <c r="AI31" s="32"/>
      <c r="AJ31" s="32"/>
      <c r="AK31" s="32"/>
      <c r="AL31" s="32">
        <f>VLOOKUP(AD31,帕累托等级设置!$A$1:$C$6,3)</f>
        <v>30</v>
      </c>
      <c r="AM31" s="32">
        <f>VLOOKUP(C31,备货周期!A:D,4,FALSE)</f>
        <v>75</v>
      </c>
      <c r="AN31" s="32">
        <f>VLOOKUP(C31,备货周期!A:E,5,FALSE)</f>
        <v>30</v>
      </c>
      <c r="AO31" s="32"/>
      <c r="AP31" s="32">
        <f>VLOOKUP(A31,现有库存!A:B,2,FALSE)</f>
        <v>12</v>
      </c>
      <c r="AQ31" s="32">
        <f>IF(ISNA(VLOOKUP(A31,在途!A:G,7,FALSE)),0,VLOOKUP(A31,在途!A:G,7,FALSE))</f>
        <v>0</v>
      </c>
      <c r="AR31" s="32"/>
      <c r="AS31" s="70">
        <f t="shared" si="2"/>
        <v>-12</v>
      </c>
      <c r="AT31" s="32">
        <f t="shared" si="3"/>
        <v>-24.48</v>
      </c>
    </row>
    <row r="32" spans="1:46" x14ac:dyDescent="0.25">
      <c r="A32" s="30">
        <v>9350329000658</v>
      </c>
      <c r="B32" s="30" t="str">
        <f>VLOOKUP(A32,Sheet4!$A$1:$B$115,2,FALSE)</f>
        <v>SCT02 190x280cm</v>
      </c>
      <c r="C32" s="31" t="str">
        <f>VLOOKUP(A32,Sheet4!A:C,3,FALSE)</f>
        <v>熊亚机织</v>
      </c>
      <c r="D32" s="44">
        <f>VLOOKUP(A32,Sheet4!A:D,4,FALSE)</f>
        <v>5.3199999999999994</v>
      </c>
      <c r="E32" s="32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2">
        <v>1</v>
      </c>
      <c r="N32" s="32">
        <v>459.99</v>
      </c>
      <c r="O32" s="33">
        <v>0</v>
      </c>
      <c r="P32" s="33">
        <v>0</v>
      </c>
      <c r="Q32" s="33">
        <v>0</v>
      </c>
      <c r="R32" s="33">
        <v>0</v>
      </c>
      <c r="S32" s="32">
        <v>1</v>
      </c>
      <c r="T32" s="32">
        <v>203.99</v>
      </c>
      <c r="U32" s="32">
        <v>0</v>
      </c>
      <c r="V32" s="32">
        <v>0</v>
      </c>
      <c r="W32" s="32">
        <v>2</v>
      </c>
      <c r="X32" s="32">
        <v>467.98</v>
      </c>
      <c r="Y32" s="32">
        <v>0</v>
      </c>
      <c r="Z32" s="32">
        <v>0</v>
      </c>
      <c r="AA32" s="32">
        <f t="shared" si="0"/>
        <v>671.97</v>
      </c>
      <c r="AB32" s="36">
        <f t="shared" si="1"/>
        <v>1.1216691449094315E-2</v>
      </c>
      <c r="AC32" s="32">
        <f>SUM($AB$4:AB32)</f>
        <v>0.73137078095026997</v>
      </c>
      <c r="AD32" s="32" t="str">
        <f>LOOKUP(AC32,帕累托等级设置!$B$2:$B$6,帕累托等级设置!$A$2:$A$6)</f>
        <v>B</v>
      </c>
      <c r="AE32" s="57"/>
      <c r="AF32" s="32"/>
      <c r="AG32" s="32"/>
      <c r="AH32" s="32"/>
      <c r="AI32" s="32"/>
      <c r="AJ32" s="32"/>
      <c r="AK32" s="32"/>
      <c r="AL32" s="32">
        <f>VLOOKUP(AD32,帕累托等级设置!$A$1:$C$6,3)</f>
        <v>30</v>
      </c>
      <c r="AM32" s="32">
        <f>VLOOKUP(C32,备货周期!A:D,4,FALSE)</f>
        <v>75</v>
      </c>
      <c r="AN32" s="32">
        <f>VLOOKUP(C32,备货周期!A:E,5,FALSE)</f>
        <v>30</v>
      </c>
      <c r="AO32" s="32"/>
      <c r="AP32" s="32">
        <f>VLOOKUP(A32,现有库存!A:B,2,FALSE)</f>
        <v>1</v>
      </c>
      <c r="AQ32" s="32">
        <f>IF(ISNA(VLOOKUP(A32,在途!A:G,7,FALSE)),0,VLOOKUP(A32,在途!A:G,7,FALSE))</f>
        <v>0</v>
      </c>
      <c r="AR32" s="32"/>
      <c r="AS32" s="70">
        <f t="shared" si="2"/>
        <v>-1</v>
      </c>
      <c r="AT32" s="32">
        <f t="shared" si="3"/>
        <v>-5.3199999999999994</v>
      </c>
    </row>
    <row r="33" spans="1:46" x14ac:dyDescent="0.25">
      <c r="A33" s="30">
        <v>9350329000900</v>
      </c>
      <c r="B33" s="30" t="str">
        <f>VLOOKUP(A33,Sheet4!$A$1:$B$115,2,FALSE)</f>
        <v>SUP01 155x225cm</v>
      </c>
      <c r="C33" s="31" t="str">
        <f>VLOOKUP(A33,Sheet4!A:C,3,FALSE)</f>
        <v>安新手工</v>
      </c>
      <c r="D33" s="44">
        <f>VLOOKUP(A33,Sheet4!A:D,4,FALSE)</f>
        <v>3.4875000000000003</v>
      </c>
      <c r="E33" s="32">
        <v>1</v>
      </c>
      <c r="F33" s="32">
        <v>98.35</v>
      </c>
      <c r="G33" s="33">
        <v>0</v>
      </c>
      <c r="H33" s="33">
        <v>0</v>
      </c>
      <c r="I33" s="32">
        <v>1</v>
      </c>
      <c r="J33" s="32">
        <v>98.35</v>
      </c>
      <c r="K33" s="32">
        <v>3</v>
      </c>
      <c r="L33" s="32">
        <v>398.33000000000004</v>
      </c>
      <c r="M33" s="32">
        <v>2</v>
      </c>
      <c r="N33" s="32">
        <v>196.7</v>
      </c>
      <c r="O33" s="32">
        <v>7</v>
      </c>
      <c r="P33" s="32">
        <v>1049.93</v>
      </c>
      <c r="Q33" s="32">
        <v>6</v>
      </c>
      <c r="R33" s="32">
        <v>848.30000000000007</v>
      </c>
      <c r="S33" s="32">
        <v>1</v>
      </c>
      <c r="T33" s="32">
        <v>98.35</v>
      </c>
      <c r="U33" s="32">
        <v>3</v>
      </c>
      <c r="V33" s="32">
        <v>398.33000000000004</v>
      </c>
      <c r="W33" s="32">
        <v>1</v>
      </c>
      <c r="X33" s="32">
        <v>149.99</v>
      </c>
      <c r="Y33" s="32">
        <v>0</v>
      </c>
      <c r="Z33" s="32">
        <v>0</v>
      </c>
      <c r="AA33" s="32">
        <f t="shared" si="0"/>
        <v>646.67000000000007</v>
      </c>
      <c r="AB33" s="36">
        <f t="shared" si="1"/>
        <v>1.0794377515939434E-2</v>
      </c>
      <c r="AC33" s="32">
        <f>SUM($AB$4:AB33)</f>
        <v>0.74216515846620945</v>
      </c>
      <c r="AD33" s="32" t="str">
        <f>LOOKUP(AC33,帕累托等级设置!$B$2:$B$6,帕累托等级设置!$A$2:$A$6)</f>
        <v>B</v>
      </c>
      <c r="AE33" s="57"/>
      <c r="AF33" s="32"/>
      <c r="AG33" s="32"/>
      <c r="AH33" s="32"/>
      <c r="AI33" s="32"/>
      <c r="AJ33" s="32"/>
      <c r="AK33" s="32"/>
      <c r="AL33" s="32">
        <f>VLOOKUP(AD33,帕累托等级设置!$A$1:$C$6,3)</f>
        <v>30</v>
      </c>
      <c r="AM33" s="32">
        <f>VLOOKUP(C33,备货周期!A:D,4,FALSE)</f>
        <v>75</v>
      </c>
      <c r="AN33" s="32">
        <f>VLOOKUP(C33,备货周期!A:E,5,FALSE)</f>
        <v>30</v>
      </c>
      <c r="AO33" s="32"/>
      <c r="AP33" s="32">
        <f>VLOOKUP(A33,现有库存!A:B,2,FALSE)</f>
        <v>19</v>
      </c>
      <c r="AQ33" s="32">
        <f>IF(ISNA(VLOOKUP(A33,在途!A:G,7,FALSE)),0,VLOOKUP(A33,在途!A:G,7,FALSE))</f>
        <v>24</v>
      </c>
      <c r="AR33" s="32"/>
      <c r="AS33" s="70">
        <f t="shared" si="2"/>
        <v>-43</v>
      </c>
      <c r="AT33" s="32">
        <f t="shared" si="3"/>
        <v>-149.96250000000001</v>
      </c>
    </row>
    <row r="34" spans="1:46" x14ac:dyDescent="0.25">
      <c r="A34" s="30">
        <v>9350329000719</v>
      </c>
      <c r="B34" s="30" t="str">
        <f>VLOOKUP(A34,Sheet4!$A$1:$B$115,2,FALSE)</f>
        <v>FRE03 190x280cm</v>
      </c>
      <c r="C34" s="31" t="str">
        <f>VLOOKUP(A34,Sheet4!A:C,3,FALSE)</f>
        <v>熊亚机织</v>
      </c>
      <c r="D34" s="44">
        <f>VLOOKUP(A34,Sheet4!A:D,4,FALSE)</f>
        <v>5.3199999999999994</v>
      </c>
      <c r="E34" s="32">
        <v>0</v>
      </c>
      <c r="F34" s="33">
        <v>0</v>
      </c>
      <c r="G34" s="32">
        <v>2</v>
      </c>
      <c r="H34" s="32">
        <v>679.98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2">
        <v>2</v>
      </c>
      <c r="P34" s="32">
        <v>433</v>
      </c>
      <c r="Q34" s="32">
        <v>2</v>
      </c>
      <c r="R34" s="32">
        <v>600</v>
      </c>
      <c r="S34" s="32">
        <v>3</v>
      </c>
      <c r="T34" s="32">
        <v>639.99</v>
      </c>
      <c r="U34" s="32">
        <v>0</v>
      </c>
      <c r="V34" s="32">
        <v>0</v>
      </c>
      <c r="W34" s="32">
        <v>0</v>
      </c>
      <c r="X34" s="32">
        <v>0</v>
      </c>
      <c r="Y34" s="32">
        <v>0</v>
      </c>
      <c r="Z34" s="32">
        <v>0</v>
      </c>
      <c r="AA34" s="32">
        <f t="shared" si="0"/>
        <v>639.99</v>
      </c>
      <c r="AB34" s="36">
        <f t="shared" si="1"/>
        <v>1.0682873283786285E-2</v>
      </c>
      <c r="AC34" s="32">
        <f>SUM($AB$4:AB34)</f>
        <v>0.75284803174999571</v>
      </c>
      <c r="AD34" s="32" t="str">
        <f>LOOKUP(AC34,帕累托等级设置!$B$2:$B$6,帕累托等级设置!$A$2:$A$6)</f>
        <v>B</v>
      </c>
      <c r="AE34" s="57"/>
      <c r="AF34" s="32"/>
      <c r="AG34" s="32"/>
      <c r="AH34" s="32"/>
      <c r="AI34" s="32"/>
      <c r="AJ34" s="32"/>
      <c r="AK34" s="32"/>
      <c r="AL34" s="32">
        <f>VLOOKUP(AD34,帕累托等级设置!$A$1:$C$6,3)</f>
        <v>30</v>
      </c>
      <c r="AM34" s="32">
        <f>VLOOKUP(C34,备货周期!A:D,4,FALSE)</f>
        <v>75</v>
      </c>
      <c r="AN34" s="32">
        <f>VLOOKUP(C34,备货周期!A:E,5,FALSE)</f>
        <v>30</v>
      </c>
      <c r="AO34" s="32"/>
      <c r="AP34" s="32">
        <f>VLOOKUP(A34,现有库存!A:B,2,FALSE)</f>
        <v>0</v>
      </c>
      <c r="AQ34" s="32">
        <f>IF(ISNA(VLOOKUP(A34,在途!A:G,7,FALSE)),0,VLOOKUP(A34,在途!A:G,7,FALSE))</f>
        <v>25</v>
      </c>
      <c r="AR34" s="32"/>
      <c r="AS34" s="70">
        <f t="shared" si="2"/>
        <v>-25</v>
      </c>
      <c r="AT34" s="32">
        <f t="shared" si="3"/>
        <v>-132.99999999999997</v>
      </c>
    </row>
    <row r="35" spans="1:46" x14ac:dyDescent="0.25">
      <c r="A35" s="30">
        <v>9350329001044</v>
      </c>
      <c r="B35" s="30" t="str">
        <f>VLOOKUP(A35,Sheet4!$A$1:$B$115,2,FALSE)</f>
        <v>LUX04 155x225cm</v>
      </c>
      <c r="C35" s="31" t="str">
        <f>VLOOKUP(A35,Sheet4!A:C,3,FALSE)</f>
        <v>福海手工</v>
      </c>
      <c r="D35" s="44">
        <f>VLOOKUP(A35,Sheet4!A:D,4,FALSE)</f>
        <v>3.4875000000000003</v>
      </c>
      <c r="E35" s="32">
        <v>12</v>
      </c>
      <c r="F35" s="32">
        <v>652.13000000000011</v>
      </c>
      <c r="G35" s="32">
        <v>1</v>
      </c>
      <c r="H35" s="32">
        <v>87.19</v>
      </c>
      <c r="I35" s="32">
        <v>6</v>
      </c>
      <c r="J35" s="32">
        <v>261.57</v>
      </c>
      <c r="K35" s="33">
        <v>0</v>
      </c>
      <c r="L35" s="33">
        <v>0</v>
      </c>
      <c r="M35" s="32">
        <v>2</v>
      </c>
      <c r="N35" s="32">
        <v>221.19</v>
      </c>
      <c r="O35" s="33">
        <v>0</v>
      </c>
      <c r="P35" s="33">
        <v>0</v>
      </c>
      <c r="Q35" s="32">
        <v>1</v>
      </c>
      <c r="R35" s="32">
        <v>134.99</v>
      </c>
      <c r="S35" s="32">
        <v>4</v>
      </c>
      <c r="T35" s="32">
        <v>486.18</v>
      </c>
      <c r="U35" s="32">
        <v>0</v>
      </c>
      <c r="V35" s="32">
        <v>0</v>
      </c>
      <c r="W35" s="32">
        <v>2</v>
      </c>
      <c r="X35" s="32">
        <v>130</v>
      </c>
      <c r="Y35" s="32">
        <v>0</v>
      </c>
      <c r="Z35" s="32">
        <v>0</v>
      </c>
      <c r="AA35" s="32">
        <f t="shared" si="0"/>
        <v>616.18000000000006</v>
      </c>
      <c r="AB35" s="36">
        <f t="shared" si="1"/>
        <v>1.0285430803611672E-2</v>
      </c>
      <c r="AC35" s="32">
        <f>SUM($AB$4:AB35)</f>
        <v>0.76313346255360737</v>
      </c>
      <c r="AD35" s="32" t="str">
        <f>LOOKUP(AC35,帕累托等级设置!$B$2:$B$6,帕累托等级设置!$A$2:$A$6)</f>
        <v>B</v>
      </c>
      <c r="AE35" s="57"/>
      <c r="AF35" s="32"/>
      <c r="AG35" s="32"/>
      <c r="AH35" s="32"/>
      <c r="AI35" s="32"/>
      <c r="AJ35" s="32"/>
      <c r="AK35" s="32"/>
      <c r="AL35" s="32">
        <f>VLOOKUP(AD35,帕累托等级设置!$A$1:$C$6,3)</f>
        <v>30</v>
      </c>
      <c r="AM35" s="32">
        <f>VLOOKUP(C35,备货周期!A:D,4,FALSE)</f>
        <v>75</v>
      </c>
      <c r="AN35" s="32">
        <f>VLOOKUP(C35,备货周期!A:E,5,FALSE)</f>
        <v>30</v>
      </c>
      <c r="AO35" s="32"/>
      <c r="AP35" s="32">
        <f>VLOOKUP(A35,现有库存!A:B,2,FALSE)</f>
        <v>0</v>
      </c>
      <c r="AQ35" s="32">
        <f>IF(ISNA(VLOOKUP(A35,在途!A:G,7,FALSE)),0,VLOOKUP(A35,在途!A:G,7,FALSE))</f>
        <v>6</v>
      </c>
      <c r="AR35" s="32"/>
      <c r="AS35" s="70">
        <f t="shared" si="2"/>
        <v>-6</v>
      </c>
      <c r="AT35" s="32">
        <f t="shared" si="3"/>
        <v>-20.925000000000001</v>
      </c>
    </row>
    <row r="36" spans="1:46" x14ac:dyDescent="0.25">
      <c r="A36" s="30">
        <v>9350329000702</v>
      </c>
      <c r="B36" s="30" t="str">
        <f>VLOOKUP(A36,Sheet4!$A$1:$B$115,2,FALSE)</f>
        <v>FRE03 155x225cm</v>
      </c>
      <c r="C36" s="31" t="str">
        <f>VLOOKUP(A36,Sheet4!A:C,3,FALSE)</f>
        <v>熊亚机织</v>
      </c>
      <c r="D36" s="44">
        <f>VLOOKUP(A36,Sheet4!A:D,4,FALSE)</f>
        <v>3.4875000000000003</v>
      </c>
      <c r="E36" s="32">
        <v>4</v>
      </c>
      <c r="F36" s="32">
        <v>261.57</v>
      </c>
      <c r="G36" s="32">
        <v>1</v>
      </c>
      <c r="H36" s="32">
        <v>204.99</v>
      </c>
      <c r="I36" s="33">
        <v>0</v>
      </c>
      <c r="J36" s="33">
        <v>0</v>
      </c>
      <c r="K36" s="32">
        <v>1</v>
      </c>
      <c r="L36" s="32">
        <v>87.19</v>
      </c>
      <c r="M36" s="32">
        <v>1</v>
      </c>
      <c r="N36" s="32">
        <v>87.19</v>
      </c>
      <c r="O36" s="32">
        <v>2</v>
      </c>
      <c r="P36" s="32">
        <v>287.19</v>
      </c>
      <c r="Q36" s="32">
        <v>2</v>
      </c>
      <c r="R36" s="32">
        <v>286.19</v>
      </c>
      <c r="S36" s="32">
        <v>2</v>
      </c>
      <c r="T36" s="32">
        <v>174.38</v>
      </c>
      <c r="U36" s="32">
        <v>2</v>
      </c>
      <c r="V36" s="32">
        <v>439.98</v>
      </c>
      <c r="W36" s="32">
        <v>0</v>
      </c>
      <c r="X36" s="32">
        <v>0</v>
      </c>
      <c r="Y36" s="32">
        <v>0</v>
      </c>
      <c r="Z36" s="32">
        <v>0</v>
      </c>
      <c r="AA36" s="32">
        <f t="shared" ref="AA36:AA67" si="4">Z36+X36+V36+T36</f>
        <v>614.36</v>
      </c>
      <c r="AB36" s="36">
        <f t="shared" ref="AB36:AB67" si="5">AA36/$AA$114</f>
        <v>1.0255050908025035E-2</v>
      </c>
      <c r="AC36" s="32">
        <f>SUM($AB$4:AB36)</f>
        <v>0.7733885134616324</v>
      </c>
      <c r="AD36" s="32" t="str">
        <f>LOOKUP(AC36,帕累托等级设置!$B$2:$B$6,帕累托等级设置!$A$2:$A$6)</f>
        <v>B</v>
      </c>
      <c r="AE36" s="57"/>
      <c r="AF36" s="32"/>
      <c r="AG36" s="32"/>
      <c r="AH36" s="32"/>
      <c r="AI36" s="32"/>
      <c r="AJ36" s="32"/>
      <c r="AK36" s="32"/>
      <c r="AL36" s="32">
        <f>VLOOKUP(AD36,帕累托等级设置!$A$1:$C$6,3)</f>
        <v>30</v>
      </c>
      <c r="AM36" s="32">
        <f>VLOOKUP(C36,备货周期!A:D,4,FALSE)</f>
        <v>75</v>
      </c>
      <c r="AN36" s="32">
        <f>VLOOKUP(C36,备货周期!A:E,5,FALSE)</f>
        <v>30</v>
      </c>
      <c r="AO36" s="32"/>
      <c r="AP36" s="32">
        <f>VLOOKUP(A36,现有库存!A:B,2,FALSE)</f>
        <v>18</v>
      </c>
      <c r="AQ36" s="32">
        <f>IF(ISNA(VLOOKUP(A36,在途!A:G,7,FALSE)),0,VLOOKUP(A36,在途!A:G,7,FALSE))</f>
        <v>0</v>
      </c>
      <c r="AR36" s="32"/>
      <c r="AS36" s="70">
        <f t="shared" si="2"/>
        <v>-18</v>
      </c>
      <c r="AT36" s="32">
        <f t="shared" si="3"/>
        <v>-62.775000000000006</v>
      </c>
    </row>
    <row r="37" spans="1:46" x14ac:dyDescent="0.25">
      <c r="A37" s="30">
        <v>9350329001075</v>
      </c>
      <c r="B37" s="30" t="str">
        <f>VLOOKUP(A37,Sheet4!$A$1:$B$115,2,FALSE)</f>
        <v>LUX05 190x280cm</v>
      </c>
      <c r="C37" s="31" t="str">
        <f>VLOOKUP(A37,Sheet4!A:C,3,FALSE)</f>
        <v>福海手工</v>
      </c>
      <c r="D37" s="44">
        <f>VLOOKUP(A37,Sheet4!A:D,4,FALSE)</f>
        <v>5.3199999999999994</v>
      </c>
      <c r="E37" s="32">
        <v>0</v>
      </c>
      <c r="F37" s="33">
        <v>0</v>
      </c>
      <c r="G37" s="32">
        <v>1</v>
      </c>
      <c r="H37" s="32">
        <v>133</v>
      </c>
      <c r="I37" s="32">
        <v>2</v>
      </c>
      <c r="J37" s="32">
        <v>266</v>
      </c>
      <c r="K37" s="33">
        <v>0</v>
      </c>
      <c r="L37" s="33">
        <v>0</v>
      </c>
      <c r="M37" s="33">
        <v>0</v>
      </c>
      <c r="N37" s="33">
        <v>0</v>
      </c>
      <c r="O37" s="32">
        <v>1</v>
      </c>
      <c r="P37" s="32">
        <v>133</v>
      </c>
      <c r="Q37" s="33">
        <v>0</v>
      </c>
      <c r="R37" s="33">
        <v>0</v>
      </c>
      <c r="S37" s="32">
        <v>1</v>
      </c>
      <c r="T37" s="32">
        <v>199.99</v>
      </c>
      <c r="U37" s="32">
        <v>1</v>
      </c>
      <c r="V37" s="32">
        <v>199.99</v>
      </c>
      <c r="W37" s="32">
        <v>1</v>
      </c>
      <c r="X37" s="32">
        <v>199.99</v>
      </c>
      <c r="Y37" s="32">
        <v>0</v>
      </c>
      <c r="Z37" s="32">
        <v>0</v>
      </c>
      <c r="AA37" s="32">
        <f t="shared" si="4"/>
        <v>599.97</v>
      </c>
      <c r="AB37" s="36">
        <f t="shared" si="5"/>
        <v>1.0014849425886745E-2</v>
      </c>
      <c r="AC37" s="32">
        <f>SUM($AB$4:AB37)</f>
        <v>0.78340336288751911</v>
      </c>
      <c r="AD37" s="32" t="str">
        <f>LOOKUP(AC37,帕累托等级设置!$B$2:$B$6,帕累托等级设置!$A$2:$A$6)</f>
        <v>B</v>
      </c>
      <c r="AE37" s="57"/>
      <c r="AF37" s="32"/>
      <c r="AG37" s="32"/>
      <c r="AH37" s="32"/>
      <c r="AI37" s="32"/>
      <c r="AJ37" s="32"/>
      <c r="AK37" s="32"/>
      <c r="AL37" s="32">
        <f>VLOOKUP(AD37,帕累托等级设置!$A$1:$C$6,3)</f>
        <v>30</v>
      </c>
      <c r="AM37" s="32">
        <f>VLOOKUP(C37,备货周期!A:D,4,FALSE)</f>
        <v>75</v>
      </c>
      <c r="AN37" s="32">
        <f>VLOOKUP(C37,备货周期!A:E,5,FALSE)</f>
        <v>30</v>
      </c>
      <c r="AO37" s="32"/>
      <c r="AP37" s="32">
        <f>VLOOKUP(A37,现有库存!A:B,2,FALSE)</f>
        <v>10</v>
      </c>
      <c r="AQ37" s="32">
        <f>IF(ISNA(VLOOKUP(A37,在途!A:G,7,FALSE)),0,VLOOKUP(A37,在途!A:G,7,FALSE))</f>
        <v>0</v>
      </c>
      <c r="AR37" s="32"/>
      <c r="AS37" s="70">
        <f t="shared" si="2"/>
        <v>-10</v>
      </c>
      <c r="AT37" s="32">
        <f t="shared" si="3"/>
        <v>-53.199999999999996</v>
      </c>
    </row>
    <row r="38" spans="1:46" x14ac:dyDescent="0.25">
      <c r="A38" s="30">
        <v>9350329001013</v>
      </c>
      <c r="B38" s="30" t="str">
        <f>VLOOKUP(A38,Sheet4!$A$1:$B$115,2,FALSE)</f>
        <v>LUX02 190x280cm</v>
      </c>
      <c r="C38" s="31" t="str">
        <f>VLOOKUP(A38,Sheet4!A:C,3,FALSE)</f>
        <v>福海手工</v>
      </c>
      <c r="D38" s="44">
        <f>VLOOKUP(A38,Sheet4!A:D,4,FALSE)</f>
        <v>5.3199999999999994</v>
      </c>
      <c r="E38" s="32">
        <v>1</v>
      </c>
      <c r="F38" s="32">
        <v>199.99</v>
      </c>
      <c r="G38" s="32">
        <v>1</v>
      </c>
      <c r="H38" s="32">
        <v>133</v>
      </c>
      <c r="I38" s="32">
        <v>2</v>
      </c>
      <c r="J38" s="32">
        <v>266</v>
      </c>
      <c r="K38" s="32">
        <v>1</v>
      </c>
      <c r="L38" s="32">
        <v>202.49</v>
      </c>
      <c r="M38" s="32">
        <v>2</v>
      </c>
      <c r="N38" s="32">
        <v>389.98</v>
      </c>
      <c r="O38" s="32">
        <v>3</v>
      </c>
      <c r="P38" s="32">
        <v>323</v>
      </c>
      <c r="Q38" s="32">
        <v>1</v>
      </c>
      <c r="R38" s="32">
        <v>199.99</v>
      </c>
      <c r="S38" s="32">
        <v>1</v>
      </c>
      <c r="T38" s="32">
        <v>199.99</v>
      </c>
      <c r="U38" s="32">
        <v>0</v>
      </c>
      <c r="V38" s="32">
        <v>0</v>
      </c>
      <c r="W38" s="32">
        <v>2</v>
      </c>
      <c r="X38" s="32">
        <v>389.99</v>
      </c>
      <c r="Y38" s="32">
        <v>0</v>
      </c>
      <c r="Z38" s="32">
        <v>0</v>
      </c>
      <c r="AA38" s="32">
        <f t="shared" si="4"/>
        <v>589.98</v>
      </c>
      <c r="AB38" s="36">
        <f t="shared" si="5"/>
        <v>9.848093845166694E-3</v>
      </c>
      <c r="AC38" s="32">
        <f>SUM($AB$4:AB38)</f>
        <v>0.79325145673268582</v>
      </c>
      <c r="AD38" s="32" t="str">
        <f>LOOKUP(AC38,帕累托等级设置!$B$2:$B$6,帕累托等级设置!$A$2:$A$6)</f>
        <v>B</v>
      </c>
      <c r="AE38" s="57"/>
      <c r="AF38" s="32"/>
      <c r="AG38" s="32"/>
      <c r="AH38" s="32"/>
      <c r="AI38" s="32"/>
      <c r="AJ38" s="32"/>
      <c r="AK38" s="32"/>
      <c r="AL38" s="32">
        <f>VLOOKUP(AD38,帕累托等级设置!$A$1:$C$6,3)</f>
        <v>30</v>
      </c>
      <c r="AM38" s="32">
        <f>VLOOKUP(C38,备货周期!A:D,4,FALSE)</f>
        <v>75</v>
      </c>
      <c r="AN38" s="32">
        <f>VLOOKUP(C38,备货周期!A:E,5,FALSE)</f>
        <v>30</v>
      </c>
      <c r="AO38" s="32"/>
      <c r="AP38" s="32">
        <f>VLOOKUP(A38,现有库存!A:B,2,FALSE)</f>
        <v>13</v>
      </c>
      <c r="AQ38" s="32">
        <f>IF(ISNA(VLOOKUP(A38,在途!A:G,7,FALSE)),0,VLOOKUP(A38,在途!A:G,7,FALSE))</f>
        <v>0</v>
      </c>
      <c r="AR38" s="32"/>
      <c r="AS38" s="70">
        <f t="shared" si="2"/>
        <v>-13</v>
      </c>
      <c r="AT38" s="32">
        <f t="shared" si="3"/>
        <v>-69.16</v>
      </c>
    </row>
    <row r="39" spans="1:46" x14ac:dyDescent="0.25">
      <c r="A39" s="30">
        <v>9350329000559</v>
      </c>
      <c r="B39" s="30" t="str">
        <f>VLOOKUP(A39,Sheet4!$A$1:$B$115,2,FALSE)</f>
        <v>SIL03 190x280cm</v>
      </c>
      <c r="C39" s="31" t="str">
        <f>VLOOKUP(A39,Sheet4!A:C,3,FALSE)</f>
        <v>福荣达机织</v>
      </c>
      <c r="D39" s="44">
        <f>VLOOKUP(A39,Sheet4!A:D,4,FALSE)</f>
        <v>5.8</v>
      </c>
      <c r="E39" s="32">
        <v>1</v>
      </c>
      <c r="F39" s="32">
        <v>133</v>
      </c>
      <c r="G39" s="33">
        <v>0</v>
      </c>
      <c r="H39" s="33">
        <v>0</v>
      </c>
      <c r="I39" s="33">
        <v>0</v>
      </c>
      <c r="J39" s="33">
        <v>0</v>
      </c>
      <c r="K39" s="32">
        <v>2</v>
      </c>
      <c r="L39" s="32">
        <v>266</v>
      </c>
      <c r="M39" s="32">
        <v>3</v>
      </c>
      <c r="N39" s="32">
        <v>605.99</v>
      </c>
      <c r="O39" s="32">
        <v>2</v>
      </c>
      <c r="P39" s="32">
        <v>453</v>
      </c>
      <c r="Q39" s="32">
        <v>2</v>
      </c>
      <c r="R39" s="32">
        <v>679.98</v>
      </c>
      <c r="S39" s="32">
        <v>1</v>
      </c>
      <c r="T39" s="32">
        <v>133</v>
      </c>
      <c r="U39" s="32">
        <v>1</v>
      </c>
      <c r="V39" s="32">
        <v>87.19</v>
      </c>
      <c r="W39" s="32">
        <v>1</v>
      </c>
      <c r="X39" s="32">
        <v>305.99</v>
      </c>
      <c r="Y39" s="32">
        <v>0</v>
      </c>
      <c r="Z39" s="32">
        <v>0</v>
      </c>
      <c r="AA39" s="32">
        <f t="shared" si="4"/>
        <v>526.18000000000006</v>
      </c>
      <c r="AB39" s="36">
        <f t="shared" si="5"/>
        <v>8.7831282746022102E-3</v>
      </c>
      <c r="AC39" s="32">
        <f>SUM($AB$4:AB39)</f>
        <v>0.80203458500728808</v>
      </c>
      <c r="AD39" s="32" t="str">
        <f>LOOKUP(AC39,帕累托等级设置!$B$2:$B$6,帕累托等级设置!$A$2:$A$6)</f>
        <v>C</v>
      </c>
      <c r="AE39" s="57"/>
      <c r="AF39" s="32"/>
      <c r="AG39" s="32"/>
      <c r="AH39" s="32"/>
      <c r="AI39" s="32"/>
      <c r="AJ39" s="32"/>
      <c r="AK39" s="32"/>
      <c r="AL39" s="32">
        <f>VLOOKUP(AD39,帕累托等级设置!$A$1:$C$6,3)</f>
        <v>10</v>
      </c>
      <c r="AM39" s="32">
        <f>VLOOKUP(C39,备货周期!A:D,4,FALSE)</f>
        <v>90</v>
      </c>
      <c r="AN39" s="32">
        <f>VLOOKUP(C39,备货周期!A:E,5,FALSE)</f>
        <v>30</v>
      </c>
      <c r="AO39" s="32"/>
      <c r="AP39" s="32">
        <f>VLOOKUP(A39,现有库存!A:B,2,FALSE)</f>
        <v>27</v>
      </c>
      <c r="AQ39" s="32">
        <f>IF(ISNA(VLOOKUP(A39,在途!A:G,7,FALSE)),0,VLOOKUP(A39,在途!A:G,7,FALSE))</f>
        <v>0</v>
      </c>
      <c r="AR39" s="32"/>
      <c r="AS39" s="70">
        <f t="shared" si="2"/>
        <v>-27</v>
      </c>
      <c r="AT39" s="32">
        <f t="shared" si="3"/>
        <v>-156.6</v>
      </c>
    </row>
    <row r="40" spans="1:46" x14ac:dyDescent="0.25">
      <c r="A40" s="30">
        <v>9350329001440</v>
      </c>
      <c r="B40" s="30" t="str">
        <f>VLOOKUP(A40,Sheet4!$A$1:$B$115,2,FALSE)</f>
        <v>SIL05 240x340cm</v>
      </c>
      <c r="C40" s="31" t="str">
        <f>VLOOKUP(A40,Sheet4!A:C,3,FALSE)</f>
        <v>福荣达机织</v>
      </c>
      <c r="D40" s="44">
        <f>VLOOKUP(A40,Sheet4!A:D,4,FALSE)</f>
        <v>8.16</v>
      </c>
      <c r="E40" s="32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2">
        <v>1</v>
      </c>
      <c r="L40" s="32">
        <v>204</v>
      </c>
      <c r="M40" s="32">
        <v>2</v>
      </c>
      <c r="N40" s="32">
        <v>1039.98</v>
      </c>
      <c r="O40" s="33">
        <v>0</v>
      </c>
      <c r="P40" s="33">
        <v>0</v>
      </c>
      <c r="Q40" s="32">
        <v>2</v>
      </c>
      <c r="R40" s="32">
        <v>1039.98</v>
      </c>
      <c r="S40" s="32">
        <v>1</v>
      </c>
      <c r="T40" s="32">
        <v>519.99</v>
      </c>
      <c r="U40" s="32">
        <v>0</v>
      </c>
      <c r="V40" s="32">
        <v>0</v>
      </c>
      <c r="W40" s="32">
        <v>0</v>
      </c>
      <c r="X40" s="32">
        <v>0</v>
      </c>
      <c r="Y40" s="32">
        <v>0</v>
      </c>
      <c r="Z40" s="32">
        <v>0</v>
      </c>
      <c r="AA40" s="32">
        <f t="shared" si="4"/>
        <v>519.99</v>
      </c>
      <c r="AB40" s="36">
        <f t="shared" si="5"/>
        <v>8.6798032451070022E-3</v>
      </c>
      <c r="AC40" s="32">
        <f>SUM($AB$4:AB40)</f>
        <v>0.81071438825239506</v>
      </c>
      <c r="AD40" s="32" t="str">
        <f>LOOKUP(AC40,帕累托等级设置!$B$2:$B$6,帕累托等级设置!$A$2:$A$6)</f>
        <v>C</v>
      </c>
      <c r="AE40" s="57"/>
      <c r="AF40" s="32"/>
      <c r="AG40" s="32"/>
      <c r="AH40" s="32"/>
      <c r="AI40" s="32"/>
      <c r="AJ40" s="32"/>
      <c r="AK40" s="32"/>
      <c r="AL40" s="32">
        <f>VLOOKUP(AD40,帕累托等级设置!$A$1:$C$6,3)</f>
        <v>10</v>
      </c>
      <c r="AM40" s="32">
        <f>VLOOKUP(C40,备货周期!A:D,4,FALSE)</f>
        <v>90</v>
      </c>
      <c r="AN40" s="32">
        <f>VLOOKUP(C40,备货周期!A:E,5,FALSE)</f>
        <v>30</v>
      </c>
      <c r="AO40" s="32"/>
      <c r="AP40" s="32">
        <f>VLOOKUP(A40,现有库存!A:B,2,FALSE)</f>
        <v>0</v>
      </c>
      <c r="AQ40" s="32">
        <f>IF(ISNA(VLOOKUP(A40,在途!A:G,7,FALSE)),0,VLOOKUP(A40,在途!A:G,7,FALSE))</f>
        <v>14</v>
      </c>
      <c r="AR40" s="32"/>
      <c r="AS40" s="70">
        <f t="shared" si="2"/>
        <v>-14</v>
      </c>
      <c r="AT40" s="32">
        <f t="shared" si="3"/>
        <v>-114.24000000000001</v>
      </c>
    </row>
    <row r="41" spans="1:46" x14ac:dyDescent="0.25">
      <c r="A41" s="30">
        <v>9350329000603</v>
      </c>
      <c r="B41" s="30" t="str">
        <f>VLOOKUP(A41,Sheet4!$A$1:$B$115,2,FALSE)</f>
        <v>SIL06 155x225cm</v>
      </c>
      <c r="C41" s="31" t="str">
        <f>VLOOKUP(A41,Sheet4!A:C,3,FALSE)</f>
        <v>福荣达机织</v>
      </c>
      <c r="D41" s="44">
        <f>VLOOKUP(A41,Sheet4!A:D,4,FALSE)</f>
        <v>3.6799999999999997</v>
      </c>
      <c r="E41" s="32">
        <v>0</v>
      </c>
      <c r="F41" s="33">
        <v>0</v>
      </c>
      <c r="G41" s="33">
        <v>0</v>
      </c>
      <c r="H41" s="33">
        <v>0</v>
      </c>
      <c r="I41" s="32">
        <v>3</v>
      </c>
      <c r="J41" s="32">
        <v>87.19</v>
      </c>
      <c r="K41" s="32">
        <v>3</v>
      </c>
      <c r="L41" s="32">
        <v>174.38</v>
      </c>
      <c r="M41" s="32">
        <v>6</v>
      </c>
      <c r="N41" s="32">
        <v>348.76</v>
      </c>
      <c r="O41" s="32">
        <v>1</v>
      </c>
      <c r="P41" s="32">
        <v>87.19</v>
      </c>
      <c r="Q41" s="33">
        <v>0</v>
      </c>
      <c r="R41" s="33">
        <v>0</v>
      </c>
      <c r="S41" s="32">
        <v>2</v>
      </c>
      <c r="T41" s="32">
        <v>307.18</v>
      </c>
      <c r="U41" s="32">
        <v>1</v>
      </c>
      <c r="V41" s="32">
        <v>200</v>
      </c>
      <c r="W41" s="32">
        <v>0</v>
      </c>
      <c r="X41" s="32">
        <v>0</v>
      </c>
      <c r="Y41" s="32">
        <v>0</v>
      </c>
      <c r="Z41" s="32">
        <v>0</v>
      </c>
      <c r="AA41" s="32">
        <f t="shared" si="4"/>
        <v>507.18</v>
      </c>
      <c r="AB41" s="36">
        <f t="shared" si="5"/>
        <v>8.4659755184779886E-3</v>
      </c>
      <c r="AC41" s="32">
        <f>SUM($AB$4:AB41)</f>
        <v>0.819180363770873</v>
      </c>
      <c r="AD41" s="32" t="str">
        <f>LOOKUP(AC41,帕累托等级设置!$B$2:$B$6,帕累托等级设置!$A$2:$A$6)</f>
        <v>C</v>
      </c>
      <c r="AE41" s="57"/>
      <c r="AF41" s="32"/>
      <c r="AG41" s="32"/>
      <c r="AH41" s="32"/>
      <c r="AI41" s="32"/>
      <c r="AJ41" s="32"/>
      <c r="AK41" s="32"/>
      <c r="AL41" s="32">
        <f>VLOOKUP(AD41,帕累托等级设置!$A$1:$C$6,3)</f>
        <v>10</v>
      </c>
      <c r="AM41" s="32">
        <f>VLOOKUP(C41,备货周期!A:D,4,FALSE)</f>
        <v>90</v>
      </c>
      <c r="AN41" s="32">
        <f>VLOOKUP(C41,备货周期!A:E,5,FALSE)</f>
        <v>30</v>
      </c>
      <c r="AO41" s="32"/>
      <c r="AP41" s="32">
        <f>VLOOKUP(A41,现有库存!A:B,2,FALSE)</f>
        <v>47</v>
      </c>
      <c r="AQ41" s="32">
        <f>IF(ISNA(VLOOKUP(A41,在途!A:G,7,FALSE)),0,VLOOKUP(A41,在途!A:G,7,FALSE))</f>
        <v>0</v>
      </c>
      <c r="AR41" s="32"/>
      <c r="AS41" s="70">
        <f t="shared" si="2"/>
        <v>-47</v>
      </c>
      <c r="AT41" s="32">
        <f t="shared" si="3"/>
        <v>-172.95999999999998</v>
      </c>
    </row>
    <row r="42" spans="1:46" x14ac:dyDescent="0.25">
      <c r="A42" s="30">
        <v>9350329000986</v>
      </c>
      <c r="B42" s="30" t="str">
        <f>VLOOKUP(A42,Sheet4!$A$1:$B$115,2,FALSE)</f>
        <v>LUX01 155x225cm</v>
      </c>
      <c r="C42" s="31" t="str">
        <f>VLOOKUP(A42,Sheet4!A:C,3,FALSE)</f>
        <v>福海手工</v>
      </c>
      <c r="D42" s="44">
        <f>VLOOKUP(A42,Sheet4!A:D,4,FALSE)</f>
        <v>3.4875000000000003</v>
      </c>
      <c r="E42" s="32">
        <v>7</v>
      </c>
      <c r="F42" s="32">
        <v>523.14</v>
      </c>
      <c r="G42" s="32">
        <v>2</v>
      </c>
      <c r="H42" s="32">
        <v>269.98</v>
      </c>
      <c r="I42" s="33">
        <v>0</v>
      </c>
      <c r="J42" s="33">
        <v>0</v>
      </c>
      <c r="K42" s="33">
        <v>0</v>
      </c>
      <c r="L42" s="33">
        <v>0</v>
      </c>
      <c r="M42" s="32">
        <v>3</v>
      </c>
      <c r="N42" s="32">
        <v>404.97</v>
      </c>
      <c r="O42" s="32">
        <v>2</v>
      </c>
      <c r="P42" s="32">
        <v>269.98</v>
      </c>
      <c r="Q42" s="32">
        <v>4</v>
      </c>
      <c r="R42" s="32">
        <v>529.98</v>
      </c>
      <c r="S42" s="32">
        <v>1</v>
      </c>
      <c r="T42" s="32">
        <v>87.19</v>
      </c>
      <c r="U42" s="32">
        <v>2</v>
      </c>
      <c r="V42" s="32">
        <v>269.98</v>
      </c>
      <c r="W42" s="32">
        <v>1</v>
      </c>
      <c r="X42" s="32">
        <v>134.99</v>
      </c>
      <c r="Y42" s="32">
        <v>0</v>
      </c>
      <c r="Z42" s="32">
        <v>0</v>
      </c>
      <c r="AA42" s="32">
        <f t="shared" si="4"/>
        <v>492.16</v>
      </c>
      <c r="AB42" s="36">
        <f t="shared" si="5"/>
        <v>8.2152579186366322E-3</v>
      </c>
      <c r="AC42" s="32">
        <f>SUM($AB$4:AB42)</f>
        <v>0.82739562168950964</v>
      </c>
      <c r="AD42" s="32" t="str">
        <f>LOOKUP(AC42,帕累托等级设置!$B$2:$B$6,帕累托等级设置!$A$2:$A$6)</f>
        <v>C</v>
      </c>
      <c r="AE42" s="57"/>
      <c r="AF42" s="32"/>
      <c r="AG42" s="32"/>
      <c r="AH42" s="32"/>
      <c r="AI42" s="32"/>
      <c r="AJ42" s="32"/>
      <c r="AK42" s="32"/>
      <c r="AL42" s="32">
        <f>VLOOKUP(AD42,帕累托等级设置!$A$1:$C$6,3)</f>
        <v>10</v>
      </c>
      <c r="AM42" s="32">
        <f>VLOOKUP(C42,备货周期!A:D,4,FALSE)</f>
        <v>75</v>
      </c>
      <c r="AN42" s="32">
        <f>VLOOKUP(C42,备货周期!A:E,5,FALSE)</f>
        <v>30</v>
      </c>
      <c r="AO42" s="32"/>
      <c r="AP42" s="32">
        <f>VLOOKUP(A42,现有库存!A:B,2,FALSE)</f>
        <v>7</v>
      </c>
      <c r="AQ42" s="32">
        <f>IF(ISNA(VLOOKUP(A42,在途!A:G,7,FALSE)),0,VLOOKUP(A42,在途!A:G,7,FALSE))</f>
        <v>6</v>
      </c>
      <c r="AR42" s="32"/>
      <c r="AS42" s="70">
        <f t="shared" si="2"/>
        <v>-13</v>
      </c>
      <c r="AT42" s="32">
        <f t="shared" si="3"/>
        <v>-45.337500000000006</v>
      </c>
    </row>
    <row r="43" spans="1:46" x14ac:dyDescent="0.25">
      <c r="A43" s="30">
        <v>9350329001006</v>
      </c>
      <c r="B43" s="30" t="str">
        <f>VLOOKUP(A43,Sheet4!$A$1:$B$115,2,FALSE)</f>
        <v>LUX02 155x225cm</v>
      </c>
      <c r="C43" s="31" t="str">
        <f>VLOOKUP(A43,Sheet4!A:C,3,FALSE)</f>
        <v>福海手工</v>
      </c>
      <c r="D43" s="44">
        <f>VLOOKUP(A43,Sheet4!A:D,4,FALSE)</f>
        <v>3.4875000000000003</v>
      </c>
      <c r="E43" s="32">
        <v>8</v>
      </c>
      <c r="F43" s="32">
        <v>705.93000000000006</v>
      </c>
      <c r="G43" s="33">
        <v>0</v>
      </c>
      <c r="H43" s="33">
        <v>0</v>
      </c>
      <c r="I43" s="32">
        <v>1</v>
      </c>
      <c r="J43" s="32">
        <v>87.19</v>
      </c>
      <c r="K43" s="32">
        <v>5</v>
      </c>
      <c r="L43" s="32">
        <v>569.37</v>
      </c>
      <c r="M43" s="32">
        <v>2</v>
      </c>
      <c r="N43" s="32">
        <v>222.18</v>
      </c>
      <c r="O43" s="32">
        <v>2</v>
      </c>
      <c r="P43" s="32">
        <v>222.18</v>
      </c>
      <c r="Q43" s="32">
        <v>5</v>
      </c>
      <c r="R43" s="32">
        <v>404.97</v>
      </c>
      <c r="S43" s="32">
        <v>3</v>
      </c>
      <c r="T43" s="32">
        <v>357.17</v>
      </c>
      <c r="U43" s="32">
        <v>0</v>
      </c>
      <c r="V43" s="32">
        <v>0</v>
      </c>
      <c r="W43" s="32">
        <v>0</v>
      </c>
      <c r="X43" s="32">
        <v>0</v>
      </c>
      <c r="Y43" s="32">
        <v>2</v>
      </c>
      <c r="Z43" s="32">
        <v>134.99</v>
      </c>
      <c r="AA43" s="32">
        <f t="shared" si="4"/>
        <v>492.16</v>
      </c>
      <c r="AB43" s="36">
        <f t="shared" si="5"/>
        <v>8.2152579186366322E-3</v>
      </c>
      <c r="AC43" s="32">
        <f>SUM($AB$4:AB43)</f>
        <v>0.83561087960814628</v>
      </c>
      <c r="AD43" s="32" t="str">
        <f>LOOKUP(AC43,帕累托等级设置!$B$2:$B$6,帕累托等级设置!$A$2:$A$6)</f>
        <v>C</v>
      </c>
      <c r="AE43" s="57"/>
      <c r="AF43" s="32"/>
      <c r="AG43" s="32"/>
      <c r="AH43" s="32"/>
      <c r="AI43" s="32"/>
      <c r="AJ43" s="32"/>
      <c r="AK43" s="32"/>
      <c r="AL43" s="32">
        <f>VLOOKUP(AD43,帕累托等级设置!$A$1:$C$6,3)</f>
        <v>10</v>
      </c>
      <c r="AM43" s="32">
        <f>VLOOKUP(C43,备货周期!A:D,4,FALSE)</f>
        <v>75</v>
      </c>
      <c r="AN43" s="32">
        <f>VLOOKUP(C43,备货周期!A:E,5,FALSE)</f>
        <v>30</v>
      </c>
      <c r="AO43" s="32"/>
      <c r="AP43" s="32">
        <f>VLOOKUP(A43,现有库存!A:B,2,FALSE)</f>
        <v>3</v>
      </c>
      <c r="AQ43" s="32">
        <f>IF(ISNA(VLOOKUP(A43,在途!A:G,7,FALSE)),0,VLOOKUP(A43,在途!A:G,7,FALSE))</f>
        <v>10</v>
      </c>
      <c r="AR43" s="32"/>
      <c r="AS43" s="70">
        <f t="shared" si="2"/>
        <v>-13</v>
      </c>
      <c r="AT43" s="32">
        <f t="shared" si="3"/>
        <v>-45.337500000000006</v>
      </c>
    </row>
    <row r="44" spans="1:46" x14ac:dyDescent="0.25">
      <c r="A44" s="30">
        <v>9350329002720</v>
      </c>
      <c r="B44" s="30" t="str">
        <f>VLOOKUP(A44,Sheet4!$A$1:$B$115,2,FALSE)</f>
        <v>MOD02 155x225cm</v>
      </c>
      <c r="C44" s="31" t="str">
        <f>VLOOKUP(A44,Sheet4!A:C,3,FALSE)</f>
        <v>福荣达机织</v>
      </c>
      <c r="D44" s="44">
        <f>VLOOKUP(A44,Sheet4!A:D,4,FALSE)</f>
        <v>3.4875000000000003</v>
      </c>
      <c r="E44" s="32">
        <v>0</v>
      </c>
      <c r="F44" s="33">
        <v>0</v>
      </c>
      <c r="G44" s="33">
        <v>0</v>
      </c>
      <c r="H44" s="33">
        <v>0</v>
      </c>
      <c r="I44" s="33">
        <v>0</v>
      </c>
      <c r="J44" s="33">
        <v>0</v>
      </c>
      <c r="K44" s="32">
        <v>0</v>
      </c>
      <c r="L44" s="32">
        <v>0</v>
      </c>
      <c r="M44" s="32">
        <v>0</v>
      </c>
      <c r="N44" s="32">
        <v>0</v>
      </c>
      <c r="O44" s="33">
        <v>0</v>
      </c>
      <c r="P44" s="33">
        <v>0</v>
      </c>
      <c r="Q44" s="33">
        <v>0</v>
      </c>
      <c r="R44" s="33">
        <v>0</v>
      </c>
      <c r="S44" s="33">
        <v>0</v>
      </c>
      <c r="T44" s="33">
        <v>0</v>
      </c>
      <c r="U44" s="32">
        <v>0</v>
      </c>
      <c r="V44" s="32">
        <v>0</v>
      </c>
      <c r="W44" s="32">
        <v>5</v>
      </c>
      <c r="X44" s="32">
        <v>261.57</v>
      </c>
      <c r="Y44" s="32">
        <v>1</v>
      </c>
      <c r="Z44" s="32">
        <v>199</v>
      </c>
      <c r="AA44" s="32">
        <f t="shared" si="4"/>
        <v>460.57</v>
      </c>
      <c r="AB44" s="36">
        <f t="shared" si="5"/>
        <v>7.6879497309543113E-3</v>
      </c>
      <c r="AC44" s="32">
        <f>SUM($AB$4:AB44)</f>
        <v>0.84329882933910061</v>
      </c>
      <c r="AD44" s="32" t="str">
        <f>LOOKUP(AC44,帕累托等级设置!$B$2:$B$6,帕累托等级设置!$A$2:$A$6)</f>
        <v>C</v>
      </c>
      <c r="AE44" s="57"/>
      <c r="AF44" s="32"/>
      <c r="AG44" s="32"/>
      <c r="AH44" s="32"/>
      <c r="AI44" s="32"/>
      <c r="AJ44" s="32"/>
      <c r="AK44" s="32"/>
      <c r="AL44" s="32">
        <f>VLOOKUP(AD44,帕累托等级设置!$A$1:$C$6,3)</f>
        <v>10</v>
      </c>
      <c r="AM44" s="32">
        <f>VLOOKUP(C44,备货周期!A:D,4,FALSE)</f>
        <v>90</v>
      </c>
      <c r="AN44" s="32">
        <f>VLOOKUP(C44,备货周期!A:E,5,FALSE)</f>
        <v>30</v>
      </c>
      <c r="AO44" s="32"/>
      <c r="AP44" s="32">
        <f>VLOOKUP(A44,现有库存!A:B,2,FALSE)</f>
        <v>28</v>
      </c>
      <c r="AQ44" s="32">
        <f>IF(ISNA(VLOOKUP(A44,在途!A:G,7,FALSE)),0,VLOOKUP(A44,在途!A:G,7,FALSE))</f>
        <v>0</v>
      </c>
      <c r="AR44" s="32"/>
      <c r="AS44" s="70">
        <f t="shared" si="2"/>
        <v>-28</v>
      </c>
      <c r="AT44" s="32">
        <f t="shared" si="3"/>
        <v>-97.65</v>
      </c>
    </row>
    <row r="45" spans="1:46" x14ac:dyDescent="0.25">
      <c r="A45" s="30">
        <v>9350329000351</v>
      </c>
      <c r="B45" s="30" t="str">
        <f>VLOOKUP(A45,Sheet4!$A$1:$B$115,2,FALSE)</f>
        <v>ROS01 200x290cm</v>
      </c>
      <c r="C45" s="31" t="str">
        <f>VLOOKUP(A45,Sheet4!A:C,3,FALSE)</f>
        <v>土耳其机织</v>
      </c>
      <c r="D45" s="44">
        <f>VLOOKUP(A45,Sheet4!A:D,4,FALSE)</f>
        <v>5.8</v>
      </c>
      <c r="E45" s="32">
        <v>0</v>
      </c>
      <c r="F45" s="33">
        <v>0</v>
      </c>
      <c r="G45" s="32">
        <v>4</v>
      </c>
      <c r="H45" s="32">
        <v>674.25</v>
      </c>
      <c r="I45" s="32">
        <v>1</v>
      </c>
      <c r="J45" s="32">
        <v>224.75</v>
      </c>
      <c r="K45" s="32">
        <v>1</v>
      </c>
      <c r="L45" s="32">
        <v>224.75</v>
      </c>
      <c r="M45" s="32">
        <v>2</v>
      </c>
      <c r="N45" s="32">
        <v>449.5</v>
      </c>
      <c r="O45" s="33">
        <v>0</v>
      </c>
      <c r="P45" s="33">
        <v>0</v>
      </c>
      <c r="Q45" s="33">
        <v>0</v>
      </c>
      <c r="R45" s="33">
        <v>0</v>
      </c>
      <c r="S45" s="32">
        <v>1</v>
      </c>
      <c r="T45" s="32">
        <v>224.75</v>
      </c>
      <c r="U45" s="32">
        <v>1</v>
      </c>
      <c r="V45" s="32">
        <v>224.75</v>
      </c>
      <c r="W45" s="32">
        <v>0</v>
      </c>
      <c r="X45" s="32">
        <v>0</v>
      </c>
      <c r="Y45" s="32">
        <v>0</v>
      </c>
      <c r="Z45" s="32">
        <v>0</v>
      </c>
      <c r="AA45" s="32">
        <f t="shared" si="4"/>
        <v>449.5</v>
      </c>
      <c r="AB45" s="36">
        <f t="shared" si="5"/>
        <v>7.5031665198861475E-3</v>
      </c>
      <c r="AC45" s="32">
        <f>SUM($AB$4:AB45)</f>
        <v>0.85080199585898675</v>
      </c>
      <c r="AD45" s="32" t="str">
        <f>LOOKUP(AC45,帕累托等级设置!$B$2:$B$6,帕累托等级设置!$A$2:$A$6)</f>
        <v>C</v>
      </c>
      <c r="AE45" s="57"/>
      <c r="AF45" s="32"/>
      <c r="AG45" s="32"/>
      <c r="AH45" s="32"/>
      <c r="AI45" s="32"/>
      <c r="AJ45" s="32"/>
      <c r="AK45" s="32"/>
      <c r="AL45" s="32">
        <f>VLOOKUP(AD45,帕累托等级设置!$A$1:$C$6,3)</f>
        <v>10</v>
      </c>
      <c r="AM45" s="32">
        <f>VLOOKUP(C45,备货周期!A:D,4,FALSE)</f>
        <v>105</v>
      </c>
      <c r="AN45" s="32">
        <f>VLOOKUP(C45,备货周期!A:E,5,FALSE)</f>
        <v>30</v>
      </c>
      <c r="AO45" s="32"/>
      <c r="AP45" s="32">
        <f>VLOOKUP(A45,现有库存!A:B,2,FALSE)</f>
        <v>8</v>
      </c>
      <c r="AQ45" s="32">
        <f>IF(ISNA(VLOOKUP(A45,在途!A:G,7,FALSE)),0,VLOOKUP(A45,在途!A:G,7,FALSE))</f>
        <v>0</v>
      </c>
      <c r="AR45" s="32"/>
      <c r="AS45" s="70">
        <f t="shared" si="2"/>
        <v>-8</v>
      </c>
      <c r="AT45" s="32">
        <f t="shared" si="3"/>
        <v>-46.4</v>
      </c>
    </row>
    <row r="46" spans="1:46" x14ac:dyDescent="0.25">
      <c r="A46" s="30">
        <v>9350329001983</v>
      </c>
      <c r="B46" s="30" t="str">
        <f>VLOOKUP(A46,Sheet4!$A$1:$B$115,2,FALSE)</f>
        <v>IKA06 200x290cm</v>
      </c>
      <c r="C46" s="31" t="str">
        <f>VLOOKUP(A46,Sheet4!A:C,3,FALSE)</f>
        <v>印度手工</v>
      </c>
      <c r="D46" s="44">
        <f>VLOOKUP(A46,Sheet4!A:D,4,FALSE)</f>
        <v>5.8</v>
      </c>
      <c r="E46" s="32">
        <v>0</v>
      </c>
      <c r="F46" s="33">
        <v>0</v>
      </c>
      <c r="G46" s="33">
        <v>0</v>
      </c>
      <c r="H46" s="33">
        <v>0</v>
      </c>
      <c r="I46" s="33">
        <v>0</v>
      </c>
      <c r="J46" s="33">
        <v>0</v>
      </c>
      <c r="K46" s="32">
        <v>2</v>
      </c>
      <c r="L46" s="32">
        <v>869.98</v>
      </c>
      <c r="M46" s="32">
        <v>1</v>
      </c>
      <c r="N46" s="32">
        <v>434.99</v>
      </c>
      <c r="O46" s="32">
        <v>1</v>
      </c>
      <c r="P46" s="32">
        <v>434.99</v>
      </c>
      <c r="Q46" s="33">
        <v>0</v>
      </c>
      <c r="R46" s="33">
        <v>0</v>
      </c>
      <c r="S46" s="33">
        <v>0</v>
      </c>
      <c r="T46" s="33">
        <v>0</v>
      </c>
      <c r="U46" s="32">
        <v>0</v>
      </c>
      <c r="V46" s="32">
        <v>0</v>
      </c>
      <c r="W46" s="32">
        <v>1</v>
      </c>
      <c r="X46" s="32">
        <v>434.99</v>
      </c>
      <c r="Y46" s="32">
        <v>0</v>
      </c>
      <c r="Z46" s="32">
        <v>0</v>
      </c>
      <c r="AA46" s="32">
        <f t="shared" si="4"/>
        <v>434.99</v>
      </c>
      <c r="AB46" s="36">
        <f t="shared" si="5"/>
        <v>7.2609619677091774E-3</v>
      </c>
      <c r="AC46" s="32">
        <f>SUM($AB$4:AB46)</f>
        <v>0.85806295782669595</v>
      </c>
      <c r="AD46" s="32" t="str">
        <f>LOOKUP(AC46,帕累托等级设置!$B$2:$B$6,帕累托等级设置!$A$2:$A$6)</f>
        <v>C</v>
      </c>
      <c r="AE46" s="57"/>
      <c r="AF46" s="32"/>
      <c r="AG46" s="32"/>
      <c r="AH46" s="32"/>
      <c r="AI46" s="32"/>
      <c r="AJ46" s="32"/>
      <c r="AK46" s="32"/>
      <c r="AL46" s="32">
        <f>VLOOKUP(AD46,帕累托等级设置!$A$1:$C$6,3)</f>
        <v>10</v>
      </c>
      <c r="AM46" s="32">
        <f>VLOOKUP(C46,备货周期!A:D,4,FALSE)</f>
        <v>150</v>
      </c>
      <c r="AN46" s="32">
        <f>VLOOKUP(C46,备货周期!A:E,5,FALSE)</f>
        <v>30</v>
      </c>
      <c r="AO46" s="32"/>
      <c r="AP46" s="32">
        <f>VLOOKUP(A46,现有库存!A:B,2,FALSE)</f>
        <v>4</v>
      </c>
      <c r="AQ46" s="32">
        <f>IF(ISNA(VLOOKUP(A46,在途!A:G,7,FALSE)),0,VLOOKUP(A46,在途!A:G,7,FALSE))</f>
        <v>0</v>
      </c>
      <c r="AR46" s="32"/>
      <c r="AS46" s="70">
        <f t="shared" si="2"/>
        <v>-4</v>
      </c>
      <c r="AT46" s="32">
        <f t="shared" si="3"/>
        <v>-23.2</v>
      </c>
    </row>
    <row r="47" spans="1:46" x14ac:dyDescent="0.25">
      <c r="A47" s="30">
        <v>9350329000368</v>
      </c>
      <c r="B47" s="30" t="str">
        <f>VLOOKUP(A47,Sheet4!$A$1:$B$115,2,FALSE)</f>
        <v>ROS02 160x230cm</v>
      </c>
      <c r="C47" s="31" t="str">
        <f>VLOOKUP(A47,Sheet4!A:C,3,FALSE)</f>
        <v>土耳其机织</v>
      </c>
      <c r="D47" s="44">
        <f>VLOOKUP(A47,Sheet4!A:D,4,FALSE)</f>
        <v>3.6799999999999997</v>
      </c>
      <c r="E47" s="32">
        <v>14</v>
      </c>
      <c r="F47" s="32">
        <v>713</v>
      </c>
      <c r="G47" s="32">
        <v>4</v>
      </c>
      <c r="H47" s="32">
        <v>285.2</v>
      </c>
      <c r="I47" s="32">
        <v>2</v>
      </c>
      <c r="J47" s="32">
        <v>285.2</v>
      </c>
      <c r="K47" s="32">
        <v>1</v>
      </c>
      <c r="L47" s="32">
        <v>142.6</v>
      </c>
      <c r="M47" s="32">
        <v>1</v>
      </c>
      <c r="N47" s="32">
        <v>142.6</v>
      </c>
      <c r="O47" s="32">
        <v>1</v>
      </c>
      <c r="P47" s="32">
        <v>142.6</v>
      </c>
      <c r="Q47" s="33">
        <v>0</v>
      </c>
      <c r="R47" s="33">
        <v>0</v>
      </c>
      <c r="S47" s="32">
        <v>2</v>
      </c>
      <c r="T47" s="32">
        <v>285.2</v>
      </c>
      <c r="U47" s="32">
        <v>1</v>
      </c>
      <c r="V47" s="32">
        <v>142.6</v>
      </c>
      <c r="W47" s="32">
        <v>0</v>
      </c>
      <c r="X47" s="32">
        <v>0</v>
      </c>
      <c r="Y47" s="32">
        <v>0</v>
      </c>
      <c r="Z47" s="32">
        <v>0</v>
      </c>
      <c r="AA47" s="32">
        <f t="shared" si="4"/>
        <v>427.79999999999995</v>
      </c>
      <c r="AB47" s="36">
        <f t="shared" si="5"/>
        <v>7.1409446878916427E-3</v>
      </c>
      <c r="AC47" s="32">
        <f>SUM($AB$4:AB47)</f>
        <v>0.86520390251458756</v>
      </c>
      <c r="AD47" s="32" t="str">
        <f>LOOKUP(AC47,帕累托等级设置!$B$2:$B$6,帕累托等级设置!$A$2:$A$6)</f>
        <v>C</v>
      </c>
      <c r="AE47" s="57"/>
      <c r="AF47" s="32"/>
      <c r="AG47" s="32"/>
      <c r="AH47" s="32"/>
      <c r="AI47" s="32"/>
      <c r="AJ47" s="32"/>
      <c r="AK47" s="32"/>
      <c r="AL47" s="32">
        <f>VLOOKUP(AD47,帕累托等级设置!$A$1:$C$6,3)</f>
        <v>10</v>
      </c>
      <c r="AM47" s="32">
        <f>VLOOKUP(C47,备货周期!A:D,4,FALSE)</f>
        <v>105</v>
      </c>
      <c r="AN47" s="32">
        <f>VLOOKUP(C47,备货周期!A:E,5,FALSE)</f>
        <v>30</v>
      </c>
      <c r="AO47" s="32"/>
      <c r="AP47" s="32">
        <f>VLOOKUP(A47,现有库存!A:B,2,FALSE)</f>
        <v>4</v>
      </c>
      <c r="AQ47" s="32">
        <f>IF(ISNA(VLOOKUP(A47,在途!A:G,7,FALSE)),0,VLOOKUP(A47,在途!A:G,7,FALSE))</f>
        <v>0</v>
      </c>
      <c r="AR47" s="32"/>
      <c r="AS47" s="70">
        <f t="shared" si="2"/>
        <v>-4</v>
      </c>
      <c r="AT47" s="32">
        <f t="shared" si="3"/>
        <v>-14.719999999999999</v>
      </c>
    </row>
    <row r="48" spans="1:46" x14ac:dyDescent="0.25">
      <c r="A48" s="30">
        <v>9350329000641</v>
      </c>
      <c r="B48" s="30" t="str">
        <f>VLOOKUP(A48,Sheet4!$A$1:$B$115,2,FALSE)</f>
        <v>SCT02 155x225cm</v>
      </c>
      <c r="C48" s="31" t="str">
        <f>VLOOKUP(A48,Sheet4!A:C,3,FALSE)</f>
        <v>熊亚机织</v>
      </c>
      <c r="D48" s="44">
        <f>VLOOKUP(A48,Sheet4!A:D,4,FALSE)</f>
        <v>3.4875000000000003</v>
      </c>
      <c r="E48" s="32">
        <v>11</v>
      </c>
      <c r="F48" s="32">
        <v>523.14</v>
      </c>
      <c r="G48" s="33">
        <v>0</v>
      </c>
      <c r="H48" s="33">
        <v>0</v>
      </c>
      <c r="I48" s="32">
        <v>1</v>
      </c>
      <c r="J48" s="32">
        <v>87.19</v>
      </c>
      <c r="K48" s="32">
        <v>2</v>
      </c>
      <c r="L48" s="32">
        <v>312.18</v>
      </c>
      <c r="M48" s="32">
        <v>1</v>
      </c>
      <c r="N48" s="32">
        <v>87.19</v>
      </c>
      <c r="O48" s="33">
        <v>0</v>
      </c>
      <c r="P48" s="33">
        <v>0</v>
      </c>
      <c r="Q48" s="33">
        <v>0</v>
      </c>
      <c r="R48" s="33">
        <v>0</v>
      </c>
      <c r="S48" s="32">
        <v>2</v>
      </c>
      <c r="T48" s="32">
        <v>263.98</v>
      </c>
      <c r="U48" s="32">
        <v>1</v>
      </c>
      <c r="V48" s="32">
        <v>153.99</v>
      </c>
      <c r="W48" s="32">
        <v>0</v>
      </c>
      <c r="X48" s="32">
        <v>0</v>
      </c>
      <c r="Y48" s="32">
        <v>0</v>
      </c>
      <c r="Z48" s="32">
        <v>0</v>
      </c>
      <c r="AA48" s="32">
        <f t="shared" si="4"/>
        <v>417.97</v>
      </c>
      <c r="AB48" s="36">
        <f t="shared" si="5"/>
        <v>6.9768598672231659E-3</v>
      </c>
      <c r="AC48" s="32">
        <f>SUM($AB$4:AB48)</f>
        <v>0.87218076238181075</v>
      </c>
      <c r="AD48" s="32" t="str">
        <f>LOOKUP(AC48,帕累托等级设置!$B$2:$B$6,帕累托等级设置!$A$2:$A$6)</f>
        <v>C</v>
      </c>
      <c r="AE48" s="57"/>
      <c r="AF48" s="32"/>
      <c r="AG48" s="32"/>
      <c r="AH48" s="32"/>
      <c r="AI48" s="32"/>
      <c r="AJ48" s="32"/>
      <c r="AK48" s="32"/>
      <c r="AL48" s="32">
        <f>VLOOKUP(AD48,帕累托等级设置!$A$1:$C$6,3)</f>
        <v>10</v>
      </c>
      <c r="AM48" s="32">
        <f>VLOOKUP(C48,备货周期!A:D,4,FALSE)</f>
        <v>75</v>
      </c>
      <c r="AN48" s="32">
        <f>VLOOKUP(C48,备货周期!A:E,5,FALSE)</f>
        <v>30</v>
      </c>
      <c r="AO48" s="32"/>
      <c r="AP48" s="32">
        <f>VLOOKUP(A48,现有库存!A:B,2,FALSE)</f>
        <v>1</v>
      </c>
      <c r="AQ48" s="32">
        <f>IF(ISNA(VLOOKUP(A48,在途!A:G,7,FALSE)),0,VLOOKUP(A48,在途!A:G,7,FALSE))</f>
        <v>0</v>
      </c>
      <c r="AR48" s="32"/>
      <c r="AS48" s="70">
        <f t="shared" si="2"/>
        <v>-1</v>
      </c>
      <c r="AT48" s="32">
        <f t="shared" si="3"/>
        <v>-3.4875000000000003</v>
      </c>
    </row>
    <row r="49" spans="1:46" x14ac:dyDescent="0.25">
      <c r="A49" s="30">
        <v>9350329001402</v>
      </c>
      <c r="B49" s="30" t="str">
        <f>VLOOKUP(A49,Sheet4!$A$1:$B$115,2,FALSE)</f>
        <v>SIL03 240x340cm</v>
      </c>
      <c r="C49" s="31" t="str">
        <f>VLOOKUP(A49,Sheet4!A:C,3,FALSE)</f>
        <v>福荣达机织</v>
      </c>
      <c r="D49" s="44">
        <f>VLOOKUP(A49,Sheet4!A:D,4,FALSE)</f>
        <v>8.16</v>
      </c>
      <c r="E49" s="32">
        <v>0</v>
      </c>
      <c r="F49" s="33">
        <v>0</v>
      </c>
      <c r="G49" s="33">
        <v>0</v>
      </c>
      <c r="H49" s="33">
        <v>0</v>
      </c>
      <c r="I49" s="33">
        <v>0</v>
      </c>
      <c r="J49" s="33">
        <v>0</v>
      </c>
      <c r="K49" s="32">
        <v>1</v>
      </c>
      <c r="L49" s="32">
        <v>204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2">
        <v>1</v>
      </c>
      <c r="T49" s="32">
        <v>204</v>
      </c>
      <c r="U49" s="32">
        <v>1</v>
      </c>
      <c r="V49" s="32">
        <v>204</v>
      </c>
      <c r="W49" s="32">
        <v>0</v>
      </c>
      <c r="X49" s="32">
        <v>0</v>
      </c>
      <c r="Y49" s="32">
        <v>0</v>
      </c>
      <c r="Z49" s="32">
        <v>0</v>
      </c>
      <c r="AA49" s="32">
        <f t="shared" si="4"/>
        <v>408</v>
      </c>
      <c r="AB49" s="36">
        <f t="shared" si="5"/>
        <v>6.8104381315095622E-3</v>
      </c>
      <c r="AC49" s="32">
        <f>SUM($AB$4:AB49)</f>
        <v>0.87899120051332036</v>
      </c>
      <c r="AD49" s="32" t="str">
        <f>LOOKUP(AC49,帕累托等级设置!$B$2:$B$6,帕累托等级设置!$A$2:$A$6)</f>
        <v>C</v>
      </c>
      <c r="AE49" s="57"/>
      <c r="AF49" s="32"/>
      <c r="AG49" s="32"/>
      <c r="AH49" s="32"/>
      <c r="AI49" s="32"/>
      <c r="AJ49" s="32"/>
      <c r="AK49" s="32"/>
      <c r="AL49" s="32">
        <f>VLOOKUP(AD49,帕累托等级设置!$A$1:$C$6,3)</f>
        <v>10</v>
      </c>
      <c r="AM49" s="32">
        <f>VLOOKUP(C49,备货周期!A:D,4,FALSE)</f>
        <v>90</v>
      </c>
      <c r="AN49" s="32">
        <f>VLOOKUP(C49,备货周期!A:E,5,FALSE)</f>
        <v>30</v>
      </c>
      <c r="AO49" s="32"/>
      <c r="AP49" s="32">
        <f>VLOOKUP(A49,现有库存!A:B,2,FALSE)</f>
        <v>3</v>
      </c>
      <c r="AQ49" s="32">
        <f>IF(ISNA(VLOOKUP(A49,在途!A:G,7,FALSE)),0,VLOOKUP(A49,在途!A:G,7,FALSE))</f>
        <v>0</v>
      </c>
      <c r="AR49" s="32"/>
      <c r="AS49" s="70">
        <f t="shared" si="2"/>
        <v>-3</v>
      </c>
      <c r="AT49" s="32">
        <f t="shared" si="3"/>
        <v>-24.48</v>
      </c>
    </row>
    <row r="50" spans="1:46" x14ac:dyDescent="0.25">
      <c r="A50" s="30">
        <v>9350329000498</v>
      </c>
      <c r="B50" s="30" t="str">
        <f>VLOOKUP(A50,Sheet4!$A$1:$B$115,2,FALSE)</f>
        <v>AND04 190x280cm</v>
      </c>
      <c r="C50" s="31" t="str">
        <f>VLOOKUP(A50,Sheet4!A:C,3,FALSE)</f>
        <v>熊亚机织</v>
      </c>
      <c r="D50" s="44">
        <f>VLOOKUP(A50,Sheet4!A:D,4,FALSE)</f>
        <v>5.3199999999999994</v>
      </c>
      <c r="E50" s="32">
        <v>5</v>
      </c>
      <c r="F50" s="32">
        <v>912.31000000000006</v>
      </c>
      <c r="G50" s="33">
        <v>0</v>
      </c>
      <c r="H50" s="33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2">
        <v>1</v>
      </c>
      <c r="P50" s="32">
        <v>379.99</v>
      </c>
      <c r="Q50" s="33">
        <v>0</v>
      </c>
      <c r="R50" s="33">
        <v>0</v>
      </c>
      <c r="S50" s="32">
        <v>1</v>
      </c>
      <c r="T50" s="32">
        <v>379.99</v>
      </c>
      <c r="U50" s="32">
        <v>0</v>
      </c>
      <c r="V50" s="32">
        <v>0</v>
      </c>
      <c r="W50" s="32">
        <v>0</v>
      </c>
      <c r="X50" s="32">
        <v>0</v>
      </c>
      <c r="Y50" s="32">
        <v>0</v>
      </c>
      <c r="Z50" s="32">
        <v>0</v>
      </c>
      <c r="AA50" s="32">
        <f t="shared" si="4"/>
        <v>379.99</v>
      </c>
      <c r="AB50" s="36">
        <f t="shared" si="5"/>
        <v>6.3428881999811728E-3</v>
      </c>
      <c r="AC50" s="32">
        <f>SUM($AB$4:AB50)</f>
        <v>0.88533408871330155</v>
      </c>
      <c r="AD50" s="32" t="str">
        <f>LOOKUP(AC50,帕累托等级设置!$B$2:$B$6,帕累托等级设置!$A$2:$A$6)</f>
        <v>C</v>
      </c>
      <c r="AE50" s="57"/>
      <c r="AF50" s="32"/>
      <c r="AG50" s="32"/>
      <c r="AH50" s="32"/>
      <c r="AI50" s="32"/>
      <c r="AJ50" s="32"/>
      <c r="AK50" s="32"/>
      <c r="AL50" s="32">
        <f>VLOOKUP(AD50,帕累托等级设置!$A$1:$C$6,3)</f>
        <v>10</v>
      </c>
      <c r="AM50" s="32">
        <f>VLOOKUP(C50,备货周期!A:D,4,FALSE)</f>
        <v>75</v>
      </c>
      <c r="AN50" s="32">
        <f>VLOOKUP(C50,备货周期!A:E,5,FALSE)</f>
        <v>30</v>
      </c>
      <c r="AO50" s="32"/>
      <c r="AP50" s="32">
        <f>VLOOKUP(A50,现有库存!A:B,2,FALSE)</f>
        <v>15</v>
      </c>
      <c r="AQ50" s="32">
        <f>IF(ISNA(VLOOKUP(A50,在途!A:G,7,FALSE)),0,VLOOKUP(A50,在途!A:G,7,FALSE))</f>
        <v>0</v>
      </c>
      <c r="AR50" s="32"/>
      <c r="AS50" s="70">
        <f t="shared" si="2"/>
        <v>-15</v>
      </c>
      <c r="AT50" s="32">
        <f t="shared" si="3"/>
        <v>-79.8</v>
      </c>
    </row>
    <row r="51" spans="1:46" x14ac:dyDescent="0.25">
      <c r="A51" s="30">
        <v>9350329000580</v>
      </c>
      <c r="B51" s="30" t="str">
        <f>VLOOKUP(A51,Sheet4!$A$1:$B$115,2,FALSE)</f>
        <v>SIL05 155x225cm</v>
      </c>
      <c r="C51" s="31" t="str">
        <f>VLOOKUP(A51,Sheet4!A:C,3,FALSE)</f>
        <v>福荣达机织</v>
      </c>
      <c r="D51" s="44">
        <f>VLOOKUP(A51,Sheet4!A:D,4,FALSE)</f>
        <v>3.6799999999999997</v>
      </c>
      <c r="E51" s="32">
        <v>0</v>
      </c>
      <c r="F51" s="33">
        <v>0</v>
      </c>
      <c r="G51" s="32">
        <v>1</v>
      </c>
      <c r="H51" s="32">
        <v>219.99</v>
      </c>
      <c r="I51" s="32">
        <v>3</v>
      </c>
      <c r="J51" s="32">
        <v>87.19</v>
      </c>
      <c r="K51" s="32">
        <v>7</v>
      </c>
      <c r="L51" s="32">
        <v>394.37</v>
      </c>
      <c r="M51" s="32">
        <v>8</v>
      </c>
      <c r="N51" s="32">
        <v>1008.7300000000002</v>
      </c>
      <c r="O51" s="32">
        <v>4</v>
      </c>
      <c r="P51" s="32">
        <v>614.36000000000013</v>
      </c>
      <c r="Q51" s="33">
        <v>0</v>
      </c>
      <c r="R51" s="33">
        <v>0</v>
      </c>
      <c r="S51" s="32">
        <v>2</v>
      </c>
      <c r="T51" s="32">
        <v>287.19</v>
      </c>
      <c r="U51" s="32">
        <v>1</v>
      </c>
      <c r="V51" s="32">
        <v>87.19</v>
      </c>
      <c r="W51" s="32">
        <v>0</v>
      </c>
      <c r="X51" s="32">
        <v>0</v>
      </c>
      <c r="Y51" s="32">
        <v>0</v>
      </c>
      <c r="Z51" s="32">
        <v>0</v>
      </c>
      <c r="AA51" s="32">
        <f t="shared" si="4"/>
        <v>374.38</v>
      </c>
      <c r="AB51" s="36">
        <f t="shared" si="5"/>
        <v>6.2492446756729162E-3</v>
      </c>
      <c r="AC51" s="32">
        <f>SUM($AB$4:AB51)</f>
        <v>0.89158333338897444</v>
      </c>
      <c r="AD51" s="32" t="str">
        <f>LOOKUP(AC51,帕累托等级设置!$B$2:$B$6,帕累托等级设置!$A$2:$A$6)</f>
        <v>C</v>
      </c>
      <c r="AE51" s="57"/>
      <c r="AF51" s="32"/>
      <c r="AG51" s="32"/>
      <c r="AH51" s="32"/>
      <c r="AI51" s="32"/>
      <c r="AJ51" s="32"/>
      <c r="AK51" s="32"/>
      <c r="AL51" s="32">
        <f>VLOOKUP(AD51,帕累托等级设置!$A$1:$C$6,3)</f>
        <v>10</v>
      </c>
      <c r="AM51" s="32">
        <f>VLOOKUP(C51,备货周期!A:D,4,FALSE)</f>
        <v>90</v>
      </c>
      <c r="AN51" s="32">
        <f>VLOOKUP(C51,备货周期!A:E,5,FALSE)</f>
        <v>30</v>
      </c>
      <c r="AO51" s="32"/>
      <c r="AP51" s="32">
        <f>VLOOKUP(A51,现有库存!A:B,2,FALSE)</f>
        <v>41</v>
      </c>
      <c r="AQ51" s="32">
        <f>IF(ISNA(VLOOKUP(A51,在途!A:G,7,FALSE)),0,VLOOKUP(A51,在途!A:G,7,FALSE))</f>
        <v>6</v>
      </c>
      <c r="AR51" s="32"/>
      <c r="AS51" s="70">
        <f t="shared" si="2"/>
        <v>-47</v>
      </c>
      <c r="AT51" s="32">
        <f t="shared" si="3"/>
        <v>-172.95999999999998</v>
      </c>
    </row>
    <row r="52" spans="1:46" x14ac:dyDescent="0.25">
      <c r="A52" s="30">
        <v>9350329000832</v>
      </c>
      <c r="B52" s="30" t="str">
        <f>VLOOKUP(A52,Sheet4!$A$1:$B$115,2,FALSE)</f>
        <v>HID02 152x198cm</v>
      </c>
      <c r="C52" s="31" t="str">
        <f>VLOOKUP(A52,Sheet4!A:C,3,FALSE)</f>
        <v>鑫源皮毛</v>
      </c>
      <c r="D52" s="44">
        <f>VLOOKUP(A52,Sheet4!A:D,4,FALSE)</f>
        <v>3.0095999999999998</v>
      </c>
      <c r="E52" s="32">
        <v>5</v>
      </c>
      <c r="F52" s="32">
        <v>958.05</v>
      </c>
      <c r="G52" s="33">
        <v>0</v>
      </c>
      <c r="H52" s="33">
        <v>0</v>
      </c>
      <c r="I52" s="33">
        <v>0</v>
      </c>
      <c r="J52" s="33">
        <v>0</v>
      </c>
      <c r="K52" s="32">
        <v>1</v>
      </c>
      <c r="L52" s="32">
        <v>107.29</v>
      </c>
      <c r="M52" s="32">
        <v>3</v>
      </c>
      <c r="N52" s="32">
        <v>321.87</v>
      </c>
      <c r="O52" s="32">
        <v>3</v>
      </c>
      <c r="P52" s="32">
        <v>484.57000000000005</v>
      </c>
      <c r="Q52" s="33">
        <v>0</v>
      </c>
      <c r="R52" s="33">
        <v>0</v>
      </c>
      <c r="S52" s="33">
        <v>0</v>
      </c>
      <c r="T52" s="33">
        <v>0</v>
      </c>
      <c r="U52" s="32">
        <v>2</v>
      </c>
      <c r="V52" s="32">
        <v>350.28000000000003</v>
      </c>
      <c r="W52" s="32">
        <v>0</v>
      </c>
      <c r="X52" s="32">
        <v>0</v>
      </c>
      <c r="Y52" s="32">
        <v>0</v>
      </c>
      <c r="Z52" s="32">
        <v>0</v>
      </c>
      <c r="AA52" s="32">
        <f t="shared" si="4"/>
        <v>350.28000000000003</v>
      </c>
      <c r="AB52" s="36">
        <f t="shared" si="5"/>
        <v>5.8469614429048269E-3</v>
      </c>
      <c r="AC52" s="32">
        <f>SUM($AB$4:AB52)</f>
        <v>0.8974302948318793</v>
      </c>
      <c r="AD52" s="32" t="str">
        <f>LOOKUP(AC52,帕累托等级设置!$B$2:$B$6,帕累托等级设置!$A$2:$A$6)</f>
        <v>C</v>
      </c>
      <c r="AE52" s="57"/>
      <c r="AF52" s="32"/>
      <c r="AG52" s="32"/>
      <c r="AH52" s="32"/>
      <c r="AI52" s="32"/>
      <c r="AJ52" s="32"/>
      <c r="AK52" s="32"/>
      <c r="AL52" s="32">
        <f>VLOOKUP(AD52,帕累托等级设置!$A$1:$C$6,3)</f>
        <v>10</v>
      </c>
      <c r="AM52" s="32">
        <f>VLOOKUP(C52,备货周期!A:D,4,FALSE)</f>
        <v>75</v>
      </c>
      <c r="AN52" s="32">
        <f>VLOOKUP(C52,备货周期!A:E,5,FALSE)</f>
        <v>30</v>
      </c>
      <c r="AO52" s="32"/>
      <c r="AP52" s="32">
        <f>VLOOKUP(A52,现有库存!A:B,2,FALSE)</f>
        <v>36</v>
      </c>
      <c r="AQ52" s="32">
        <f>IF(ISNA(VLOOKUP(A52,在途!A:G,7,FALSE)),0,VLOOKUP(A52,在途!A:G,7,FALSE))</f>
        <v>0</v>
      </c>
      <c r="AR52" s="32"/>
      <c r="AS52" s="70">
        <f t="shared" si="2"/>
        <v>-36</v>
      </c>
      <c r="AT52" s="32">
        <f t="shared" si="3"/>
        <v>-108.34559999999999</v>
      </c>
    </row>
    <row r="53" spans="1:46" x14ac:dyDescent="0.25">
      <c r="A53" s="30">
        <v>9350329000610</v>
      </c>
      <c r="B53" s="30" t="str">
        <f>VLOOKUP(A53,Sheet4!$A$1:$B$115,2,FALSE)</f>
        <v>SIL06 190x280cm</v>
      </c>
      <c r="C53" s="31" t="str">
        <f>VLOOKUP(A53,Sheet4!A:C,3,FALSE)</f>
        <v>福荣达机织</v>
      </c>
      <c r="D53" s="44">
        <f>VLOOKUP(A53,Sheet4!A:D,4,FALSE)</f>
        <v>5.8</v>
      </c>
      <c r="E53" s="32">
        <v>3</v>
      </c>
      <c r="F53" s="32">
        <v>545.99</v>
      </c>
      <c r="G53" s="33">
        <v>0</v>
      </c>
      <c r="H53" s="33">
        <v>0</v>
      </c>
      <c r="I53" s="33">
        <v>0</v>
      </c>
      <c r="J53" s="33">
        <v>0</v>
      </c>
      <c r="K53" s="32">
        <v>1</v>
      </c>
      <c r="L53" s="32">
        <v>133</v>
      </c>
      <c r="M53" s="32">
        <v>1</v>
      </c>
      <c r="N53" s="32">
        <v>133</v>
      </c>
      <c r="O53" s="33">
        <v>0</v>
      </c>
      <c r="P53" s="33">
        <v>0</v>
      </c>
      <c r="Q53" s="32">
        <v>1</v>
      </c>
      <c r="R53" s="32">
        <v>305</v>
      </c>
      <c r="S53" s="32">
        <v>1</v>
      </c>
      <c r="T53" s="32">
        <v>339.99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  <c r="AA53" s="32">
        <f t="shared" si="4"/>
        <v>339.99</v>
      </c>
      <c r="AB53" s="36">
        <f t="shared" si="5"/>
        <v>5.6751981870880788E-3</v>
      </c>
      <c r="AC53" s="32">
        <f>SUM($AB$4:AB53)</f>
        <v>0.90310549301896736</v>
      </c>
      <c r="AD53" s="32" t="str">
        <f>LOOKUP(AC53,帕累托等级设置!$B$2:$B$6,帕累托等级设置!$A$2:$A$6)</f>
        <v>C</v>
      </c>
      <c r="AE53" s="57"/>
      <c r="AF53" s="32"/>
      <c r="AG53" s="32"/>
      <c r="AH53" s="32"/>
      <c r="AI53" s="32"/>
      <c r="AJ53" s="32"/>
      <c r="AK53" s="32"/>
      <c r="AL53" s="32">
        <f>VLOOKUP(AD53,帕累托等级设置!$A$1:$C$6,3)</f>
        <v>10</v>
      </c>
      <c r="AM53" s="32">
        <f>VLOOKUP(C53,备货周期!A:D,4,FALSE)</f>
        <v>90</v>
      </c>
      <c r="AN53" s="32">
        <f>VLOOKUP(C53,备货周期!A:E,5,FALSE)</f>
        <v>30</v>
      </c>
      <c r="AO53" s="32"/>
      <c r="AP53" s="32">
        <f>VLOOKUP(A53,现有库存!A:B,2,FALSE)</f>
        <v>35</v>
      </c>
      <c r="AQ53" s="32">
        <f>IF(ISNA(VLOOKUP(A53,在途!A:G,7,FALSE)),0,VLOOKUP(A53,在途!A:G,7,FALSE))</f>
        <v>0</v>
      </c>
      <c r="AR53" s="32"/>
      <c r="AS53" s="70">
        <f t="shared" si="2"/>
        <v>-35</v>
      </c>
      <c r="AT53" s="32">
        <f t="shared" si="3"/>
        <v>-203</v>
      </c>
    </row>
    <row r="54" spans="1:46" x14ac:dyDescent="0.25">
      <c r="A54" s="30">
        <v>9350329000283</v>
      </c>
      <c r="B54" s="30" t="str">
        <f>VLOOKUP(A54,Sheet4!$A$1:$B$115,2,FALSE)</f>
        <v>IKA04 160x230cm</v>
      </c>
      <c r="C54" s="31" t="str">
        <f>VLOOKUP(A54,Sheet4!A:C,3,FALSE)</f>
        <v>印度手工</v>
      </c>
      <c r="D54" s="44">
        <f>VLOOKUP(A54,Sheet4!A:D,4,FALSE)</f>
        <v>3.6799999999999997</v>
      </c>
      <c r="E54" s="32">
        <v>0</v>
      </c>
      <c r="F54" s="33">
        <v>0</v>
      </c>
      <c r="G54" s="33">
        <v>0</v>
      </c>
      <c r="H54" s="33">
        <v>0</v>
      </c>
      <c r="I54" s="32">
        <v>1</v>
      </c>
      <c r="J54" s="32">
        <v>332.99</v>
      </c>
      <c r="K54" s="32">
        <v>1</v>
      </c>
      <c r="L54" s="32">
        <v>106.17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  <c r="S54" s="32">
        <v>1</v>
      </c>
      <c r="T54" s="32">
        <v>329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f t="shared" si="4"/>
        <v>329</v>
      </c>
      <c r="AB54" s="36">
        <f t="shared" si="5"/>
        <v>5.4917503560457008E-3</v>
      </c>
      <c r="AC54" s="32">
        <f>SUM($AB$4:AB54)</f>
        <v>0.90859724337501302</v>
      </c>
      <c r="AD54" s="32" t="str">
        <f>LOOKUP(AC54,帕累托等级设置!$B$2:$B$6,帕累托等级设置!$A$2:$A$6)</f>
        <v>C</v>
      </c>
      <c r="AE54" s="57"/>
      <c r="AF54" s="32"/>
      <c r="AG54" s="32"/>
      <c r="AH54" s="32"/>
      <c r="AI54" s="32"/>
      <c r="AJ54" s="32"/>
      <c r="AK54" s="32"/>
      <c r="AL54" s="32">
        <f>VLOOKUP(AD54,帕累托等级设置!$A$1:$C$6,3)</f>
        <v>10</v>
      </c>
      <c r="AM54" s="32">
        <f>VLOOKUP(C54,备货周期!A:D,4,FALSE)</f>
        <v>150</v>
      </c>
      <c r="AN54" s="32">
        <f>VLOOKUP(C54,备货周期!A:E,5,FALSE)</f>
        <v>30</v>
      </c>
      <c r="AO54" s="32"/>
      <c r="AP54" s="32">
        <f>VLOOKUP(A54,现有库存!A:B,2,FALSE)</f>
        <v>5</v>
      </c>
      <c r="AQ54" s="32">
        <f>IF(ISNA(VLOOKUP(A54,在途!A:G,7,FALSE)),0,VLOOKUP(A54,在途!A:G,7,FALSE))</f>
        <v>0</v>
      </c>
      <c r="AR54" s="32"/>
      <c r="AS54" s="70">
        <f t="shared" si="2"/>
        <v>-5</v>
      </c>
      <c r="AT54" s="32">
        <f t="shared" si="3"/>
        <v>-18.399999999999999</v>
      </c>
    </row>
    <row r="55" spans="1:46" x14ac:dyDescent="0.25">
      <c r="A55" s="30">
        <v>9350329000535</v>
      </c>
      <c r="B55" s="30" t="str">
        <f>VLOOKUP(A55,Sheet4!$A$1:$B$115,2,FALSE)</f>
        <v>SIL02 190x280cm</v>
      </c>
      <c r="C55" s="31" t="str">
        <f>VLOOKUP(A55,Sheet4!A:C,3,FALSE)</f>
        <v>福荣达机织</v>
      </c>
      <c r="D55" s="44">
        <f>VLOOKUP(A55,Sheet4!A:D,4,FALSE)</f>
        <v>5.8</v>
      </c>
      <c r="E55" s="32">
        <v>2</v>
      </c>
      <c r="F55" s="32">
        <v>266</v>
      </c>
      <c r="G55" s="33">
        <v>0</v>
      </c>
      <c r="H55" s="33">
        <v>0</v>
      </c>
      <c r="I55" s="32">
        <v>2</v>
      </c>
      <c r="J55" s="32">
        <v>266</v>
      </c>
      <c r="K55" s="32">
        <v>2</v>
      </c>
      <c r="L55" s="32">
        <v>266</v>
      </c>
      <c r="M55" s="32">
        <v>2</v>
      </c>
      <c r="N55" s="32">
        <v>266</v>
      </c>
      <c r="O55" s="32">
        <v>1</v>
      </c>
      <c r="P55" s="32">
        <v>133</v>
      </c>
      <c r="Q55" s="32">
        <v>1</v>
      </c>
      <c r="R55" s="32">
        <v>339.99</v>
      </c>
      <c r="S55" s="33">
        <v>0</v>
      </c>
      <c r="T55" s="33">
        <v>0</v>
      </c>
      <c r="U55" s="32">
        <v>1</v>
      </c>
      <c r="V55" s="32">
        <v>322.99</v>
      </c>
      <c r="W55" s="32">
        <v>0</v>
      </c>
      <c r="X55" s="32">
        <v>0</v>
      </c>
      <c r="Y55" s="32">
        <v>0</v>
      </c>
      <c r="Z55" s="32">
        <v>0</v>
      </c>
      <c r="AA55" s="32">
        <f t="shared" si="4"/>
        <v>322.99</v>
      </c>
      <c r="AB55" s="36">
        <f t="shared" si="5"/>
        <v>5.3914299316085131E-3</v>
      </c>
      <c r="AC55" s="32">
        <f>SUM($AB$4:AB55)</f>
        <v>0.91398867330662148</v>
      </c>
      <c r="AD55" s="32" t="str">
        <f>LOOKUP(AC55,帕累托等级设置!$B$2:$B$6,帕累托等级设置!$A$2:$A$6)</f>
        <v>C</v>
      </c>
      <c r="AE55" s="57"/>
      <c r="AF55" s="32"/>
      <c r="AG55" s="32"/>
      <c r="AH55" s="32"/>
      <c r="AI55" s="32"/>
      <c r="AJ55" s="32"/>
      <c r="AK55" s="32"/>
      <c r="AL55" s="32">
        <f>VLOOKUP(AD55,帕累托等级设置!$A$1:$C$6,3)</f>
        <v>10</v>
      </c>
      <c r="AM55" s="32">
        <f>VLOOKUP(C55,备货周期!A:D,4,FALSE)</f>
        <v>90</v>
      </c>
      <c r="AN55" s="32">
        <f>VLOOKUP(C55,备货周期!A:E,5,FALSE)</f>
        <v>30</v>
      </c>
      <c r="AO55" s="32"/>
      <c r="AP55" s="32">
        <f>VLOOKUP(A55,现有库存!A:B,2,FALSE)</f>
        <v>24</v>
      </c>
      <c r="AQ55" s="32">
        <f>IF(ISNA(VLOOKUP(A55,在途!A:G,7,FALSE)),0,VLOOKUP(A55,在途!A:G,7,FALSE))</f>
        <v>0</v>
      </c>
      <c r="AR55" s="32"/>
      <c r="AS55" s="70">
        <f t="shared" si="2"/>
        <v>-24</v>
      </c>
      <c r="AT55" s="32">
        <f t="shared" si="3"/>
        <v>-139.19999999999999</v>
      </c>
    </row>
    <row r="56" spans="1:46" x14ac:dyDescent="0.25">
      <c r="A56" s="30">
        <v>9350329002706</v>
      </c>
      <c r="B56" s="30" t="str">
        <f>VLOOKUP(A56,Sheet4!$A$1:$B$115,2,FALSE)</f>
        <v>MOD01 190x280cm</v>
      </c>
      <c r="C56" s="31" t="str">
        <f>VLOOKUP(A56,Sheet4!A:C,3,FALSE)</f>
        <v>福荣达机织</v>
      </c>
      <c r="D56" s="44">
        <f>VLOOKUP(A56,Sheet4!A:D,4,FALSE)</f>
        <v>5.3199999999999994</v>
      </c>
      <c r="E56" s="32">
        <v>0</v>
      </c>
      <c r="F56" s="33">
        <v>0</v>
      </c>
      <c r="G56" s="33">
        <v>0</v>
      </c>
      <c r="H56" s="33">
        <v>0</v>
      </c>
      <c r="I56" s="33">
        <v>0</v>
      </c>
      <c r="J56" s="33">
        <v>0</v>
      </c>
      <c r="K56" s="32">
        <v>0</v>
      </c>
      <c r="L56" s="32">
        <v>0</v>
      </c>
      <c r="M56" s="32">
        <v>0</v>
      </c>
      <c r="N56" s="32">
        <v>0</v>
      </c>
      <c r="O56" s="33">
        <v>0</v>
      </c>
      <c r="P56" s="33">
        <v>0</v>
      </c>
      <c r="Q56" s="33">
        <v>0</v>
      </c>
      <c r="R56" s="33">
        <v>0</v>
      </c>
      <c r="S56" s="33">
        <v>0</v>
      </c>
      <c r="T56" s="33">
        <v>0</v>
      </c>
      <c r="U56" s="32">
        <v>0</v>
      </c>
      <c r="V56" s="32">
        <v>0</v>
      </c>
      <c r="W56" s="32">
        <v>1</v>
      </c>
      <c r="X56" s="32">
        <v>308</v>
      </c>
      <c r="Y56" s="32">
        <v>0</v>
      </c>
      <c r="Z56" s="32">
        <v>0</v>
      </c>
      <c r="AA56" s="32">
        <f t="shared" si="4"/>
        <v>308</v>
      </c>
      <c r="AB56" s="36">
        <f t="shared" si="5"/>
        <v>5.1412130992768259E-3</v>
      </c>
      <c r="AC56" s="32">
        <f>SUM($AB$4:AB56)</f>
        <v>0.91912988640589832</v>
      </c>
      <c r="AD56" s="32" t="str">
        <f>LOOKUP(AC56,帕累托等级设置!$B$2:$B$6,帕累托等级设置!$A$2:$A$6)</f>
        <v>C</v>
      </c>
      <c r="AE56" s="57"/>
      <c r="AF56" s="32"/>
      <c r="AG56" s="32"/>
      <c r="AH56" s="32"/>
      <c r="AI56" s="32"/>
      <c r="AJ56" s="32"/>
      <c r="AK56" s="32"/>
      <c r="AL56" s="32">
        <f>VLOOKUP(AD56,帕累托等级设置!$A$1:$C$6,3)</f>
        <v>10</v>
      </c>
      <c r="AM56" s="32">
        <f>VLOOKUP(C56,备货周期!A:D,4,FALSE)</f>
        <v>90</v>
      </c>
      <c r="AN56" s="32">
        <f>VLOOKUP(C56,备货周期!A:E,5,FALSE)</f>
        <v>30</v>
      </c>
      <c r="AO56" s="32"/>
      <c r="AP56" s="32">
        <f>VLOOKUP(A56,现有库存!A:B,2,FALSE)</f>
        <v>15</v>
      </c>
      <c r="AQ56" s="32">
        <f>IF(ISNA(VLOOKUP(A56,在途!A:G,7,FALSE)),0,VLOOKUP(A56,在途!A:G,7,FALSE))</f>
        <v>0</v>
      </c>
      <c r="AR56" s="32"/>
      <c r="AS56" s="70">
        <f t="shared" si="2"/>
        <v>-15</v>
      </c>
      <c r="AT56" s="32">
        <f t="shared" si="3"/>
        <v>-79.8</v>
      </c>
    </row>
    <row r="57" spans="1:46" x14ac:dyDescent="0.25">
      <c r="A57" s="30">
        <v>9350329002515</v>
      </c>
      <c r="B57" s="30" t="str">
        <f>VLOOKUP(A57,Sheet4!$A$1:$B$115,2,FALSE)</f>
        <v>AND07 155x225cm</v>
      </c>
      <c r="C57" s="31" t="str">
        <f>VLOOKUP(A57,Sheet4!A:C,3,FALSE)</f>
        <v>熊亚机织</v>
      </c>
      <c r="D57" s="44">
        <f>VLOOKUP(A57,Sheet4!A:D,4,FALSE)</f>
        <v>3.4875000000000003</v>
      </c>
      <c r="E57" s="32">
        <v>0</v>
      </c>
      <c r="F57" s="33">
        <v>0</v>
      </c>
      <c r="G57" s="33">
        <v>0</v>
      </c>
      <c r="H57" s="33">
        <v>0</v>
      </c>
      <c r="I57" s="33">
        <v>0</v>
      </c>
      <c r="J57" s="33">
        <v>0</v>
      </c>
      <c r="K57" s="32">
        <v>0</v>
      </c>
      <c r="L57" s="32">
        <v>0</v>
      </c>
      <c r="M57" s="32">
        <v>0</v>
      </c>
      <c r="N57" s="32">
        <v>0</v>
      </c>
      <c r="O57" s="33">
        <v>0</v>
      </c>
      <c r="P57" s="33">
        <v>0</v>
      </c>
      <c r="Q57" s="33">
        <v>0</v>
      </c>
      <c r="R57" s="33">
        <v>0</v>
      </c>
      <c r="S57" s="33">
        <v>0</v>
      </c>
      <c r="T57" s="33">
        <v>0</v>
      </c>
      <c r="U57" s="32">
        <v>0</v>
      </c>
      <c r="V57" s="32">
        <v>0</v>
      </c>
      <c r="W57" s="32">
        <v>3</v>
      </c>
      <c r="X57" s="32">
        <v>297.14999999999998</v>
      </c>
      <c r="Y57" s="32">
        <v>0</v>
      </c>
      <c r="Z57" s="32">
        <v>0</v>
      </c>
      <c r="AA57" s="32">
        <f t="shared" si="4"/>
        <v>297.14999999999998</v>
      </c>
      <c r="AB57" s="36">
        <f t="shared" si="5"/>
        <v>4.9601021832795739E-3</v>
      </c>
      <c r="AC57" s="32">
        <f>SUM($AB$4:AB57)</f>
        <v>0.9240899885891779</v>
      </c>
      <c r="AD57" s="32" t="str">
        <f>LOOKUP(AC57,帕累托等级设置!$B$2:$B$6,帕累托等级设置!$A$2:$A$6)</f>
        <v>C</v>
      </c>
      <c r="AE57" s="57"/>
      <c r="AF57" s="32"/>
      <c r="AG57" s="32"/>
      <c r="AH57" s="32"/>
      <c r="AI57" s="32"/>
      <c r="AJ57" s="32"/>
      <c r="AK57" s="32"/>
      <c r="AL57" s="32">
        <f>VLOOKUP(AD57,帕累托等级设置!$A$1:$C$6,3)</f>
        <v>10</v>
      </c>
      <c r="AM57" s="32">
        <f>VLOOKUP(C57,备货周期!A:D,4,FALSE)</f>
        <v>75</v>
      </c>
      <c r="AN57" s="32">
        <f>VLOOKUP(C57,备货周期!A:E,5,FALSE)</f>
        <v>30</v>
      </c>
      <c r="AO57" s="32"/>
      <c r="AP57" s="32">
        <f>VLOOKUP(A57,现有库存!A:B,2,FALSE)</f>
        <v>25</v>
      </c>
      <c r="AQ57" s="32">
        <f>IF(ISNA(VLOOKUP(A57,在途!A:G,7,FALSE)),0,VLOOKUP(A57,在途!A:G,7,FALSE))</f>
        <v>0</v>
      </c>
      <c r="AR57" s="32"/>
      <c r="AS57" s="70">
        <f t="shared" si="2"/>
        <v>-25</v>
      </c>
      <c r="AT57" s="32">
        <f t="shared" si="3"/>
        <v>-87.1875</v>
      </c>
    </row>
    <row r="58" spans="1:46" x14ac:dyDescent="0.25">
      <c r="A58" s="30">
        <v>9350329002300</v>
      </c>
      <c r="B58" s="30" t="str">
        <f>VLOOKUP(A58,Sheet4!$A$1:$B$115,2,FALSE)</f>
        <v>ROY02 155x225cm</v>
      </c>
      <c r="C58" s="31" t="str">
        <f>VLOOKUP(A58,Sheet4!A:C,3,FALSE)</f>
        <v>华顺手工</v>
      </c>
      <c r="D58" s="44">
        <f>VLOOKUP(A58,Sheet4!A:D,4,FALSE)</f>
        <v>3.4875000000000003</v>
      </c>
      <c r="E58" s="32">
        <v>0</v>
      </c>
      <c r="F58" s="33">
        <v>0</v>
      </c>
      <c r="G58" s="33">
        <v>0</v>
      </c>
      <c r="H58" s="33">
        <v>0</v>
      </c>
      <c r="I58" s="33">
        <v>0</v>
      </c>
      <c r="J58" s="33">
        <v>0</v>
      </c>
      <c r="K58" s="32">
        <v>0</v>
      </c>
      <c r="L58" s="32">
        <v>0</v>
      </c>
      <c r="M58" s="32">
        <v>0</v>
      </c>
      <c r="N58" s="32">
        <v>0</v>
      </c>
      <c r="O58" s="33">
        <v>0</v>
      </c>
      <c r="P58" s="33">
        <v>0</v>
      </c>
      <c r="Q58" s="33">
        <v>0</v>
      </c>
      <c r="R58" s="33">
        <v>0</v>
      </c>
      <c r="S58" s="33">
        <v>0</v>
      </c>
      <c r="T58" s="33">
        <v>0</v>
      </c>
      <c r="U58" s="32">
        <v>0</v>
      </c>
      <c r="V58" s="32">
        <v>0</v>
      </c>
      <c r="W58" s="32">
        <v>3</v>
      </c>
      <c r="X58" s="32">
        <v>279.26</v>
      </c>
      <c r="Y58" s="32">
        <v>0</v>
      </c>
      <c r="Z58" s="32">
        <v>0</v>
      </c>
      <c r="AA58" s="32">
        <f t="shared" si="4"/>
        <v>279.26</v>
      </c>
      <c r="AB58" s="36">
        <f t="shared" si="5"/>
        <v>4.6614778250131375E-3</v>
      </c>
      <c r="AC58" s="32">
        <f>SUM($AB$4:AB58)</f>
        <v>0.92875146641419104</v>
      </c>
      <c r="AD58" s="32" t="str">
        <f>LOOKUP(AC58,帕累托等级设置!$B$2:$B$6,帕累托等级设置!$A$2:$A$6)</f>
        <v>C</v>
      </c>
      <c r="AE58" s="57"/>
      <c r="AF58" s="32"/>
      <c r="AG58" s="32"/>
      <c r="AH58" s="32"/>
      <c r="AI58" s="32"/>
      <c r="AJ58" s="32"/>
      <c r="AK58" s="32"/>
      <c r="AL58" s="32">
        <f>VLOOKUP(AD58,帕累托等级设置!$A$1:$C$6,3)</f>
        <v>10</v>
      </c>
      <c r="AM58" s="32">
        <f>VLOOKUP(C58,备货周期!A:D,4,FALSE)</f>
        <v>75</v>
      </c>
      <c r="AN58" s="32">
        <f>VLOOKUP(C58,备货周期!A:E,5,FALSE)</f>
        <v>30</v>
      </c>
      <c r="AO58" s="32"/>
      <c r="AP58" s="32">
        <f>VLOOKUP(A58,现有库存!A:B,2,FALSE)</f>
        <v>6</v>
      </c>
      <c r="AQ58" s="32">
        <f>IF(ISNA(VLOOKUP(A58,在途!A:G,7,FALSE)),0,VLOOKUP(A58,在途!A:G,7,FALSE))</f>
        <v>0</v>
      </c>
      <c r="AR58" s="32"/>
      <c r="AS58" s="70">
        <f t="shared" si="2"/>
        <v>-6</v>
      </c>
      <c r="AT58" s="32">
        <f t="shared" si="3"/>
        <v>-20.925000000000001</v>
      </c>
    </row>
    <row r="59" spans="1:46" x14ac:dyDescent="0.25">
      <c r="A59" s="30">
        <v>9350329002331</v>
      </c>
      <c r="B59" s="30" t="str">
        <f>VLOOKUP(A59,Sheet4!$A$1:$B$115,2,FALSE)</f>
        <v>ROY03 155x225cm</v>
      </c>
      <c r="C59" s="31" t="str">
        <f>VLOOKUP(A59,Sheet4!A:C,3,FALSE)</f>
        <v>华顺手工</v>
      </c>
      <c r="D59" s="44">
        <f>VLOOKUP(A59,Sheet4!A:D,4,FALSE)</f>
        <v>3.4875000000000003</v>
      </c>
      <c r="E59" s="32">
        <v>0</v>
      </c>
      <c r="F59" s="33">
        <v>0</v>
      </c>
      <c r="G59" s="33">
        <v>0</v>
      </c>
      <c r="H59" s="33">
        <v>0</v>
      </c>
      <c r="I59" s="33">
        <v>0</v>
      </c>
      <c r="J59" s="33">
        <v>0</v>
      </c>
      <c r="K59" s="32">
        <v>0</v>
      </c>
      <c r="L59" s="32">
        <v>0</v>
      </c>
      <c r="M59" s="32">
        <v>0</v>
      </c>
      <c r="N59" s="32">
        <v>0</v>
      </c>
      <c r="O59" s="33">
        <v>0</v>
      </c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2">
        <v>0</v>
      </c>
      <c r="V59" s="32">
        <v>0</v>
      </c>
      <c r="W59" s="32">
        <v>4</v>
      </c>
      <c r="X59" s="32">
        <v>279.26</v>
      </c>
      <c r="Y59" s="32">
        <v>0</v>
      </c>
      <c r="Z59" s="32">
        <v>0</v>
      </c>
      <c r="AA59" s="32">
        <f t="shared" si="4"/>
        <v>279.26</v>
      </c>
      <c r="AB59" s="36">
        <f t="shared" si="5"/>
        <v>4.6614778250131375E-3</v>
      </c>
      <c r="AC59" s="32">
        <f>SUM($AB$4:AB59)</f>
        <v>0.93341294423920418</v>
      </c>
      <c r="AD59" s="32" t="str">
        <f>LOOKUP(AC59,帕累托等级设置!$B$2:$B$6,帕累托等级设置!$A$2:$A$6)</f>
        <v>C</v>
      </c>
      <c r="AE59" s="57"/>
      <c r="AF59" s="32"/>
      <c r="AG59" s="32"/>
      <c r="AH59" s="32"/>
      <c r="AI59" s="32"/>
      <c r="AJ59" s="32"/>
      <c r="AK59" s="32"/>
      <c r="AL59" s="32">
        <f>VLOOKUP(AD59,帕累托等级设置!$A$1:$C$6,3)</f>
        <v>10</v>
      </c>
      <c r="AM59" s="32">
        <f>VLOOKUP(C59,备货周期!A:D,4,FALSE)</f>
        <v>75</v>
      </c>
      <c r="AN59" s="32">
        <f>VLOOKUP(C59,备货周期!A:E,5,FALSE)</f>
        <v>30</v>
      </c>
      <c r="AO59" s="32"/>
      <c r="AP59" s="32">
        <f>VLOOKUP(A59,现有库存!A:B,2,FALSE)</f>
        <v>5</v>
      </c>
      <c r="AQ59" s="32">
        <f>IF(ISNA(VLOOKUP(A59,在途!A:G,7,FALSE)),0,VLOOKUP(A59,在途!A:G,7,FALSE))</f>
        <v>0</v>
      </c>
      <c r="AR59" s="32"/>
      <c r="AS59" s="70">
        <f t="shared" si="2"/>
        <v>-5</v>
      </c>
      <c r="AT59" s="32">
        <f t="shared" si="3"/>
        <v>-17.4375</v>
      </c>
    </row>
    <row r="60" spans="1:46" x14ac:dyDescent="0.25">
      <c r="A60" s="30">
        <v>9350329002362</v>
      </c>
      <c r="B60" s="30" t="str">
        <f>VLOOKUP(A60,Sheet4!$A$1:$B$115,2,FALSE)</f>
        <v>ROY04 155x225cm</v>
      </c>
      <c r="C60" s="31" t="str">
        <f>VLOOKUP(A60,Sheet4!A:C,3,FALSE)</f>
        <v>华顺手工</v>
      </c>
      <c r="D60" s="44">
        <f>VLOOKUP(A60,Sheet4!A:D,4,FALSE)</f>
        <v>3.4875000000000003</v>
      </c>
      <c r="E60" s="32">
        <v>0</v>
      </c>
      <c r="F60" s="33">
        <v>0</v>
      </c>
      <c r="G60" s="33">
        <v>0</v>
      </c>
      <c r="H60" s="33">
        <v>0</v>
      </c>
      <c r="I60" s="33">
        <v>0</v>
      </c>
      <c r="J60" s="33">
        <v>0</v>
      </c>
      <c r="K60" s="32">
        <v>0</v>
      </c>
      <c r="L60" s="32">
        <v>0</v>
      </c>
      <c r="M60" s="32">
        <v>0</v>
      </c>
      <c r="N60" s="32">
        <v>0</v>
      </c>
      <c r="O60" s="33">
        <v>0</v>
      </c>
      <c r="P60" s="33">
        <v>0</v>
      </c>
      <c r="Q60" s="33">
        <v>0</v>
      </c>
      <c r="R60" s="33">
        <v>0</v>
      </c>
      <c r="S60" s="33">
        <v>0</v>
      </c>
      <c r="T60" s="33">
        <v>0</v>
      </c>
      <c r="U60" s="32">
        <v>0</v>
      </c>
      <c r="V60" s="32">
        <v>0</v>
      </c>
      <c r="W60" s="32">
        <v>3</v>
      </c>
      <c r="X60" s="32">
        <v>279.26</v>
      </c>
      <c r="Y60" s="32">
        <v>0</v>
      </c>
      <c r="Z60" s="32">
        <v>0</v>
      </c>
      <c r="AA60" s="32">
        <f t="shared" si="4"/>
        <v>279.26</v>
      </c>
      <c r="AB60" s="36">
        <f t="shared" si="5"/>
        <v>4.6614778250131375E-3</v>
      </c>
      <c r="AC60" s="32">
        <f>SUM($AB$4:AB60)</f>
        <v>0.93807442206421732</v>
      </c>
      <c r="AD60" s="32" t="str">
        <f>LOOKUP(AC60,帕累托等级设置!$B$2:$B$6,帕累托等级设置!$A$2:$A$6)</f>
        <v>C</v>
      </c>
      <c r="AE60" s="57"/>
      <c r="AF60" s="32"/>
      <c r="AG60" s="32"/>
      <c r="AH60" s="32"/>
      <c r="AI60" s="32"/>
      <c r="AJ60" s="32"/>
      <c r="AK60" s="32"/>
      <c r="AL60" s="32">
        <f>VLOOKUP(AD60,帕累托等级设置!$A$1:$C$6,3)</f>
        <v>10</v>
      </c>
      <c r="AM60" s="32">
        <f>VLOOKUP(C60,备货周期!A:D,4,FALSE)</f>
        <v>75</v>
      </c>
      <c r="AN60" s="32">
        <f>VLOOKUP(C60,备货周期!A:E,5,FALSE)</f>
        <v>30</v>
      </c>
      <c r="AO60" s="32"/>
      <c r="AP60" s="32">
        <f>VLOOKUP(A60,现有库存!A:B,2,FALSE)</f>
        <v>6</v>
      </c>
      <c r="AQ60" s="32">
        <f>IF(ISNA(VLOOKUP(A60,在途!A:G,7,FALSE)),0,VLOOKUP(A60,在途!A:G,7,FALSE))</f>
        <v>0</v>
      </c>
      <c r="AR60" s="32"/>
      <c r="AS60" s="70">
        <f t="shared" si="2"/>
        <v>-6</v>
      </c>
      <c r="AT60" s="32">
        <f t="shared" si="3"/>
        <v>-20.925000000000001</v>
      </c>
    </row>
    <row r="61" spans="1:46" x14ac:dyDescent="0.25">
      <c r="A61" s="30">
        <v>9350329002690</v>
      </c>
      <c r="B61" s="30" t="str">
        <f>VLOOKUP(A61,Sheet4!$A$1:$B$115,2,FALSE)</f>
        <v>MOD01 155x225cm</v>
      </c>
      <c r="C61" s="31" t="str">
        <f>VLOOKUP(A61,Sheet4!A:C,3,FALSE)</f>
        <v>福荣达机织</v>
      </c>
      <c r="D61" s="44">
        <f>VLOOKUP(A61,Sheet4!A:D,4,FALSE)</f>
        <v>3.4875000000000003</v>
      </c>
      <c r="E61" s="32">
        <v>0</v>
      </c>
      <c r="F61" s="33">
        <v>0</v>
      </c>
      <c r="G61" s="33">
        <v>0</v>
      </c>
      <c r="H61" s="33">
        <v>0</v>
      </c>
      <c r="I61" s="33">
        <v>0</v>
      </c>
      <c r="J61" s="33">
        <v>0</v>
      </c>
      <c r="K61" s="32">
        <v>0</v>
      </c>
      <c r="L61" s="32">
        <v>0</v>
      </c>
      <c r="M61" s="32">
        <v>0</v>
      </c>
      <c r="N61" s="32">
        <v>0</v>
      </c>
      <c r="O61" s="33">
        <v>0</v>
      </c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2">
        <v>0</v>
      </c>
      <c r="V61" s="32">
        <v>0</v>
      </c>
      <c r="W61" s="32">
        <v>5</v>
      </c>
      <c r="X61" s="32">
        <v>261.57</v>
      </c>
      <c r="Y61" s="32">
        <v>0</v>
      </c>
      <c r="Z61" s="32">
        <v>0</v>
      </c>
      <c r="AA61" s="32">
        <f t="shared" si="4"/>
        <v>261.57</v>
      </c>
      <c r="AB61" s="36">
        <f t="shared" si="5"/>
        <v>4.3661919168111671E-3</v>
      </c>
      <c r="AC61" s="32">
        <f>SUM($AB$4:AB61)</f>
        <v>0.94244061398102852</v>
      </c>
      <c r="AD61" s="32" t="str">
        <f>LOOKUP(AC61,帕累托等级设置!$B$2:$B$6,帕累托等级设置!$A$2:$A$6)</f>
        <v>C</v>
      </c>
      <c r="AE61" s="57"/>
      <c r="AF61" s="32"/>
      <c r="AG61" s="32"/>
      <c r="AH61" s="32"/>
      <c r="AI61" s="32"/>
      <c r="AJ61" s="32"/>
      <c r="AK61" s="32"/>
      <c r="AL61" s="32">
        <f>VLOOKUP(AD61,帕累托等级设置!$A$1:$C$6,3)</f>
        <v>10</v>
      </c>
      <c r="AM61" s="32">
        <f>VLOOKUP(C61,备货周期!A:D,4,FALSE)</f>
        <v>90</v>
      </c>
      <c r="AN61" s="32">
        <f>VLOOKUP(C61,备货周期!A:E,5,FALSE)</f>
        <v>30</v>
      </c>
      <c r="AO61" s="32"/>
      <c r="AP61" s="32">
        <f>VLOOKUP(A61,现有库存!A:B,2,FALSE)</f>
        <v>29</v>
      </c>
      <c r="AQ61" s="32">
        <f>IF(ISNA(VLOOKUP(A61,在途!A:G,7,FALSE)),0,VLOOKUP(A61,在途!A:G,7,FALSE))</f>
        <v>0</v>
      </c>
      <c r="AR61" s="32"/>
      <c r="AS61" s="70">
        <f t="shared" si="2"/>
        <v>-29</v>
      </c>
      <c r="AT61" s="32">
        <f t="shared" si="3"/>
        <v>-101.1375</v>
      </c>
    </row>
    <row r="62" spans="1:46" x14ac:dyDescent="0.25">
      <c r="A62" s="30">
        <v>9350329002782</v>
      </c>
      <c r="B62" s="30" t="str">
        <f>VLOOKUP(A62,Sheet4!$A$1:$B$115,2,FALSE)</f>
        <v>MOD04 155x225cm</v>
      </c>
      <c r="C62" s="31" t="str">
        <f>VLOOKUP(A62,Sheet4!A:C,3,FALSE)</f>
        <v>福荣达机织</v>
      </c>
      <c r="D62" s="44">
        <f>VLOOKUP(A62,Sheet4!A:D,4,FALSE)</f>
        <v>3.4875000000000003</v>
      </c>
      <c r="E62" s="32">
        <v>0</v>
      </c>
      <c r="F62" s="33">
        <v>0</v>
      </c>
      <c r="G62" s="33">
        <v>0</v>
      </c>
      <c r="H62" s="33">
        <v>0</v>
      </c>
      <c r="I62" s="33">
        <v>0</v>
      </c>
      <c r="J62" s="33">
        <v>0</v>
      </c>
      <c r="K62" s="32">
        <v>0</v>
      </c>
      <c r="L62" s="32">
        <v>0</v>
      </c>
      <c r="M62" s="32">
        <v>0</v>
      </c>
      <c r="N62" s="32">
        <v>0</v>
      </c>
      <c r="O62" s="33">
        <v>0</v>
      </c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2">
        <v>0</v>
      </c>
      <c r="V62" s="32">
        <v>0</v>
      </c>
      <c r="W62" s="32">
        <v>6</v>
      </c>
      <c r="X62" s="32">
        <v>261.57</v>
      </c>
      <c r="Y62" s="32">
        <v>0</v>
      </c>
      <c r="Z62" s="32">
        <v>0</v>
      </c>
      <c r="AA62" s="32">
        <f t="shared" si="4"/>
        <v>261.57</v>
      </c>
      <c r="AB62" s="36">
        <f t="shared" si="5"/>
        <v>4.3661919168111671E-3</v>
      </c>
      <c r="AC62" s="32">
        <f>SUM($AB$4:AB62)</f>
        <v>0.94680680589783972</v>
      </c>
      <c r="AD62" s="32" t="str">
        <f>LOOKUP(AC62,帕累托等级设置!$B$2:$B$6,帕累托等级设置!$A$2:$A$6)</f>
        <v>C</v>
      </c>
      <c r="AE62" s="57"/>
      <c r="AF62" s="32"/>
      <c r="AG62" s="32"/>
      <c r="AH62" s="32"/>
      <c r="AI62" s="32"/>
      <c r="AJ62" s="32"/>
      <c r="AK62" s="32"/>
      <c r="AL62" s="32">
        <f>VLOOKUP(AD62,帕累托等级设置!$A$1:$C$6,3)</f>
        <v>10</v>
      </c>
      <c r="AM62" s="32">
        <f>VLOOKUP(C62,备货周期!A:D,4,FALSE)</f>
        <v>90</v>
      </c>
      <c r="AN62" s="32">
        <f>VLOOKUP(C62,备货周期!A:E,5,FALSE)</f>
        <v>30</v>
      </c>
      <c r="AO62" s="32"/>
      <c r="AP62" s="32">
        <f>VLOOKUP(A62,现有库存!A:B,2,FALSE)</f>
        <v>30</v>
      </c>
      <c r="AQ62" s="32">
        <f>IF(ISNA(VLOOKUP(A62,在途!A:G,7,FALSE)),0,VLOOKUP(A62,在途!A:G,7,FALSE))</f>
        <v>0</v>
      </c>
      <c r="AR62" s="32"/>
      <c r="AS62" s="70">
        <f t="shared" si="2"/>
        <v>-30</v>
      </c>
      <c r="AT62" s="32">
        <f t="shared" si="3"/>
        <v>-104.62500000000001</v>
      </c>
    </row>
    <row r="63" spans="1:46" x14ac:dyDescent="0.25">
      <c r="A63" s="30">
        <v>9350329000962</v>
      </c>
      <c r="B63" s="30" t="str">
        <f>VLOOKUP(A63,Sheet4!$A$1:$B$115,2,FALSE)</f>
        <v>SUP04 155x225cm</v>
      </c>
      <c r="C63" s="31" t="str">
        <f>VLOOKUP(A63,Sheet4!A:C,3,FALSE)</f>
        <v>安新手工</v>
      </c>
      <c r="D63" s="44">
        <f>VLOOKUP(A63,Sheet4!A:D,4,FALSE)</f>
        <v>3.4875000000000003</v>
      </c>
      <c r="E63" s="32">
        <v>7</v>
      </c>
      <c r="F63" s="32">
        <v>590.1</v>
      </c>
      <c r="G63" s="32">
        <v>1</v>
      </c>
      <c r="H63" s="32">
        <v>98.35</v>
      </c>
      <c r="I63" s="32">
        <v>1</v>
      </c>
      <c r="J63" s="32">
        <v>98.35</v>
      </c>
      <c r="K63" s="32">
        <v>2</v>
      </c>
      <c r="L63" s="32">
        <v>248.34</v>
      </c>
      <c r="M63" s="32">
        <v>2</v>
      </c>
      <c r="N63" s="32">
        <v>248.34</v>
      </c>
      <c r="O63" s="32">
        <v>2</v>
      </c>
      <c r="P63" s="32">
        <v>299.98</v>
      </c>
      <c r="Q63" s="32">
        <v>3</v>
      </c>
      <c r="R63" s="32">
        <v>398.33000000000004</v>
      </c>
      <c r="S63" s="33">
        <v>0</v>
      </c>
      <c r="T63" s="33">
        <v>0</v>
      </c>
      <c r="U63" s="32">
        <v>1</v>
      </c>
      <c r="V63" s="32">
        <v>98.35</v>
      </c>
      <c r="W63" s="32">
        <v>1</v>
      </c>
      <c r="X63" s="32">
        <v>149.99</v>
      </c>
      <c r="Y63" s="32">
        <v>0</v>
      </c>
      <c r="Z63" s="32">
        <v>0</v>
      </c>
      <c r="AA63" s="32">
        <f t="shared" si="4"/>
        <v>248.34</v>
      </c>
      <c r="AB63" s="36">
        <f t="shared" si="5"/>
        <v>4.1453534450467764E-3</v>
      </c>
      <c r="AC63" s="32">
        <f>SUM($AB$4:AB63)</f>
        <v>0.95095215934288646</v>
      </c>
      <c r="AD63" s="32" t="str">
        <f>LOOKUP(AC63,帕累托等级设置!$B$2:$B$6,帕累托等级设置!$A$2:$A$6)</f>
        <v>D</v>
      </c>
      <c r="AE63" s="57"/>
      <c r="AF63" s="32"/>
      <c r="AG63" s="32"/>
      <c r="AH63" s="32"/>
      <c r="AI63" s="32"/>
      <c r="AJ63" s="32"/>
      <c r="AK63" s="32"/>
      <c r="AL63" s="32">
        <f>VLOOKUP(AD63,帕累托等级设置!$A$1:$C$6,3)</f>
        <v>5</v>
      </c>
      <c r="AM63" s="32">
        <f>VLOOKUP(C63,备货周期!A:D,4,FALSE)</f>
        <v>75</v>
      </c>
      <c r="AN63" s="32">
        <f>VLOOKUP(C63,备货周期!A:E,5,FALSE)</f>
        <v>30</v>
      </c>
      <c r="AO63" s="32"/>
      <c r="AP63" s="32">
        <f>VLOOKUP(A63,现有库存!A:B,2,FALSE)</f>
        <v>27</v>
      </c>
      <c r="AQ63" s="32">
        <f>IF(ISNA(VLOOKUP(A63,在途!A:G,7,FALSE)),0,VLOOKUP(A63,在途!A:G,7,FALSE))</f>
        <v>5</v>
      </c>
      <c r="AR63" s="32"/>
      <c r="AS63" s="70">
        <f t="shared" si="2"/>
        <v>-32</v>
      </c>
      <c r="AT63" s="32">
        <f t="shared" si="3"/>
        <v>-111.60000000000001</v>
      </c>
    </row>
    <row r="64" spans="1:46" x14ac:dyDescent="0.25">
      <c r="A64" s="30">
        <v>9350329000375</v>
      </c>
      <c r="B64" s="30" t="str">
        <f>VLOOKUP(A64,Sheet4!$A$1:$B$115,2,FALSE)</f>
        <v>ROS02 200x290cm</v>
      </c>
      <c r="C64" s="31" t="str">
        <f>VLOOKUP(A64,Sheet4!A:C,3,FALSE)</f>
        <v>土耳其机织</v>
      </c>
      <c r="D64" s="44">
        <f>VLOOKUP(A64,Sheet4!A:D,4,FALSE)</f>
        <v>5.8</v>
      </c>
      <c r="E64" s="32">
        <v>4</v>
      </c>
      <c r="F64" s="32">
        <v>899</v>
      </c>
      <c r="G64" s="32">
        <v>4</v>
      </c>
      <c r="H64" s="32">
        <v>674.25</v>
      </c>
      <c r="I64" s="33">
        <v>0</v>
      </c>
      <c r="J64" s="33">
        <v>0</v>
      </c>
      <c r="K64" s="33">
        <v>0</v>
      </c>
      <c r="L64" s="33">
        <v>0</v>
      </c>
      <c r="M64" s="32">
        <v>1</v>
      </c>
      <c r="N64" s="32">
        <v>224.75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3">
        <v>0</v>
      </c>
      <c r="U64" s="32">
        <v>1</v>
      </c>
      <c r="V64" s="32">
        <v>224.75</v>
      </c>
      <c r="W64" s="32">
        <v>0</v>
      </c>
      <c r="X64" s="32">
        <v>0</v>
      </c>
      <c r="Y64" s="32">
        <v>0</v>
      </c>
      <c r="Z64" s="32">
        <v>0</v>
      </c>
      <c r="AA64" s="32">
        <f t="shared" si="4"/>
        <v>224.75</v>
      </c>
      <c r="AB64" s="36">
        <f t="shared" si="5"/>
        <v>3.7515832599430738E-3</v>
      </c>
      <c r="AC64" s="32">
        <f>SUM($AB$4:AB64)</f>
        <v>0.95470374260282953</v>
      </c>
      <c r="AD64" s="32" t="str">
        <f>LOOKUP(AC64,帕累托等级设置!$B$2:$B$6,帕累托等级设置!$A$2:$A$6)</f>
        <v>D</v>
      </c>
      <c r="AE64" s="57"/>
      <c r="AF64" s="32"/>
      <c r="AG64" s="32"/>
      <c r="AH64" s="32"/>
      <c r="AI64" s="32"/>
      <c r="AJ64" s="32"/>
      <c r="AK64" s="32"/>
      <c r="AL64" s="32">
        <f>VLOOKUP(AD64,帕累托等级设置!$A$1:$C$6,3)</f>
        <v>5</v>
      </c>
      <c r="AM64" s="32">
        <f>VLOOKUP(C64,备货周期!A:D,4,FALSE)</f>
        <v>105</v>
      </c>
      <c r="AN64" s="32">
        <f>VLOOKUP(C64,备货周期!A:E,5,FALSE)</f>
        <v>30</v>
      </c>
      <c r="AO64" s="32"/>
      <c r="AP64" s="32">
        <f>VLOOKUP(A64,现有库存!A:B,2,FALSE)</f>
        <v>2</v>
      </c>
      <c r="AQ64" s="32">
        <f>IF(ISNA(VLOOKUP(A64,在途!A:G,7,FALSE)),0,VLOOKUP(A64,在途!A:G,7,FALSE))</f>
        <v>0</v>
      </c>
      <c r="AR64" s="32"/>
      <c r="AS64" s="70">
        <f t="shared" si="2"/>
        <v>-2</v>
      </c>
      <c r="AT64" s="32">
        <f t="shared" si="3"/>
        <v>-11.6</v>
      </c>
    </row>
    <row r="65" spans="1:46" x14ac:dyDescent="0.25">
      <c r="A65" s="30">
        <v>9350329000665</v>
      </c>
      <c r="B65" s="30" t="str">
        <f>VLOOKUP(A65,Sheet4!$A$1:$B$115,2,FALSE)</f>
        <v>FRE01 155x225cm</v>
      </c>
      <c r="C65" s="31" t="str">
        <f>VLOOKUP(A65,Sheet4!A:C,3,FALSE)</f>
        <v>熊亚机织</v>
      </c>
      <c r="D65" s="44">
        <f>VLOOKUP(A65,Sheet4!A:D,4,FALSE)</f>
        <v>3.4875000000000003</v>
      </c>
      <c r="E65" s="32">
        <v>6</v>
      </c>
      <c r="F65" s="32">
        <v>348.76</v>
      </c>
      <c r="G65" s="32">
        <v>5</v>
      </c>
      <c r="H65" s="32">
        <v>681.68000000000006</v>
      </c>
      <c r="I65" s="33">
        <v>0</v>
      </c>
      <c r="J65" s="33">
        <v>0</v>
      </c>
      <c r="K65" s="32">
        <v>1</v>
      </c>
      <c r="L65" s="32">
        <v>87.19</v>
      </c>
      <c r="M65" s="32">
        <v>2</v>
      </c>
      <c r="N65" s="32">
        <v>286.19</v>
      </c>
      <c r="O65" s="32">
        <v>4</v>
      </c>
      <c r="P65" s="32">
        <v>747.16000000000008</v>
      </c>
      <c r="Q65" s="32">
        <v>2</v>
      </c>
      <c r="R65" s="32">
        <v>307.18</v>
      </c>
      <c r="S65" s="32">
        <v>1</v>
      </c>
      <c r="T65" s="32">
        <v>219.99</v>
      </c>
      <c r="U65" s="32">
        <v>0</v>
      </c>
      <c r="V65" s="32">
        <v>0</v>
      </c>
      <c r="W65" s="32">
        <v>0</v>
      </c>
      <c r="X65" s="32">
        <v>0</v>
      </c>
      <c r="Y65" s="32">
        <v>0</v>
      </c>
      <c r="Z65" s="32">
        <v>0</v>
      </c>
      <c r="AA65" s="32">
        <f t="shared" si="4"/>
        <v>219.99</v>
      </c>
      <c r="AB65" s="36">
        <f t="shared" si="5"/>
        <v>3.6721281484087954E-3</v>
      </c>
      <c r="AC65" s="32">
        <f>SUM($AB$4:AB65)</f>
        <v>0.95837587075123831</v>
      </c>
      <c r="AD65" s="32" t="str">
        <f>LOOKUP(AC65,帕累托等级设置!$B$2:$B$6,帕累托等级设置!$A$2:$A$6)</f>
        <v>D</v>
      </c>
      <c r="AE65" s="57"/>
      <c r="AF65" s="32"/>
      <c r="AG65" s="32"/>
      <c r="AH65" s="32"/>
      <c r="AI65" s="32"/>
      <c r="AJ65" s="32"/>
      <c r="AK65" s="32"/>
      <c r="AL65" s="32">
        <f>VLOOKUP(AD65,帕累托等级设置!$A$1:$C$6,3)</f>
        <v>5</v>
      </c>
      <c r="AM65" s="32">
        <f>VLOOKUP(C65,备货周期!A:D,4,FALSE)</f>
        <v>75</v>
      </c>
      <c r="AN65" s="32">
        <f>VLOOKUP(C65,备货周期!A:E,5,FALSE)</f>
        <v>30</v>
      </c>
      <c r="AO65" s="32"/>
      <c r="AP65" s="32">
        <f>VLOOKUP(A65,现有库存!A:B,2,FALSE)</f>
        <v>21</v>
      </c>
      <c r="AQ65" s="32">
        <f>IF(ISNA(VLOOKUP(A65,在途!A:G,7,FALSE)),0,VLOOKUP(A65,在途!A:G,7,FALSE))</f>
        <v>10</v>
      </c>
      <c r="AR65" s="32"/>
      <c r="AS65" s="70">
        <f t="shared" si="2"/>
        <v>-31</v>
      </c>
      <c r="AT65" s="32">
        <f t="shared" si="3"/>
        <v>-108.11250000000001</v>
      </c>
    </row>
    <row r="66" spans="1:46" x14ac:dyDescent="0.25">
      <c r="A66" s="30">
        <v>9350329001464</v>
      </c>
      <c r="B66" s="30" t="str">
        <f>VLOOKUP(A66,Sheet4!$A$1:$B$115,2,FALSE)</f>
        <v>SIL06 240x340cm</v>
      </c>
      <c r="C66" s="31" t="str">
        <f>VLOOKUP(A66,Sheet4!A:C,3,FALSE)</f>
        <v>福荣达机织</v>
      </c>
      <c r="D66" s="44">
        <f>VLOOKUP(A66,Sheet4!A:D,4,FALSE)</f>
        <v>8.16</v>
      </c>
      <c r="E66" s="32">
        <v>0</v>
      </c>
      <c r="F66" s="33">
        <v>0</v>
      </c>
      <c r="G66" s="33">
        <v>0</v>
      </c>
      <c r="H66" s="33">
        <v>0</v>
      </c>
      <c r="I66" s="33">
        <v>0</v>
      </c>
      <c r="J66" s="33">
        <v>0</v>
      </c>
      <c r="K66" s="32">
        <v>1</v>
      </c>
      <c r="L66" s="32">
        <v>204</v>
      </c>
      <c r="M66" s="33">
        <v>0</v>
      </c>
      <c r="N66" s="33">
        <v>0</v>
      </c>
      <c r="O66" s="33">
        <v>0</v>
      </c>
      <c r="P66" s="33">
        <v>0</v>
      </c>
      <c r="Q66" s="33">
        <v>0</v>
      </c>
      <c r="R66" s="33">
        <v>0</v>
      </c>
      <c r="S66" s="33">
        <v>0</v>
      </c>
      <c r="T66" s="33">
        <v>0</v>
      </c>
      <c r="U66" s="32">
        <v>1</v>
      </c>
      <c r="V66" s="32">
        <v>204</v>
      </c>
      <c r="W66" s="32">
        <v>0</v>
      </c>
      <c r="X66" s="32">
        <v>0</v>
      </c>
      <c r="Y66" s="32">
        <v>0</v>
      </c>
      <c r="Z66" s="32">
        <v>0</v>
      </c>
      <c r="AA66" s="32">
        <f t="shared" si="4"/>
        <v>204</v>
      </c>
      <c r="AB66" s="36">
        <f t="shared" si="5"/>
        <v>3.4052190657547811E-3</v>
      </c>
      <c r="AC66" s="32">
        <f>SUM($AB$4:AB66)</f>
        <v>0.96178108981699306</v>
      </c>
      <c r="AD66" s="32" t="str">
        <f>LOOKUP(AC66,帕累托等级设置!$B$2:$B$6,帕累托等级设置!$A$2:$A$6)</f>
        <v>D</v>
      </c>
      <c r="AE66" s="57"/>
      <c r="AF66" s="32"/>
      <c r="AG66" s="32"/>
      <c r="AH66" s="32"/>
      <c r="AI66" s="32"/>
      <c r="AJ66" s="32"/>
      <c r="AK66" s="32"/>
      <c r="AL66" s="32">
        <f>VLOOKUP(AD66,帕累托等级设置!$A$1:$C$6,3)</f>
        <v>5</v>
      </c>
      <c r="AM66" s="32">
        <f>VLOOKUP(C66,备货周期!A:D,4,FALSE)</f>
        <v>90</v>
      </c>
      <c r="AN66" s="32">
        <f>VLOOKUP(C66,备货周期!A:E,5,FALSE)</f>
        <v>30</v>
      </c>
      <c r="AO66" s="32"/>
      <c r="AP66" s="32">
        <f>VLOOKUP(A66,现有库存!A:B,2,FALSE)</f>
        <v>5</v>
      </c>
      <c r="AQ66" s="32">
        <f>IF(ISNA(VLOOKUP(A66,在途!A:G,7,FALSE)),0,VLOOKUP(A66,在途!A:G,7,FALSE))</f>
        <v>0</v>
      </c>
      <c r="AR66" s="32"/>
      <c r="AS66" s="70">
        <f t="shared" si="2"/>
        <v>-5</v>
      </c>
      <c r="AT66" s="32">
        <f t="shared" si="3"/>
        <v>-40.799999999999997</v>
      </c>
    </row>
    <row r="67" spans="1:46" x14ac:dyDescent="0.25">
      <c r="A67" s="30">
        <v>9350329002454</v>
      </c>
      <c r="B67" s="30" t="str">
        <f>VLOOKUP(A67,Sheet4!$A$1:$B$115,2,FALSE)</f>
        <v>AND05 155x225cm</v>
      </c>
      <c r="C67" s="31" t="str">
        <f>VLOOKUP(A67,Sheet4!A:C,3,FALSE)</f>
        <v>熊亚机织</v>
      </c>
      <c r="D67" s="44">
        <f>VLOOKUP(A67,Sheet4!A:D,4,FALSE)</f>
        <v>3.4875000000000003</v>
      </c>
      <c r="E67" s="32">
        <v>0</v>
      </c>
      <c r="F67" s="33">
        <v>0</v>
      </c>
      <c r="G67" s="33">
        <v>0</v>
      </c>
      <c r="H67" s="33">
        <v>0</v>
      </c>
      <c r="I67" s="33">
        <v>0</v>
      </c>
      <c r="J67" s="33">
        <v>0</v>
      </c>
      <c r="K67" s="32">
        <v>0</v>
      </c>
      <c r="L67" s="32">
        <v>0</v>
      </c>
      <c r="M67" s="32">
        <v>0</v>
      </c>
      <c r="N67" s="32">
        <v>0</v>
      </c>
      <c r="O67" s="33">
        <v>0</v>
      </c>
      <c r="P67" s="33">
        <v>0</v>
      </c>
      <c r="Q67" s="33">
        <v>0</v>
      </c>
      <c r="R67" s="33">
        <v>0</v>
      </c>
      <c r="S67" s="33">
        <v>0</v>
      </c>
      <c r="T67" s="33">
        <v>0</v>
      </c>
      <c r="U67" s="32">
        <v>0</v>
      </c>
      <c r="V67" s="32">
        <v>0</v>
      </c>
      <c r="W67" s="32">
        <v>2</v>
      </c>
      <c r="X67" s="32">
        <v>198.1</v>
      </c>
      <c r="Y67" s="32">
        <v>0</v>
      </c>
      <c r="Z67" s="32">
        <v>0</v>
      </c>
      <c r="AA67" s="32">
        <f t="shared" si="4"/>
        <v>198.1</v>
      </c>
      <c r="AB67" s="36">
        <f t="shared" si="5"/>
        <v>3.3067347888530493E-3</v>
      </c>
      <c r="AC67" s="32">
        <f>SUM($AB$4:AB67)</f>
        <v>0.96508782460584608</v>
      </c>
      <c r="AD67" s="32" t="str">
        <f>LOOKUP(AC67,帕累托等级设置!$B$2:$B$6,帕累托等级设置!$A$2:$A$6)</f>
        <v>D</v>
      </c>
      <c r="AE67" s="57"/>
      <c r="AF67" s="32"/>
      <c r="AG67" s="32"/>
      <c r="AH67" s="32"/>
      <c r="AI67" s="32"/>
      <c r="AJ67" s="32"/>
      <c r="AK67" s="32"/>
      <c r="AL67" s="32">
        <f>VLOOKUP(AD67,帕累托等级设置!$A$1:$C$6,3)</f>
        <v>5</v>
      </c>
      <c r="AM67" s="32">
        <f>VLOOKUP(C67,备货周期!A:D,4,FALSE)</f>
        <v>75</v>
      </c>
      <c r="AN67" s="32">
        <f>VLOOKUP(C67,备货周期!A:E,5,FALSE)</f>
        <v>30</v>
      </c>
      <c r="AO67" s="32"/>
      <c r="AP67" s="32">
        <f>VLOOKUP(A67,现有库存!A:B,2,FALSE)</f>
        <v>27</v>
      </c>
      <c r="AQ67" s="32">
        <f>IF(ISNA(VLOOKUP(A67,在途!A:G,7,FALSE)),0,VLOOKUP(A67,在途!A:G,7,FALSE))</f>
        <v>0</v>
      </c>
      <c r="AR67" s="32"/>
      <c r="AS67" s="70">
        <f t="shared" si="2"/>
        <v>-27</v>
      </c>
      <c r="AT67" s="32">
        <f t="shared" si="3"/>
        <v>-94.162500000000009</v>
      </c>
    </row>
    <row r="68" spans="1:46" x14ac:dyDescent="0.25">
      <c r="A68" s="30">
        <v>9350329002485</v>
      </c>
      <c r="B68" s="30" t="str">
        <f>VLOOKUP(A68,Sheet4!$A$1:$B$115,2,FALSE)</f>
        <v>AND06 155x225cm</v>
      </c>
      <c r="C68" s="31" t="str">
        <f>VLOOKUP(A68,Sheet4!A:C,3,FALSE)</f>
        <v>熊亚机织</v>
      </c>
      <c r="D68" s="44">
        <f>VLOOKUP(A68,Sheet4!A:D,4,FALSE)</f>
        <v>3.4875000000000003</v>
      </c>
      <c r="E68" s="32">
        <v>0</v>
      </c>
      <c r="F68" s="33">
        <v>0</v>
      </c>
      <c r="G68" s="33">
        <v>0</v>
      </c>
      <c r="H68" s="33">
        <v>0</v>
      </c>
      <c r="I68" s="33">
        <v>0</v>
      </c>
      <c r="J68" s="33">
        <v>0</v>
      </c>
      <c r="K68" s="32">
        <v>0</v>
      </c>
      <c r="L68" s="32">
        <v>0</v>
      </c>
      <c r="M68" s="32">
        <v>0</v>
      </c>
      <c r="N68" s="32">
        <v>0</v>
      </c>
      <c r="O68" s="33">
        <v>0</v>
      </c>
      <c r="P68" s="33">
        <v>0</v>
      </c>
      <c r="Q68" s="33">
        <v>0</v>
      </c>
      <c r="R68" s="33">
        <v>0</v>
      </c>
      <c r="S68" s="33">
        <v>0</v>
      </c>
      <c r="T68" s="33">
        <v>0</v>
      </c>
      <c r="U68" s="32">
        <v>0</v>
      </c>
      <c r="V68" s="32">
        <v>0</v>
      </c>
      <c r="W68" s="32">
        <v>2</v>
      </c>
      <c r="X68" s="32">
        <v>198.1</v>
      </c>
      <c r="Y68" s="32">
        <v>0</v>
      </c>
      <c r="Z68" s="32">
        <v>0</v>
      </c>
      <c r="AA68" s="32">
        <f t="shared" ref="AA68:AA99" si="6">Z68+X68+V68+T68</f>
        <v>198.1</v>
      </c>
      <c r="AB68" s="36">
        <f t="shared" ref="AB68:AB99" si="7">AA68/$AA$114</f>
        <v>3.3067347888530493E-3</v>
      </c>
      <c r="AC68" s="32">
        <f>SUM($AB$4:AB68)</f>
        <v>0.96839455939469909</v>
      </c>
      <c r="AD68" s="32" t="str">
        <f>LOOKUP(AC68,帕累托等级设置!$B$2:$B$6,帕累托等级设置!$A$2:$A$6)</f>
        <v>D</v>
      </c>
      <c r="AE68" s="57"/>
      <c r="AF68" s="32"/>
      <c r="AG68" s="32"/>
      <c r="AH68" s="32"/>
      <c r="AI68" s="32"/>
      <c r="AJ68" s="32"/>
      <c r="AK68" s="32"/>
      <c r="AL68" s="32">
        <f>VLOOKUP(AD68,帕累托等级设置!$A$1:$C$6,3)</f>
        <v>5</v>
      </c>
      <c r="AM68" s="32">
        <f>VLOOKUP(C68,备货周期!A:D,4,FALSE)</f>
        <v>75</v>
      </c>
      <c r="AN68" s="32">
        <f>VLOOKUP(C68,备货周期!A:E,5,FALSE)</f>
        <v>30</v>
      </c>
      <c r="AO68" s="32"/>
      <c r="AP68" s="32">
        <f>VLOOKUP(A68,现有库存!A:B,2,FALSE)</f>
        <v>27</v>
      </c>
      <c r="AQ68" s="32">
        <f>IF(ISNA(VLOOKUP(A68,在途!A:G,7,FALSE)),0,VLOOKUP(A68,在途!A:G,7,FALSE))</f>
        <v>0</v>
      </c>
      <c r="AR68" s="32"/>
      <c r="AS68" s="70">
        <f t="shared" si="2"/>
        <v>-27</v>
      </c>
      <c r="AT68" s="32">
        <f t="shared" si="3"/>
        <v>-94.162500000000009</v>
      </c>
    </row>
    <row r="69" spans="1:46" x14ac:dyDescent="0.25">
      <c r="A69" s="30">
        <v>9350329002546</v>
      </c>
      <c r="B69" s="30" t="str">
        <f>VLOOKUP(A69,Sheet4!$A$1:$B$115,2,FALSE)</f>
        <v>AND08 155x225cm</v>
      </c>
      <c r="C69" s="31" t="str">
        <f>VLOOKUP(A69,Sheet4!A:C,3,FALSE)</f>
        <v>熊亚机织</v>
      </c>
      <c r="D69" s="44">
        <f>VLOOKUP(A69,Sheet4!A:D,4,FALSE)</f>
        <v>3.4875000000000003</v>
      </c>
      <c r="E69" s="32">
        <v>0</v>
      </c>
      <c r="F69" s="33">
        <v>0</v>
      </c>
      <c r="G69" s="33">
        <v>0</v>
      </c>
      <c r="H69" s="33">
        <v>0</v>
      </c>
      <c r="I69" s="33">
        <v>0</v>
      </c>
      <c r="J69" s="33">
        <v>0</v>
      </c>
      <c r="K69" s="32">
        <v>0</v>
      </c>
      <c r="L69" s="32">
        <v>0</v>
      </c>
      <c r="M69" s="32">
        <v>0</v>
      </c>
      <c r="N69" s="32">
        <v>0</v>
      </c>
      <c r="O69" s="33">
        <v>0</v>
      </c>
      <c r="P69" s="33">
        <v>0</v>
      </c>
      <c r="Q69" s="33">
        <v>0</v>
      </c>
      <c r="R69" s="33">
        <v>0</v>
      </c>
      <c r="S69" s="33">
        <v>0</v>
      </c>
      <c r="T69" s="33">
        <v>0</v>
      </c>
      <c r="U69" s="32">
        <v>0</v>
      </c>
      <c r="V69" s="32">
        <v>0</v>
      </c>
      <c r="W69" s="32">
        <v>2</v>
      </c>
      <c r="X69" s="32">
        <v>198.1</v>
      </c>
      <c r="Y69" s="32">
        <v>0</v>
      </c>
      <c r="Z69" s="32">
        <v>0</v>
      </c>
      <c r="AA69" s="32">
        <f t="shared" si="6"/>
        <v>198.1</v>
      </c>
      <c r="AB69" s="36">
        <f t="shared" si="7"/>
        <v>3.3067347888530493E-3</v>
      </c>
      <c r="AC69" s="32">
        <f>SUM($AB$4:AB69)</f>
        <v>0.97170129418355211</v>
      </c>
      <c r="AD69" s="32" t="str">
        <f>LOOKUP(AC69,帕累托等级设置!$B$2:$B$6,帕累托等级设置!$A$2:$A$6)</f>
        <v>D</v>
      </c>
      <c r="AE69" s="57"/>
      <c r="AF69" s="32"/>
      <c r="AG69" s="32"/>
      <c r="AH69" s="32"/>
      <c r="AI69" s="32"/>
      <c r="AJ69" s="32"/>
      <c r="AK69" s="32"/>
      <c r="AL69" s="32">
        <f>VLOOKUP(AD69,帕累托等级设置!$A$1:$C$6,3)</f>
        <v>5</v>
      </c>
      <c r="AM69" s="32">
        <f>VLOOKUP(C69,备货周期!A:D,4,FALSE)</f>
        <v>75</v>
      </c>
      <c r="AN69" s="32">
        <f>VLOOKUP(C69,备货周期!A:E,5,FALSE)</f>
        <v>30</v>
      </c>
      <c r="AO69" s="32"/>
      <c r="AP69" s="32">
        <f>VLOOKUP(A69,现有库存!A:B,2,FALSE)</f>
        <v>11</v>
      </c>
      <c r="AQ69" s="32">
        <f>IF(ISNA(VLOOKUP(A69,在途!A:G,7,FALSE)),0,VLOOKUP(A69,在途!A:G,7,FALSE))</f>
        <v>0</v>
      </c>
      <c r="AR69" s="32"/>
      <c r="AS69" s="70">
        <f t="shared" ref="AS69:AS114" si="8">AO69-AP69-AQ69-AR69</f>
        <v>-11</v>
      </c>
      <c r="AT69" s="32">
        <f t="shared" ref="AT69:AT113" si="9">AS69*D69</f>
        <v>-38.362500000000004</v>
      </c>
    </row>
    <row r="70" spans="1:46" x14ac:dyDescent="0.25">
      <c r="A70" s="30">
        <v>9350329002270</v>
      </c>
      <c r="B70" s="30" t="str">
        <f>VLOOKUP(A70,Sheet4!$A$1:$B$115,2,FALSE)</f>
        <v>ROY01 155x225cm</v>
      </c>
      <c r="C70" s="31" t="str">
        <f>VLOOKUP(A70,Sheet4!A:C,3,FALSE)</f>
        <v>华顺手工</v>
      </c>
      <c r="D70" s="44">
        <f>VLOOKUP(A70,Sheet4!A:D,4,FALSE)</f>
        <v>3.4875000000000003</v>
      </c>
      <c r="E70" s="32">
        <v>0</v>
      </c>
      <c r="F70" s="33">
        <v>0</v>
      </c>
      <c r="G70" s="33">
        <v>0</v>
      </c>
      <c r="H70" s="33">
        <v>0</v>
      </c>
      <c r="I70" s="33">
        <v>0</v>
      </c>
      <c r="J70" s="33">
        <v>0</v>
      </c>
      <c r="K70" s="32">
        <v>0</v>
      </c>
      <c r="L70" s="32">
        <v>0</v>
      </c>
      <c r="M70" s="32">
        <v>0</v>
      </c>
      <c r="N70" s="32">
        <v>0</v>
      </c>
      <c r="O70" s="33">
        <v>0</v>
      </c>
      <c r="P70" s="33">
        <v>0</v>
      </c>
      <c r="Q70" s="33">
        <v>0</v>
      </c>
      <c r="R70" s="33">
        <v>0</v>
      </c>
      <c r="S70" s="33">
        <v>0</v>
      </c>
      <c r="T70" s="33">
        <v>0</v>
      </c>
      <c r="U70" s="32">
        <v>0</v>
      </c>
      <c r="V70" s="32">
        <v>0</v>
      </c>
      <c r="W70" s="32">
        <v>2</v>
      </c>
      <c r="X70" s="32">
        <v>186.84</v>
      </c>
      <c r="Y70" s="32">
        <v>0</v>
      </c>
      <c r="Z70" s="32">
        <v>0</v>
      </c>
      <c r="AA70" s="32">
        <f t="shared" si="6"/>
        <v>186.84</v>
      </c>
      <c r="AB70" s="36">
        <f t="shared" si="7"/>
        <v>3.1187800502236436E-3</v>
      </c>
      <c r="AC70" s="32">
        <f>SUM($AB$4:AB70)</f>
        <v>0.9748200742337757</v>
      </c>
      <c r="AD70" s="32" t="str">
        <f>LOOKUP(AC70,帕累托等级设置!$B$2:$B$6,帕累托等级设置!$A$2:$A$6)</f>
        <v>D</v>
      </c>
      <c r="AE70" s="57"/>
      <c r="AF70" s="32"/>
      <c r="AG70" s="32"/>
      <c r="AH70" s="32"/>
      <c r="AI70" s="32"/>
      <c r="AJ70" s="32"/>
      <c r="AK70" s="32"/>
      <c r="AL70" s="32">
        <f>VLOOKUP(AD70,帕累托等级设置!$A$1:$C$6,3)</f>
        <v>5</v>
      </c>
      <c r="AM70" s="32">
        <f>VLOOKUP(C70,备货周期!A:D,4,FALSE)</f>
        <v>75</v>
      </c>
      <c r="AN70" s="32">
        <f>VLOOKUP(C70,备货周期!A:E,5,FALSE)</f>
        <v>30</v>
      </c>
      <c r="AO70" s="32"/>
      <c r="AP70" s="32">
        <f>VLOOKUP(A70,现有库存!A:B,2,FALSE)</f>
        <v>12</v>
      </c>
      <c r="AQ70" s="32">
        <f>IF(ISNA(VLOOKUP(A70,在途!A:G,7,FALSE)),0,VLOOKUP(A70,在途!A:G,7,FALSE))</f>
        <v>0</v>
      </c>
      <c r="AR70" s="32"/>
      <c r="AS70" s="70">
        <f t="shared" si="8"/>
        <v>-12</v>
      </c>
      <c r="AT70" s="32">
        <f t="shared" si="9"/>
        <v>-41.85</v>
      </c>
    </row>
    <row r="71" spans="1:46" x14ac:dyDescent="0.25">
      <c r="A71" s="30">
        <v>9350329002393</v>
      </c>
      <c r="B71" s="30" t="str">
        <f>VLOOKUP(A71,Sheet4!$A$1:$B$115,2,FALSE)</f>
        <v>ROY05 155x225cm</v>
      </c>
      <c r="C71" s="31" t="str">
        <f>VLOOKUP(A71,Sheet4!A:C,3,FALSE)</f>
        <v>华顺手工</v>
      </c>
      <c r="D71" s="44">
        <f>VLOOKUP(A71,Sheet4!A:D,4,FALSE)</f>
        <v>3.4875000000000003</v>
      </c>
      <c r="E71" s="32">
        <v>0</v>
      </c>
      <c r="F71" s="33">
        <v>0</v>
      </c>
      <c r="G71" s="33">
        <v>0</v>
      </c>
      <c r="H71" s="33">
        <v>0</v>
      </c>
      <c r="I71" s="33">
        <v>0</v>
      </c>
      <c r="J71" s="33">
        <v>0</v>
      </c>
      <c r="K71" s="32">
        <v>0</v>
      </c>
      <c r="L71" s="32">
        <v>0</v>
      </c>
      <c r="M71" s="32">
        <v>0</v>
      </c>
      <c r="N71" s="32">
        <v>0</v>
      </c>
      <c r="O71" s="33">
        <v>0</v>
      </c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2">
        <v>0</v>
      </c>
      <c r="V71" s="32">
        <v>0</v>
      </c>
      <c r="W71" s="32">
        <v>2</v>
      </c>
      <c r="X71" s="32">
        <v>186.84</v>
      </c>
      <c r="Y71" s="32">
        <v>0</v>
      </c>
      <c r="Z71" s="32">
        <v>0</v>
      </c>
      <c r="AA71" s="32">
        <f t="shared" si="6"/>
        <v>186.84</v>
      </c>
      <c r="AB71" s="36">
        <f t="shared" si="7"/>
        <v>3.1187800502236436E-3</v>
      </c>
      <c r="AC71" s="32">
        <f>SUM($AB$4:AB71)</f>
        <v>0.97793885428399929</v>
      </c>
      <c r="AD71" s="32" t="str">
        <f>LOOKUP(AC71,帕累托等级设置!$B$2:$B$6,帕累托等级设置!$A$2:$A$6)</f>
        <v>D</v>
      </c>
      <c r="AE71" s="57"/>
      <c r="AF71" s="32"/>
      <c r="AG71" s="32"/>
      <c r="AH71" s="32"/>
      <c r="AI71" s="32"/>
      <c r="AJ71" s="32"/>
      <c r="AK71" s="32"/>
      <c r="AL71" s="32">
        <f>VLOOKUP(AD71,帕累托等级设置!$A$1:$C$6,3)</f>
        <v>5</v>
      </c>
      <c r="AM71" s="32">
        <f>VLOOKUP(C71,备货周期!A:D,4,FALSE)</f>
        <v>75</v>
      </c>
      <c r="AN71" s="32">
        <f>VLOOKUP(C71,备货周期!A:E,5,FALSE)</f>
        <v>30</v>
      </c>
      <c r="AO71" s="32"/>
      <c r="AP71" s="32">
        <f>VLOOKUP(A71,现有库存!A:B,2,FALSE)</f>
        <v>7</v>
      </c>
      <c r="AQ71" s="32">
        <f>IF(ISNA(VLOOKUP(A71,在途!A:G,7,FALSE)),0,VLOOKUP(A71,在途!A:G,7,FALSE))</f>
        <v>0</v>
      </c>
      <c r="AR71" s="32"/>
      <c r="AS71" s="70">
        <f t="shared" si="8"/>
        <v>-7</v>
      </c>
      <c r="AT71" s="32">
        <f t="shared" si="9"/>
        <v>-24.412500000000001</v>
      </c>
    </row>
    <row r="72" spans="1:46" x14ac:dyDescent="0.25">
      <c r="A72" s="30">
        <v>9350329002423</v>
      </c>
      <c r="B72" s="30" t="str">
        <f>VLOOKUP(A72,Sheet4!$A$1:$B$115,2,FALSE)</f>
        <v>ROY06 155x225cm</v>
      </c>
      <c r="C72" s="31" t="str">
        <f>VLOOKUP(A72,Sheet4!A:C,3,FALSE)</f>
        <v>华顺手工</v>
      </c>
      <c r="D72" s="44">
        <f>VLOOKUP(A72,Sheet4!A:D,4,FALSE)</f>
        <v>3.4875000000000003</v>
      </c>
      <c r="E72" s="32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2">
        <v>0</v>
      </c>
      <c r="L72" s="32">
        <v>0</v>
      </c>
      <c r="M72" s="32">
        <v>0</v>
      </c>
      <c r="N72" s="32">
        <v>0</v>
      </c>
      <c r="O72" s="33">
        <v>0</v>
      </c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2">
        <v>0</v>
      </c>
      <c r="V72" s="32">
        <v>0</v>
      </c>
      <c r="W72" s="32">
        <v>2</v>
      </c>
      <c r="X72" s="32">
        <v>186.84</v>
      </c>
      <c r="Y72" s="32">
        <v>0</v>
      </c>
      <c r="Z72" s="32">
        <v>0</v>
      </c>
      <c r="AA72" s="32">
        <f t="shared" si="6"/>
        <v>186.84</v>
      </c>
      <c r="AB72" s="36">
        <f t="shared" si="7"/>
        <v>3.1187800502236436E-3</v>
      </c>
      <c r="AC72" s="32">
        <f>SUM($AB$4:AB72)</f>
        <v>0.98105763433422288</v>
      </c>
      <c r="AD72" s="32" t="str">
        <f>LOOKUP(AC72,帕累托等级设置!$B$2:$B$6,帕累托等级设置!$A$2:$A$6)</f>
        <v>D</v>
      </c>
      <c r="AE72" s="57"/>
      <c r="AF72" s="32"/>
      <c r="AG72" s="32"/>
      <c r="AH72" s="32"/>
      <c r="AI72" s="32"/>
      <c r="AJ72" s="32"/>
      <c r="AK72" s="32"/>
      <c r="AL72" s="32">
        <f>VLOOKUP(AD72,帕累托等级设置!$A$1:$C$6,3)</f>
        <v>5</v>
      </c>
      <c r="AM72" s="32">
        <f>VLOOKUP(C72,备货周期!A:D,4,FALSE)</f>
        <v>75</v>
      </c>
      <c r="AN72" s="32">
        <f>VLOOKUP(C72,备货周期!A:E,5,FALSE)</f>
        <v>30</v>
      </c>
      <c r="AO72" s="32"/>
      <c r="AP72" s="32">
        <f>VLOOKUP(A72,现有库存!A:B,2,FALSE)</f>
        <v>7</v>
      </c>
      <c r="AQ72" s="32">
        <f>IF(ISNA(VLOOKUP(A72,在途!A:G,7,FALSE)),0,VLOOKUP(A72,在途!A:G,7,FALSE))</f>
        <v>0</v>
      </c>
      <c r="AR72" s="32"/>
      <c r="AS72" s="70">
        <f t="shared" si="8"/>
        <v>-7</v>
      </c>
      <c r="AT72" s="32">
        <f t="shared" si="9"/>
        <v>-24.412500000000001</v>
      </c>
    </row>
    <row r="73" spans="1:46" x14ac:dyDescent="0.25">
      <c r="A73" s="30">
        <v>9350329000160</v>
      </c>
      <c r="B73" s="30" t="str">
        <f>VLOOKUP(A73,Sheet4!$A$1:$B$115,2,FALSE)</f>
        <v>JAZ03 160x230cm</v>
      </c>
      <c r="C73" s="31" t="str">
        <f>VLOOKUP(A73,Sheet4!A:C,3,FALSE)</f>
        <v>印度手工</v>
      </c>
      <c r="D73" s="44">
        <f>VLOOKUP(A73,Sheet4!A:D,4,FALSE)</f>
        <v>3.6799999999999997</v>
      </c>
      <c r="E73" s="32">
        <v>2</v>
      </c>
      <c r="F73" s="32">
        <v>301.39999999999998</v>
      </c>
      <c r="G73" s="32">
        <v>2</v>
      </c>
      <c r="H73" s="32">
        <v>301.39999999999998</v>
      </c>
      <c r="I73" s="32">
        <v>2</v>
      </c>
      <c r="J73" s="32">
        <v>301.39999999999998</v>
      </c>
      <c r="K73" s="33">
        <v>0</v>
      </c>
      <c r="L73" s="33">
        <v>0</v>
      </c>
      <c r="M73" s="32">
        <v>1</v>
      </c>
      <c r="N73" s="32">
        <v>123.94</v>
      </c>
      <c r="O73" s="33">
        <v>0</v>
      </c>
      <c r="P73" s="33">
        <v>0</v>
      </c>
      <c r="Q73" s="32">
        <v>1</v>
      </c>
      <c r="R73" s="32">
        <v>184</v>
      </c>
      <c r="S73" s="33">
        <v>0</v>
      </c>
      <c r="T73" s="33">
        <v>0</v>
      </c>
      <c r="U73" s="32">
        <v>0</v>
      </c>
      <c r="V73" s="32">
        <v>0</v>
      </c>
      <c r="W73" s="32">
        <v>1</v>
      </c>
      <c r="X73" s="32">
        <v>184</v>
      </c>
      <c r="Y73" s="32">
        <v>0</v>
      </c>
      <c r="Z73" s="32">
        <v>0</v>
      </c>
      <c r="AA73" s="32">
        <f t="shared" si="6"/>
        <v>184</v>
      </c>
      <c r="AB73" s="36">
        <f t="shared" si="7"/>
        <v>3.0713740593082337E-3</v>
      </c>
      <c r="AC73" s="32">
        <f>SUM($AB$4:AB73)</f>
        <v>0.98412900839353112</v>
      </c>
      <c r="AD73" s="32" t="str">
        <f>LOOKUP(AC73,帕累托等级设置!$B$2:$B$6,帕累托等级设置!$A$2:$A$6)</f>
        <v>D</v>
      </c>
      <c r="AE73" s="57"/>
      <c r="AF73" s="32"/>
      <c r="AG73" s="32"/>
      <c r="AH73" s="32"/>
      <c r="AI73" s="32"/>
      <c r="AJ73" s="32"/>
      <c r="AK73" s="32"/>
      <c r="AL73" s="32">
        <f>VLOOKUP(AD73,帕累托等级设置!$A$1:$C$6,3)</f>
        <v>5</v>
      </c>
      <c r="AM73" s="32">
        <f>VLOOKUP(C73,备货周期!A:D,4,FALSE)</f>
        <v>150</v>
      </c>
      <c r="AN73" s="32">
        <f>VLOOKUP(C73,备货周期!A:E,5,FALSE)</f>
        <v>30</v>
      </c>
      <c r="AO73" s="32"/>
      <c r="AP73" s="32">
        <f>VLOOKUP(A73,现有库存!A:B,2,FALSE)</f>
        <v>5</v>
      </c>
      <c r="AQ73" s="32">
        <f>IF(ISNA(VLOOKUP(A73,在途!A:G,7,FALSE)),0,VLOOKUP(A73,在途!A:G,7,FALSE))</f>
        <v>0</v>
      </c>
      <c r="AR73" s="32"/>
      <c r="AS73" s="70">
        <f t="shared" si="8"/>
        <v>-5</v>
      </c>
      <c r="AT73" s="32">
        <f t="shared" si="9"/>
        <v>-18.399999999999999</v>
      </c>
    </row>
    <row r="74" spans="1:46" x14ac:dyDescent="0.25">
      <c r="A74" s="30">
        <v>9350329000573</v>
      </c>
      <c r="B74" s="30" t="str">
        <f>VLOOKUP(A74,Sheet4!$A$1:$B$115,2,FALSE)</f>
        <v>SIL04 190x280cm</v>
      </c>
      <c r="C74" s="31" t="str">
        <f>VLOOKUP(A74,Sheet4!A:C,3,FALSE)</f>
        <v>福荣达机织</v>
      </c>
      <c r="D74" s="44">
        <f>VLOOKUP(A74,Sheet4!A:D,4,FALSE)</f>
        <v>5.8</v>
      </c>
      <c r="E74" s="32">
        <v>3</v>
      </c>
      <c r="F74" s="32">
        <v>399</v>
      </c>
      <c r="G74" s="33">
        <v>0</v>
      </c>
      <c r="H74" s="33">
        <v>0</v>
      </c>
      <c r="I74" s="32">
        <v>2</v>
      </c>
      <c r="J74" s="32">
        <v>266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2">
        <v>1</v>
      </c>
      <c r="R74" s="32">
        <v>339.99</v>
      </c>
      <c r="S74" s="33">
        <v>0</v>
      </c>
      <c r="T74" s="33">
        <v>0</v>
      </c>
      <c r="U74" s="32">
        <v>0</v>
      </c>
      <c r="V74" s="32">
        <v>0</v>
      </c>
      <c r="W74" s="32">
        <v>1</v>
      </c>
      <c r="X74" s="32">
        <v>180</v>
      </c>
      <c r="Y74" s="32">
        <v>0</v>
      </c>
      <c r="Z74" s="32">
        <v>0</v>
      </c>
      <c r="AA74" s="32">
        <f t="shared" si="6"/>
        <v>180</v>
      </c>
      <c r="AB74" s="36">
        <f t="shared" si="7"/>
        <v>3.0046050580189243E-3</v>
      </c>
      <c r="AC74" s="32">
        <f>SUM($AB$4:AB74)</f>
        <v>0.98713361345155004</v>
      </c>
      <c r="AD74" s="32" t="str">
        <f>LOOKUP(AC74,帕累托等级设置!$B$2:$B$6,帕累托等级设置!$A$2:$A$6)</f>
        <v>D</v>
      </c>
      <c r="AE74" s="57"/>
      <c r="AF74" s="32"/>
      <c r="AG74" s="32"/>
      <c r="AH74" s="32"/>
      <c r="AI74" s="32"/>
      <c r="AJ74" s="32"/>
      <c r="AK74" s="32"/>
      <c r="AL74" s="32">
        <f>VLOOKUP(AD74,帕累托等级设置!$A$1:$C$6,3)</f>
        <v>5</v>
      </c>
      <c r="AM74" s="32">
        <f>VLOOKUP(C74,备货周期!A:D,4,FALSE)</f>
        <v>90</v>
      </c>
      <c r="AN74" s="32">
        <f>VLOOKUP(C74,备货周期!A:E,5,FALSE)</f>
        <v>30</v>
      </c>
      <c r="AO74" s="32"/>
      <c r="AP74" s="32">
        <f>VLOOKUP(A74,现有库存!A:B,2,FALSE)</f>
        <v>0</v>
      </c>
      <c r="AQ74" s="32">
        <f>IF(ISNA(VLOOKUP(A74,在途!A:G,7,FALSE)),0,VLOOKUP(A74,在途!A:G,7,FALSE))</f>
        <v>2</v>
      </c>
      <c r="AR74" s="32"/>
      <c r="AS74" s="70">
        <f t="shared" si="8"/>
        <v>-2</v>
      </c>
      <c r="AT74" s="32">
        <f t="shared" si="9"/>
        <v>-11.6</v>
      </c>
    </row>
    <row r="75" spans="1:46" x14ac:dyDescent="0.25">
      <c r="A75" s="30">
        <v>9350329000344</v>
      </c>
      <c r="B75" s="30" t="str">
        <f>VLOOKUP(A75,Sheet4!$A$1:$B$115,2,FALSE)</f>
        <v>ROS01 160x230cm</v>
      </c>
      <c r="C75" s="31" t="str">
        <f>VLOOKUP(A75,Sheet4!A:C,3,FALSE)</f>
        <v>土耳其机织</v>
      </c>
      <c r="D75" s="44">
        <f>VLOOKUP(A75,Sheet4!A:D,4,FALSE)</f>
        <v>3.6799999999999997</v>
      </c>
      <c r="E75" s="32">
        <v>9</v>
      </c>
      <c r="F75" s="32">
        <v>713</v>
      </c>
      <c r="G75" s="32">
        <v>4</v>
      </c>
      <c r="H75" s="32">
        <v>427.79999999999995</v>
      </c>
      <c r="I75" s="32">
        <v>2</v>
      </c>
      <c r="J75" s="32">
        <v>285.2</v>
      </c>
      <c r="K75" s="32">
        <v>3</v>
      </c>
      <c r="L75" s="32">
        <v>285.2</v>
      </c>
      <c r="M75" s="32">
        <v>1</v>
      </c>
      <c r="N75" s="32">
        <v>142.6</v>
      </c>
      <c r="O75" s="32">
        <v>1</v>
      </c>
      <c r="P75" s="32">
        <v>142.6</v>
      </c>
      <c r="Q75" s="32">
        <v>1</v>
      </c>
      <c r="R75" s="32">
        <v>142.6</v>
      </c>
      <c r="S75" s="33">
        <v>0</v>
      </c>
      <c r="T75" s="33">
        <v>0</v>
      </c>
      <c r="U75" s="32">
        <v>1</v>
      </c>
      <c r="V75" s="32">
        <v>142.6</v>
      </c>
      <c r="W75" s="32">
        <v>0</v>
      </c>
      <c r="X75" s="32">
        <v>0</v>
      </c>
      <c r="Y75" s="32">
        <v>0</v>
      </c>
      <c r="Z75" s="32">
        <v>0</v>
      </c>
      <c r="AA75" s="32">
        <f t="shared" si="6"/>
        <v>142.6</v>
      </c>
      <c r="AB75" s="36">
        <f t="shared" si="7"/>
        <v>2.3803148959638809E-3</v>
      </c>
      <c r="AC75" s="32">
        <f>SUM($AB$4:AB75)</f>
        <v>0.98951392834751395</v>
      </c>
      <c r="AD75" s="32" t="str">
        <f>LOOKUP(AC75,帕累托等级设置!$B$2:$B$6,帕累托等级设置!$A$2:$A$6)</f>
        <v>D</v>
      </c>
      <c r="AE75" s="57"/>
      <c r="AF75" s="32"/>
      <c r="AG75" s="32"/>
      <c r="AH75" s="32"/>
      <c r="AI75" s="32"/>
      <c r="AJ75" s="32"/>
      <c r="AK75" s="32"/>
      <c r="AL75" s="32">
        <f>VLOOKUP(AD75,帕累托等级设置!$A$1:$C$6,3)</f>
        <v>5</v>
      </c>
      <c r="AM75" s="32">
        <f>VLOOKUP(C75,备货周期!A:D,4,FALSE)</f>
        <v>105</v>
      </c>
      <c r="AN75" s="32">
        <f>VLOOKUP(C75,备货周期!A:E,5,FALSE)</f>
        <v>30</v>
      </c>
      <c r="AO75" s="32"/>
      <c r="AP75" s="32">
        <f>VLOOKUP(A75,现有库存!A:B,2,FALSE)</f>
        <v>13</v>
      </c>
      <c r="AQ75" s="32">
        <f>IF(ISNA(VLOOKUP(A75,在途!A:G,7,FALSE)),0,VLOOKUP(A75,在途!A:G,7,FALSE))</f>
        <v>0</v>
      </c>
      <c r="AR75" s="32"/>
      <c r="AS75" s="70">
        <f t="shared" si="8"/>
        <v>-13</v>
      </c>
      <c r="AT75" s="32">
        <f t="shared" si="9"/>
        <v>-47.839999999999996</v>
      </c>
    </row>
    <row r="76" spans="1:46" x14ac:dyDescent="0.25">
      <c r="A76" s="30">
        <v>9350329001068</v>
      </c>
      <c r="B76" s="30" t="str">
        <f>VLOOKUP(A76,Sheet4!$A$1:$B$115,2,FALSE)</f>
        <v>LUX05 155x225cm</v>
      </c>
      <c r="C76" s="31" t="str">
        <f>VLOOKUP(A76,Sheet4!A:C,3,FALSE)</f>
        <v>福海手工</v>
      </c>
      <c r="D76" s="44">
        <f>VLOOKUP(A76,Sheet4!A:D,4,FALSE)</f>
        <v>3.4875000000000003</v>
      </c>
      <c r="E76" s="32">
        <v>4</v>
      </c>
      <c r="F76" s="32">
        <v>261.57</v>
      </c>
      <c r="G76" s="33">
        <v>0</v>
      </c>
      <c r="H76" s="33">
        <v>0</v>
      </c>
      <c r="I76" s="32">
        <v>4</v>
      </c>
      <c r="J76" s="32">
        <v>174.38</v>
      </c>
      <c r="K76" s="33">
        <v>0</v>
      </c>
      <c r="L76" s="33">
        <v>0</v>
      </c>
      <c r="M76" s="32">
        <v>3</v>
      </c>
      <c r="N76" s="32">
        <v>351.19</v>
      </c>
      <c r="O76" s="32">
        <v>5</v>
      </c>
      <c r="P76" s="32">
        <v>623.19000000000005</v>
      </c>
      <c r="Q76" s="32">
        <v>2</v>
      </c>
      <c r="R76" s="32">
        <v>264</v>
      </c>
      <c r="S76" s="33">
        <v>0</v>
      </c>
      <c r="T76" s="33">
        <v>0</v>
      </c>
      <c r="U76" s="32">
        <v>0</v>
      </c>
      <c r="V76" s="32">
        <v>0</v>
      </c>
      <c r="W76" s="32">
        <v>1</v>
      </c>
      <c r="X76" s="32">
        <v>134</v>
      </c>
      <c r="Y76" s="32">
        <v>0</v>
      </c>
      <c r="Z76" s="32">
        <v>0</v>
      </c>
      <c r="AA76" s="32">
        <f t="shared" si="6"/>
        <v>134</v>
      </c>
      <c r="AB76" s="36">
        <f t="shared" si="7"/>
        <v>2.2367615431918659E-3</v>
      </c>
      <c r="AC76" s="32">
        <f>SUM($AB$4:AB76)</f>
        <v>0.99175068989070581</v>
      </c>
      <c r="AD76" s="32" t="str">
        <f>LOOKUP(AC76,帕累托等级设置!$B$2:$B$6,帕累托等级设置!$A$2:$A$6)</f>
        <v>D</v>
      </c>
      <c r="AE76" s="57"/>
      <c r="AF76" s="32"/>
      <c r="AG76" s="32"/>
      <c r="AH76" s="32"/>
      <c r="AI76" s="32"/>
      <c r="AJ76" s="32"/>
      <c r="AK76" s="32"/>
      <c r="AL76" s="32">
        <f>VLOOKUP(AD76,帕累托等级设置!$A$1:$C$6,3)</f>
        <v>5</v>
      </c>
      <c r="AM76" s="32">
        <f>VLOOKUP(C76,备货周期!A:D,4,FALSE)</f>
        <v>75</v>
      </c>
      <c r="AN76" s="32">
        <f>VLOOKUP(C76,备货周期!A:E,5,FALSE)</f>
        <v>30</v>
      </c>
      <c r="AO76" s="32"/>
      <c r="AP76" s="32">
        <f>VLOOKUP(A76,现有库存!A:B,2,FALSE)</f>
        <v>7</v>
      </c>
      <c r="AQ76" s="32">
        <f>IF(ISNA(VLOOKUP(A76,在途!A:G,7,FALSE)),0,VLOOKUP(A76,在途!A:G,7,FALSE))</f>
        <v>4</v>
      </c>
      <c r="AR76" s="32"/>
      <c r="AS76" s="70">
        <f t="shared" si="8"/>
        <v>-11</v>
      </c>
      <c r="AT76" s="32">
        <f t="shared" si="9"/>
        <v>-38.362500000000004</v>
      </c>
    </row>
    <row r="77" spans="1:46" x14ac:dyDescent="0.25">
      <c r="A77" s="30">
        <v>9350329002799</v>
      </c>
      <c r="B77" s="30" t="str">
        <f>VLOOKUP(A77,Sheet4!$A$1:$B$115,2,FALSE)</f>
        <v>MOD04 190x280cm</v>
      </c>
      <c r="C77" s="31" t="str">
        <f>VLOOKUP(A77,Sheet4!A:C,3,FALSE)</f>
        <v>福荣达机织</v>
      </c>
      <c r="D77" s="44">
        <f>VLOOKUP(A77,Sheet4!A:D,4,FALSE)</f>
        <v>5.3199999999999994</v>
      </c>
      <c r="E77" s="32">
        <v>0</v>
      </c>
      <c r="F77" s="33">
        <v>0</v>
      </c>
      <c r="G77" s="33">
        <v>0</v>
      </c>
      <c r="H77" s="33">
        <v>0</v>
      </c>
      <c r="I77" s="33">
        <v>0</v>
      </c>
      <c r="J77" s="33">
        <v>0</v>
      </c>
      <c r="K77" s="32">
        <v>0</v>
      </c>
      <c r="L77" s="32">
        <v>0</v>
      </c>
      <c r="M77" s="32">
        <v>0</v>
      </c>
      <c r="N77" s="32">
        <v>0</v>
      </c>
      <c r="O77" s="33">
        <v>0</v>
      </c>
      <c r="P77" s="33">
        <v>0</v>
      </c>
      <c r="Q77" s="33">
        <v>0</v>
      </c>
      <c r="R77" s="33">
        <v>0</v>
      </c>
      <c r="S77" s="33">
        <v>0</v>
      </c>
      <c r="T77" s="33">
        <v>0</v>
      </c>
      <c r="U77" s="32">
        <v>0</v>
      </c>
      <c r="V77" s="32">
        <v>0</v>
      </c>
      <c r="W77" s="32">
        <v>1</v>
      </c>
      <c r="X77" s="32">
        <v>133</v>
      </c>
      <c r="Y77" s="32">
        <v>0</v>
      </c>
      <c r="Z77" s="32">
        <v>0</v>
      </c>
      <c r="AA77" s="32">
        <f t="shared" si="6"/>
        <v>133</v>
      </c>
      <c r="AB77" s="36">
        <f t="shared" si="7"/>
        <v>2.2200692928695384E-3</v>
      </c>
      <c r="AC77" s="32">
        <f>SUM($AB$4:AB77)</f>
        <v>0.99397075918357536</v>
      </c>
      <c r="AD77" s="32" t="str">
        <f>LOOKUP(AC77,帕累托等级设置!$B$2:$B$6,帕累托等级设置!$A$2:$A$6)</f>
        <v>D</v>
      </c>
      <c r="AE77" s="57"/>
      <c r="AF77" s="32"/>
      <c r="AG77" s="32"/>
      <c r="AH77" s="32"/>
      <c r="AI77" s="32"/>
      <c r="AJ77" s="32"/>
      <c r="AK77" s="32"/>
      <c r="AL77" s="32">
        <f>VLOOKUP(AD77,帕累托等级设置!$A$1:$C$6,3)</f>
        <v>5</v>
      </c>
      <c r="AM77" s="32">
        <f>VLOOKUP(C77,备货周期!A:D,4,FALSE)</f>
        <v>90</v>
      </c>
      <c r="AN77" s="32">
        <f>VLOOKUP(C77,备货周期!A:E,5,FALSE)</f>
        <v>30</v>
      </c>
      <c r="AO77" s="32"/>
      <c r="AP77" s="32">
        <f>VLOOKUP(A77,现有库存!A:B,2,FALSE)</f>
        <v>15</v>
      </c>
      <c r="AQ77" s="32">
        <f>IF(ISNA(VLOOKUP(A77,在途!A:G,7,FALSE)),0,VLOOKUP(A77,在途!A:G,7,FALSE))</f>
        <v>0</v>
      </c>
      <c r="AR77" s="32"/>
      <c r="AS77" s="70">
        <f t="shared" si="8"/>
        <v>-15</v>
      </c>
      <c r="AT77" s="32">
        <f t="shared" si="9"/>
        <v>-79.8</v>
      </c>
    </row>
    <row r="78" spans="1:46" x14ac:dyDescent="0.25">
      <c r="A78" s="30">
        <v>9350329000467</v>
      </c>
      <c r="B78" s="30" t="str">
        <f>VLOOKUP(A78,Sheet4!$A$1:$B$115,2,FALSE)</f>
        <v>AND03 155x225cm</v>
      </c>
      <c r="C78" s="31" t="str">
        <f>VLOOKUP(A78,Sheet4!A:C,3,FALSE)</f>
        <v>熊亚机织</v>
      </c>
      <c r="D78" s="44">
        <f>VLOOKUP(A78,Sheet4!A:D,4,FALSE)</f>
        <v>3.4875000000000003</v>
      </c>
      <c r="E78" s="32">
        <v>0</v>
      </c>
      <c r="F78" s="33">
        <v>0</v>
      </c>
      <c r="G78" s="33">
        <v>0</v>
      </c>
      <c r="H78" s="33">
        <v>0</v>
      </c>
      <c r="I78" s="32">
        <v>1</v>
      </c>
      <c r="J78" s="32">
        <v>99.05</v>
      </c>
      <c r="K78" s="32">
        <v>2</v>
      </c>
      <c r="L78" s="32">
        <v>346.54</v>
      </c>
      <c r="M78" s="32">
        <v>2</v>
      </c>
      <c r="N78" s="32">
        <v>198.1</v>
      </c>
      <c r="O78" s="32">
        <v>4</v>
      </c>
      <c r="P78" s="32">
        <v>544.64</v>
      </c>
      <c r="Q78" s="32">
        <v>2</v>
      </c>
      <c r="R78" s="32">
        <v>198.1</v>
      </c>
      <c r="S78" s="33">
        <v>0</v>
      </c>
      <c r="T78" s="33">
        <v>0</v>
      </c>
      <c r="U78" s="32">
        <v>1</v>
      </c>
      <c r="V78" s="32">
        <v>99.05</v>
      </c>
      <c r="W78" s="32">
        <v>0</v>
      </c>
      <c r="X78" s="32">
        <v>0</v>
      </c>
      <c r="Y78" s="32">
        <v>0</v>
      </c>
      <c r="Z78" s="32">
        <v>0</v>
      </c>
      <c r="AA78" s="32">
        <f t="shared" si="6"/>
        <v>99.05</v>
      </c>
      <c r="AB78" s="36">
        <f t="shared" si="7"/>
        <v>1.6533673944265246E-3</v>
      </c>
      <c r="AC78" s="32">
        <f>SUM($AB$4:AB78)</f>
        <v>0.99562412657800192</v>
      </c>
      <c r="AD78" s="32" t="str">
        <f>LOOKUP(AC78,帕累托等级设置!$B$2:$B$6,帕累托等级设置!$A$2:$A$6)</f>
        <v>D</v>
      </c>
      <c r="AE78" s="57"/>
      <c r="AF78" s="32"/>
      <c r="AG78" s="32"/>
      <c r="AH78" s="32"/>
      <c r="AI78" s="32"/>
      <c r="AJ78" s="32"/>
      <c r="AK78" s="32"/>
      <c r="AL78" s="32">
        <f>VLOOKUP(AD78,帕累托等级设置!$A$1:$C$6,3)</f>
        <v>5</v>
      </c>
      <c r="AM78" s="32">
        <f>VLOOKUP(C78,备货周期!A:D,4,FALSE)</f>
        <v>75</v>
      </c>
      <c r="AN78" s="32">
        <f>VLOOKUP(C78,备货周期!A:E,5,FALSE)</f>
        <v>30</v>
      </c>
      <c r="AO78" s="32"/>
      <c r="AP78" s="32">
        <f>VLOOKUP(A78,现有库存!A:B,2,FALSE)</f>
        <v>29</v>
      </c>
      <c r="AQ78" s="32">
        <f>IF(ISNA(VLOOKUP(A78,在途!A:G,7,FALSE)),0,VLOOKUP(A78,在途!A:G,7,FALSE))</f>
        <v>0</v>
      </c>
      <c r="AR78" s="32"/>
      <c r="AS78" s="70">
        <f t="shared" si="8"/>
        <v>-29</v>
      </c>
      <c r="AT78" s="32">
        <f t="shared" si="9"/>
        <v>-101.1375</v>
      </c>
    </row>
    <row r="79" spans="1:46" x14ac:dyDescent="0.25">
      <c r="A79" s="30">
        <v>9350329002850</v>
      </c>
      <c r="B79" s="30" t="str">
        <f>VLOOKUP(A79,Sheet4!$A$1:$B$115,2,FALSE)</f>
        <v>SUP02 120x170cm</v>
      </c>
      <c r="C79" s="31" t="str">
        <f>VLOOKUP(A79,Sheet4!A:C,3,FALSE)</f>
        <v>安新手工</v>
      </c>
      <c r="D79" s="44">
        <f>VLOOKUP(A79,Sheet4!A:D,4,FALSE)</f>
        <v>2.04</v>
      </c>
      <c r="E79" s="32">
        <v>0</v>
      </c>
      <c r="F79" s="33">
        <v>0</v>
      </c>
      <c r="G79" s="33">
        <v>0</v>
      </c>
      <c r="H79" s="33">
        <v>0</v>
      </c>
      <c r="I79" s="33">
        <v>0</v>
      </c>
      <c r="J79" s="33">
        <v>0</v>
      </c>
      <c r="K79" s="32">
        <v>0</v>
      </c>
      <c r="L79" s="32">
        <v>0</v>
      </c>
      <c r="M79" s="32">
        <v>0</v>
      </c>
      <c r="N79" s="32">
        <v>0</v>
      </c>
      <c r="O79" s="33">
        <v>0</v>
      </c>
      <c r="P79" s="33">
        <v>0</v>
      </c>
      <c r="Q79" s="33">
        <v>0</v>
      </c>
      <c r="R79" s="33">
        <v>0</v>
      </c>
      <c r="S79" s="33">
        <v>0</v>
      </c>
      <c r="T79" s="33">
        <v>0</v>
      </c>
      <c r="U79" s="32">
        <v>0</v>
      </c>
      <c r="V79" s="32">
        <v>0</v>
      </c>
      <c r="W79" s="32">
        <v>1</v>
      </c>
      <c r="X79" s="32">
        <v>89.99</v>
      </c>
      <c r="Y79" s="32">
        <v>0</v>
      </c>
      <c r="Z79" s="32">
        <v>0</v>
      </c>
      <c r="AA79" s="32">
        <f t="shared" si="6"/>
        <v>89.99</v>
      </c>
      <c r="AB79" s="36">
        <f t="shared" si="7"/>
        <v>1.5021356065062388E-3</v>
      </c>
      <c r="AC79" s="32">
        <f>SUM($AB$4:AB79)</f>
        <v>0.99712626218450817</v>
      </c>
      <c r="AD79" s="32" t="str">
        <f>LOOKUP(AC79,帕累托等级设置!$B$2:$B$6,帕累托等级设置!$A$2:$A$6)</f>
        <v>D</v>
      </c>
      <c r="AE79" s="57"/>
      <c r="AF79" s="32"/>
      <c r="AG79" s="32"/>
      <c r="AH79" s="32"/>
      <c r="AI79" s="32"/>
      <c r="AJ79" s="32"/>
      <c r="AK79" s="32"/>
      <c r="AL79" s="32">
        <f>VLOOKUP(AD79,帕累托等级设置!$A$1:$C$6,3)</f>
        <v>5</v>
      </c>
      <c r="AM79" s="32">
        <f>VLOOKUP(C79,备货周期!A:D,4,FALSE)</f>
        <v>75</v>
      </c>
      <c r="AN79" s="32">
        <f>VLOOKUP(C79,备货周期!A:E,5,FALSE)</f>
        <v>30</v>
      </c>
      <c r="AO79" s="32"/>
      <c r="AP79" s="32">
        <f>VLOOKUP(A79,现有库存!A:B,2,FALSE)</f>
        <v>29</v>
      </c>
      <c r="AQ79" s="32">
        <f>IF(ISNA(VLOOKUP(A79,在途!A:G,7,FALSE)),0,VLOOKUP(A79,在途!A:G,7,FALSE))</f>
        <v>0</v>
      </c>
      <c r="AR79" s="32"/>
      <c r="AS79" s="70">
        <f t="shared" si="8"/>
        <v>-29</v>
      </c>
      <c r="AT79" s="32">
        <f t="shared" si="9"/>
        <v>-59.160000000000004</v>
      </c>
    </row>
    <row r="80" spans="1:46" x14ac:dyDescent="0.25">
      <c r="A80" s="30">
        <v>9350329000689</v>
      </c>
      <c r="B80" s="30" t="str">
        <f>VLOOKUP(A80,Sheet4!$A$1:$B$115,2,FALSE)</f>
        <v>FRE02 155x225cm</v>
      </c>
      <c r="C80" s="31" t="str">
        <f>VLOOKUP(A80,Sheet4!A:C,3,FALSE)</f>
        <v>熊亚机织</v>
      </c>
      <c r="D80" s="44">
        <f>VLOOKUP(A80,Sheet4!A:D,4,FALSE)</f>
        <v>3.4875000000000003</v>
      </c>
      <c r="E80" s="32">
        <v>13</v>
      </c>
      <c r="F80" s="32">
        <v>523.14</v>
      </c>
      <c r="G80" s="32">
        <v>1</v>
      </c>
      <c r="H80" s="32">
        <v>87.19</v>
      </c>
      <c r="I80" s="32">
        <v>6</v>
      </c>
      <c r="J80" s="32">
        <v>261.57</v>
      </c>
      <c r="K80" s="32">
        <v>1</v>
      </c>
      <c r="L80" s="32">
        <v>87.19</v>
      </c>
      <c r="M80" s="32">
        <v>1</v>
      </c>
      <c r="N80" s="32">
        <v>87.19</v>
      </c>
      <c r="O80" s="32">
        <v>1</v>
      </c>
      <c r="P80" s="32">
        <v>87.19</v>
      </c>
      <c r="Q80" s="32">
        <v>1</v>
      </c>
      <c r="R80" s="32">
        <v>87.19</v>
      </c>
      <c r="S80" s="32">
        <v>1</v>
      </c>
      <c r="T80" s="32">
        <v>87.19</v>
      </c>
      <c r="U80" s="32">
        <v>0</v>
      </c>
      <c r="V80" s="32">
        <v>0</v>
      </c>
      <c r="W80" s="32">
        <v>0</v>
      </c>
      <c r="X80" s="32">
        <v>0</v>
      </c>
      <c r="Y80" s="32">
        <v>0</v>
      </c>
      <c r="Z80" s="32">
        <v>0</v>
      </c>
      <c r="AA80" s="32">
        <f t="shared" si="6"/>
        <v>87.19</v>
      </c>
      <c r="AB80" s="36">
        <f t="shared" si="7"/>
        <v>1.4553973056037222E-3</v>
      </c>
      <c r="AC80" s="32">
        <f>SUM($AB$4:AB80)</f>
        <v>0.99858165949011191</v>
      </c>
      <c r="AD80" s="32" t="str">
        <f>LOOKUP(AC80,帕累托等级设置!$B$2:$B$6,帕累托等级设置!$A$2:$A$6)</f>
        <v>D</v>
      </c>
      <c r="AE80" s="57"/>
      <c r="AF80" s="32"/>
      <c r="AG80" s="32"/>
      <c r="AH80" s="32"/>
      <c r="AI80" s="32"/>
      <c r="AJ80" s="32"/>
      <c r="AK80" s="32"/>
      <c r="AL80" s="32">
        <f>VLOOKUP(AD80,帕累托等级设置!$A$1:$C$6,3)</f>
        <v>5</v>
      </c>
      <c r="AM80" s="32">
        <f>VLOOKUP(C80,备货周期!A:D,4,FALSE)</f>
        <v>75</v>
      </c>
      <c r="AN80" s="32">
        <f>VLOOKUP(C80,备货周期!A:E,5,FALSE)</f>
        <v>30</v>
      </c>
      <c r="AO80" s="32"/>
      <c r="AP80" s="32">
        <f>VLOOKUP(A80,现有库存!A:B,2,FALSE)</f>
        <v>25</v>
      </c>
      <c r="AQ80" s="32">
        <f>IF(ISNA(VLOOKUP(A80,在途!A:G,7,FALSE)),0,VLOOKUP(A80,在途!A:G,7,FALSE))</f>
        <v>0</v>
      </c>
      <c r="AR80" s="32"/>
      <c r="AS80" s="70">
        <f t="shared" si="8"/>
        <v>-25</v>
      </c>
      <c r="AT80" s="32">
        <f t="shared" si="9"/>
        <v>-87.1875</v>
      </c>
    </row>
    <row r="81" spans="1:46" x14ac:dyDescent="0.25">
      <c r="A81" s="30">
        <v>9350329001099</v>
      </c>
      <c r="B81" s="30" t="str">
        <f>VLOOKUP(A81,Sheet4!$A$1:$B$115,2,FALSE)</f>
        <v>Q9011 160x230cm</v>
      </c>
      <c r="C81" s="31" t="str">
        <f>VLOOKUP(A81,Sheet4!A:C,3,FALSE)</f>
        <v>防滑垫</v>
      </c>
      <c r="D81" s="44">
        <f>VLOOKUP(A81,Sheet4!A:D,4,FALSE)</f>
        <v>3.68</v>
      </c>
      <c r="E81" s="32">
        <v>0</v>
      </c>
      <c r="F81" s="33">
        <v>0</v>
      </c>
      <c r="G81" s="33">
        <v>0</v>
      </c>
      <c r="H81" s="33">
        <v>0</v>
      </c>
      <c r="I81" s="33">
        <v>0</v>
      </c>
      <c r="J81" s="33">
        <v>0</v>
      </c>
      <c r="K81" s="32">
        <v>0</v>
      </c>
      <c r="L81" s="32">
        <v>0</v>
      </c>
      <c r="M81" s="32">
        <v>0</v>
      </c>
      <c r="N81" s="32">
        <v>0</v>
      </c>
      <c r="O81" s="33">
        <v>0</v>
      </c>
      <c r="P81" s="33">
        <v>0</v>
      </c>
      <c r="Q81" s="33">
        <v>0</v>
      </c>
      <c r="R81" s="33">
        <v>0</v>
      </c>
      <c r="S81" s="33">
        <v>0</v>
      </c>
      <c r="T81" s="33">
        <v>0</v>
      </c>
      <c r="U81" s="32">
        <v>0</v>
      </c>
      <c r="V81" s="32">
        <v>0</v>
      </c>
      <c r="W81" s="32">
        <v>3</v>
      </c>
      <c r="X81" s="32">
        <v>44.980000000000004</v>
      </c>
      <c r="Y81" s="32">
        <v>1</v>
      </c>
      <c r="Z81" s="32">
        <v>39.99</v>
      </c>
      <c r="AA81" s="32">
        <f t="shared" si="6"/>
        <v>84.97</v>
      </c>
      <c r="AB81" s="36">
        <f t="shared" si="7"/>
        <v>1.4183405098881555E-3</v>
      </c>
      <c r="AC81" s="32">
        <f>SUM($AB$4:AB81)</f>
        <v>1</v>
      </c>
      <c r="AD81" s="32" t="str">
        <f>LOOKUP(AC81,帕累托等级设置!$B$2:$B$6,帕累托等级设置!$A$2:$A$6)</f>
        <v>D</v>
      </c>
      <c r="AE81" s="57"/>
      <c r="AF81" s="32"/>
      <c r="AG81" s="32"/>
      <c r="AH81" s="32"/>
      <c r="AI81" s="32"/>
      <c r="AJ81" s="32"/>
      <c r="AK81" s="32"/>
      <c r="AL81" s="32">
        <f>VLOOKUP(AD81,帕累托等级设置!$A$1:$C$6,3)</f>
        <v>5</v>
      </c>
      <c r="AM81" s="32"/>
      <c r="AN81" s="32"/>
      <c r="AO81" s="32"/>
      <c r="AP81" s="32">
        <f>VLOOKUP(A81,现有库存!A:B,2,FALSE)</f>
        <v>17</v>
      </c>
      <c r="AQ81" s="32">
        <f>IF(ISNA(VLOOKUP(A81,在途!A:G,7,FALSE)),0,VLOOKUP(A81,在途!A:G,7,FALSE))</f>
        <v>0</v>
      </c>
      <c r="AR81" s="32"/>
      <c r="AS81" s="70">
        <f t="shared" si="8"/>
        <v>-17</v>
      </c>
      <c r="AT81" s="32">
        <f t="shared" si="9"/>
        <v>-62.56</v>
      </c>
    </row>
    <row r="82" spans="1:46" x14ac:dyDescent="0.25">
      <c r="A82" s="30">
        <v>9350329000153</v>
      </c>
      <c r="B82" s="30" t="str">
        <f>VLOOKUP(A82,Sheet4!$A$1:$B$115,2,FALSE)</f>
        <v>JAZ02 200x290cm</v>
      </c>
      <c r="C82" s="31" t="str">
        <f>VLOOKUP(A82,Sheet4!A:C,3,FALSE)</f>
        <v>印度手工</v>
      </c>
      <c r="D82" s="44">
        <f>VLOOKUP(A82,Sheet4!A:D,4,FALSE)</f>
        <v>5.8</v>
      </c>
      <c r="E82" s="32">
        <v>0</v>
      </c>
      <c r="F82" s="33">
        <v>0</v>
      </c>
      <c r="G82" s="33">
        <v>0</v>
      </c>
      <c r="H82" s="33">
        <v>0</v>
      </c>
      <c r="I82" s="32">
        <v>1</v>
      </c>
      <c r="J82" s="32">
        <v>207.64</v>
      </c>
      <c r="K82" s="33">
        <v>0</v>
      </c>
      <c r="L82" s="33">
        <v>0</v>
      </c>
      <c r="M82" s="33">
        <v>0</v>
      </c>
      <c r="N82" s="33">
        <v>0</v>
      </c>
      <c r="O82" s="33">
        <v>0</v>
      </c>
      <c r="P82" s="33">
        <v>0</v>
      </c>
      <c r="Q82" s="32">
        <v>2</v>
      </c>
      <c r="R82" s="32">
        <v>584</v>
      </c>
      <c r="S82" s="33">
        <v>0</v>
      </c>
      <c r="T82" s="33">
        <v>0</v>
      </c>
      <c r="U82" s="32">
        <v>0</v>
      </c>
      <c r="V82" s="32">
        <v>0</v>
      </c>
      <c r="W82" s="32">
        <v>0</v>
      </c>
      <c r="X82" s="32">
        <v>0</v>
      </c>
      <c r="Y82" s="32">
        <v>0</v>
      </c>
      <c r="Z82" s="32">
        <v>0</v>
      </c>
      <c r="AA82" s="32">
        <f t="shared" si="6"/>
        <v>0</v>
      </c>
      <c r="AB82" s="36">
        <f t="shared" si="7"/>
        <v>0</v>
      </c>
      <c r="AC82" s="32">
        <f>SUM($AB$4:AB82)</f>
        <v>1</v>
      </c>
      <c r="AD82" s="32" t="str">
        <f>LOOKUP(AC82,帕累托等级设置!$B$2:$B$6,帕累托等级设置!$A$2:$A$6)</f>
        <v>D</v>
      </c>
      <c r="AE82" s="57"/>
      <c r="AF82" s="32"/>
      <c r="AG82" s="32"/>
      <c r="AH82" s="32"/>
      <c r="AI82" s="32"/>
      <c r="AJ82" s="32"/>
      <c r="AK82" s="32"/>
      <c r="AL82" s="32">
        <f>VLOOKUP(AD82,帕累托等级设置!$A$1:$C$6,3)</f>
        <v>5</v>
      </c>
      <c r="AM82" s="32">
        <f>VLOOKUP(C82,备货周期!A:D,4,FALSE)</f>
        <v>150</v>
      </c>
      <c r="AN82" s="32">
        <f>VLOOKUP(C82,备货周期!A:E,5,FALSE)</f>
        <v>30</v>
      </c>
      <c r="AO82" s="32"/>
      <c r="AP82" s="32">
        <f>VLOOKUP(A82,现有库存!A:B,2,FALSE)</f>
        <v>0</v>
      </c>
      <c r="AQ82" s="32">
        <f>IF(ISNA(VLOOKUP(A82,在途!A:G,7,FALSE)),0,VLOOKUP(A82,在途!A:G,7,FALSE))</f>
        <v>0</v>
      </c>
      <c r="AR82" s="32"/>
      <c r="AS82" s="70">
        <f t="shared" si="8"/>
        <v>0</v>
      </c>
      <c r="AT82" s="32">
        <f t="shared" si="9"/>
        <v>0</v>
      </c>
    </row>
    <row r="83" spans="1:46" x14ac:dyDescent="0.25">
      <c r="A83" s="30">
        <v>9350329000290</v>
      </c>
      <c r="B83" s="30" t="str">
        <f>VLOOKUP(A83,Sheet4!$A$1:$B$115,2,FALSE)</f>
        <v>IKA04 200x290cm</v>
      </c>
      <c r="C83" s="31" t="str">
        <f>VLOOKUP(A83,Sheet4!A:C,3,FALSE)</f>
        <v>印度手工</v>
      </c>
      <c r="D83" s="44">
        <f>VLOOKUP(A83,Sheet4!A:D,4,FALSE)</f>
        <v>5.8</v>
      </c>
      <c r="E83" s="32">
        <v>1</v>
      </c>
      <c r="F83" s="32">
        <v>496.99</v>
      </c>
      <c r="G83" s="33">
        <v>0</v>
      </c>
      <c r="H83" s="33">
        <v>0</v>
      </c>
      <c r="I83" s="33">
        <v>0</v>
      </c>
      <c r="J83" s="33">
        <v>0</v>
      </c>
      <c r="K83" s="32">
        <v>1</v>
      </c>
      <c r="L83" s="32">
        <v>434.99</v>
      </c>
      <c r="M83" s="33">
        <v>0</v>
      </c>
      <c r="N83" s="33">
        <v>0</v>
      </c>
      <c r="O83" s="32">
        <v>1</v>
      </c>
      <c r="P83" s="32">
        <v>434.99</v>
      </c>
      <c r="Q83" s="32">
        <v>1</v>
      </c>
      <c r="R83" s="32">
        <v>434.99</v>
      </c>
      <c r="S83" s="33">
        <v>0</v>
      </c>
      <c r="T83" s="33">
        <v>0</v>
      </c>
      <c r="U83" s="32">
        <v>0</v>
      </c>
      <c r="V83" s="32">
        <v>0</v>
      </c>
      <c r="W83" s="32">
        <v>0</v>
      </c>
      <c r="X83" s="32">
        <v>0</v>
      </c>
      <c r="Y83" s="32">
        <v>0</v>
      </c>
      <c r="Z83" s="32">
        <v>0</v>
      </c>
      <c r="AA83" s="32">
        <f t="shared" si="6"/>
        <v>0</v>
      </c>
      <c r="AB83" s="36">
        <f t="shared" si="7"/>
        <v>0</v>
      </c>
      <c r="AC83" s="32">
        <f>SUM($AB$4:AB83)</f>
        <v>1</v>
      </c>
      <c r="AD83" s="32" t="str">
        <f>LOOKUP(AC83,帕累托等级设置!$B$2:$B$6,帕累托等级设置!$A$2:$A$6)</f>
        <v>D</v>
      </c>
      <c r="AE83" s="57"/>
      <c r="AF83" s="32"/>
      <c r="AG83" s="32"/>
      <c r="AH83" s="32"/>
      <c r="AI83" s="32"/>
      <c r="AJ83" s="32"/>
      <c r="AK83" s="32"/>
      <c r="AL83" s="32">
        <f>VLOOKUP(AD83,帕累托等级设置!$A$1:$C$6,3)</f>
        <v>5</v>
      </c>
      <c r="AM83" s="32">
        <f>VLOOKUP(C83,备货周期!A:D,4,FALSE)</f>
        <v>150</v>
      </c>
      <c r="AN83" s="32">
        <f>VLOOKUP(C83,备货周期!A:E,5,FALSE)</f>
        <v>30</v>
      </c>
      <c r="AO83" s="32"/>
      <c r="AP83" s="32">
        <f>VLOOKUP(A83,现有库存!A:B,2,FALSE)</f>
        <v>0</v>
      </c>
      <c r="AQ83" s="32">
        <f>IF(ISNA(VLOOKUP(A83,在途!A:G,7,FALSE)),0,VLOOKUP(A83,在途!A:G,7,FALSE))</f>
        <v>0</v>
      </c>
      <c r="AR83" s="32"/>
      <c r="AS83" s="70">
        <f t="shared" si="8"/>
        <v>0</v>
      </c>
      <c r="AT83" s="32">
        <f t="shared" si="9"/>
        <v>0</v>
      </c>
    </row>
    <row r="84" spans="1:46" x14ac:dyDescent="0.25">
      <c r="A84" s="30">
        <v>9350329000337</v>
      </c>
      <c r="B84" s="30" t="str">
        <f>VLOOKUP(A84,Sheet4!$A$1:$B$115,2,FALSE)</f>
        <v>IKA07 200x290cm</v>
      </c>
      <c r="C84" s="31" t="str">
        <f>VLOOKUP(A84,Sheet4!A:C,3,FALSE)</f>
        <v>印度手工</v>
      </c>
      <c r="D84" s="44">
        <f>VLOOKUP(A84,Sheet4!A:D,4,FALSE)</f>
        <v>5.8</v>
      </c>
      <c r="E84" s="32">
        <v>1</v>
      </c>
      <c r="F84" s="32">
        <v>521.99</v>
      </c>
      <c r="G84" s="33">
        <v>0</v>
      </c>
      <c r="H84" s="33">
        <v>0</v>
      </c>
      <c r="I84" s="33">
        <v>0</v>
      </c>
      <c r="J84" s="33">
        <v>0</v>
      </c>
      <c r="K84" s="32">
        <v>2</v>
      </c>
      <c r="L84" s="32">
        <v>869.98</v>
      </c>
      <c r="M84" s="33">
        <v>0</v>
      </c>
      <c r="N84" s="33">
        <v>0</v>
      </c>
      <c r="O84" s="32">
        <v>1</v>
      </c>
      <c r="P84" s="32">
        <v>434.99</v>
      </c>
      <c r="Q84" s="32">
        <v>1</v>
      </c>
      <c r="R84" s="32">
        <v>434.99</v>
      </c>
      <c r="S84" s="33">
        <v>0</v>
      </c>
      <c r="T84" s="33">
        <v>0</v>
      </c>
      <c r="U84" s="32">
        <v>0</v>
      </c>
      <c r="V84" s="32">
        <v>0</v>
      </c>
      <c r="W84" s="32">
        <v>0</v>
      </c>
      <c r="X84" s="32">
        <v>0</v>
      </c>
      <c r="Y84" s="32">
        <v>0</v>
      </c>
      <c r="Z84" s="32">
        <v>0</v>
      </c>
      <c r="AA84" s="32">
        <f t="shared" si="6"/>
        <v>0</v>
      </c>
      <c r="AB84" s="36">
        <f t="shared" si="7"/>
        <v>0</v>
      </c>
      <c r="AC84" s="32">
        <f>SUM($AB$4:AB84)</f>
        <v>1</v>
      </c>
      <c r="AD84" s="32" t="str">
        <f>LOOKUP(AC84,帕累托等级设置!$B$2:$B$6,帕累托等级设置!$A$2:$A$6)</f>
        <v>D</v>
      </c>
      <c r="AE84" s="57"/>
      <c r="AF84" s="32"/>
      <c r="AG84" s="32"/>
      <c r="AH84" s="32"/>
      <c r="AI84" s="32"/>
      <c r="AJ84" s="32"/>
      <c r="AK84" s="32"/>
      <c r="AL84" s="32">
        <f>VLOOKUP(AD84,帕累托等级设置!$A$1:$C$6,3)</f>
        <v>5</v>
      </c>
      <c r="AM84" s="32">
        <f>VLOOKUP(C84,备货周期!A:D,4,FALSE)</f>
        <v>150</v>
      </c>
      <c r="AN84" s="32">
        <f>VLOOKUP(C84,备货周期!A:E,5,FALSE)</f>
        <v>30</v>
      </c>
      <c r="AO84" s="32"/>
      <c r="AP84" s="32">
        <f>VLOOKUP(A84,现有库存!A:B,2,FALSE)</f>
        <v>2</v>
      </c>
      <c r="AQ84" s="32">
        <f>IF(ISNA(VLOOKUP(A84,在途!A:G,7,FALSE)),0,VLOOKUP(A84,在途!A:G,7,FALSE))</f>
        <v>0</v>
      </c>
      <c r="AR84" s="32"/>
      <c r="AS84" s="70">
        <f t="shared" si="8"/>
        <v>-2</v>
      </c>
      <c r="AT84" s="32">
        <f t="shared" si="9"/>
        <v>-11.6</v>
      </c>
    </row>
    <row r="85" spans="1:46" x14ac:dyDescent="0.25">
      <c r="A85" s="30">
        <v>9350329000474</v>
      </c>
      <c r="B85" s="30" t="str">
        <f>VLOOKUP(A85,Sheet4!$A$1:$B$115,2,FALSE)</f>
        <v>AND03 190x280cm</v>
      </c>
      <c r="C85" s="31" t="str">
        <f>VLOOKUP(A85,Sheet4!A:C,3,FALSE)</f>
        <v>熊亚机织</v>
      </c>
      <c r="D85" s="44">
        <f>VLOOKUP(A85,Sheet4!A:D,4,FALSE)</f>
        <v>5.3199999999999994</v>
      </c>
      <c r="E85" s="32">
        <v>0</v>
      </c>
      <c r="F85" s="33">
        <v>0</v>
      </c>
      <c r="G85" s="33">
        <v>0</v>
      </c>
      <c r="H85" s="33">
        <v>0</v>
      </c>
      <c r="I85" s="32">
        <v>1</v>
      </c>
      <c r="J85" s="32">
        <v>374.99</v>
      </c>
      <c r="K85" s="32">
        <v>3</v>
      </c>
      <c r="L85" s="32">
        <v>1124.97</v>
      </c>
      <c r="M85" s="33">
        <v>0</v>
      </c>
      <c r="N85" s="33">
        <v>0</v>
      </c>
      <c r="O85" s="33">
        <v>0</v>
      </c>
      <c r="P85" s="33">
        <v>0</v>
      </c>
      <c r="Q85" s="32">
        <v>1</v>
      </c>
      <c r="R85" s="32">
        <v>374.99</v>
      </c>
      <c r="S85" s="33">
        <v>0</v>
      </c>
      <c r="T85" s="33">
        <v>0</v>
      </c>
      <c r="U85" s="32">
        <v>0</v>
      </c>
      <c r="V85" s="32">
        <v>0</v>
      </c>
      <c r="W85" s="32">
        <v>0</v>
      </c>
      <c r="X85" s="32">
        <v>0</v>
      </c>
      <c r="Y85" s="32">
        <v>0</v>
      </c>
      <c r="Z85" s="32">
        <v>0</v>
      </c>
      <c r="AA85" s="32">
        <f t="shared" si="6"/>
        <v>0</v>
      </c>
      <c r="AB85" s="36">
        <f t="shared" si="7"/>
        <v>0</v>
      </c>
      <c r="AC85" s="32">
        <f>SUM($AB$4:AB85)</f>
        <v>1</v>
      </c>
      <c r="AD85" s="32" t="str">
        <f>LOOKUP(AC85,帕累托等级设置!$B$2:$B$6,帕累托等级设置!$A$2:$A$6)</f>
        <v>D</v>
      </c>
      <c r="AE85" s="57"/>
      <c r="AF85" s="32"/>
      <c r="AG85" s="32"/>
      <c r="AH85" s="32"/>
      <c r="AI85" s="32"/>
      <c r="AJ85" s="32"/>
      <c r="AK85" s="32"/>
      <c r="AL85" s="32">
        <f>VLOOKUP(AD85,帕累托等级设置!$A$1:$C$6,3)</f>
        <v>5</v>
      </c>
      <c r="AM85" s="32">
        <f>VLOOKUP(C85,备货周期!A:D,4,FALSE)</f>
        <v>75</v>
      </c>
      <c r="AN85" s="32">
        <f>VLOOKUP(C85,备货周期!A:E,5,FALSE)</f>
        <v>30</v>
      </c>
      <c r="AO85" s="32"/>
      <c r="AP85" s="32">
        <f>VLOOKUP(A85,现有库存!A:B,2,FALSE)</f>
        <v>24</v>
      </c>
      <c r="AQ85" s="32">
        <f>IF(ISNA(VLOOKUP(A85,在途!A:G,7,FALSE)),0,VLOOKUP(A85,在途!A:G,7,FALSE))</f>
        <v>0</v>
      </c>
      <c r="AR85" s="32"/>
      <c r="AS85" s="70">
        <f t="shared" si="8"/>
        <v>-24</v>
      </c>
      <c r="AT85" s="32">
        <f t="shared" si="9"/>
        <v>-127.67999999999998</v>
      </c>
    </row>
    <row r="86" spans="1:46" x14ac:dyDescent="0.25">
      <c r="A86" s="30">
        <v>9350329001662</v>
      </c>
      <c r="B86" s="30" t="str">
        <f>VLOOKUP(A86,Sheet4!$A$1:$B$115,2,FALSE)</f>
        <v>ROS01 240x340cm</v>
      </c>
      <c r="C86" s="31" t="str">
        <f>VLOOKUP(A86,Sheet4!A:C,3,FALSE)</f>
        <v>土耳其机织</v>
      </c>
      <c r="D86" s="44">
        <f>VLOOKUP(A86,Sheet4!A:D,4,FALSE)</f>
        <v>8.16</v>
      </c>
      <c r="E86" s="32">
        <v>0</v>
      </c>
      <c r="F86" s="33">
        <v>0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v>0</v>
      </c>
      <c r="O86" s="32">
        <v>1</v>
      </c>
      <c r="P86" s="32">
        <v>204</v>
      </c>
      <c r="Q86" s="32">
        <v>1</v>
      </c>
      <c r="R86" s="32">
        <v>316.2</v>
      </c>
      <c r="S86" s="33">
        <v>0</v>
      </c>
      <c r="T86" s="33">
        <v>0</v>
      </c>
      <c r="U86" s="32">
        <v>0</v>
      </c>
      <c r="V86" s="32">
        <v>0</v>
      </c>
      <c r="W86" s="32">
        <v>0</v>
      </c>
      <c r="X86" s="32">
        <v>0</v>
      </c>
      <c r="Y86" s="32">
        <v>0</v>
      </c>
      <c r="Z86" s="32">
        <v>0</v>
      </c>
      <c r="AA86" s="32">
        <f t="shared" si="6"/>
        <v>0</v>
      </c>
      <c r="AB86" s="36">
        <f t="shared" si="7"/>
        <v>0</v>
      </c>
      <c r="AC86" s="32">
        <f>SUM($AB$4:AB86)</f>
        <v>1</v>
      </c>
      <c r="AD86" s="32" t="str">
        <f>LOOKUP(AC86,帕累托等级设置!$B$2:$B$6,帕累托等级设置!$A$2:$A$6)</f>
        <v>D</v>
      </c>
      <c r="AE86" s="57"/>
      <c r="AF86" s="32"/>
      <c r="AG86" s="32"/>
      <c r="AH86" s="32"/>
      <c r="AI86" s="32"/>
      <c r="AJ86" s="32"/>
      <c r="AK86" s="32"/>
      <c r="AL86" s="32">
        <f>VLOOKUP(AD86,帕累托等级设置!$A$1:$C$6,3)</f>
        <v>5</v>
      </c>
      <c r="AM86" s="32">
        <f>VLOOKUP(C86,备货周期!A:D,4,FALSE)</f>
        <v>105</v>
      </c>
      <c r="AN86" s="32">
        <f>VLOOKUP(C86,备货周期!A:E,5,FALSE)</f>
        <v>30</v>
      </c>
      <c r="AO86" s="32"/>
      <c r="AP86" s="32">
        <f>VLOOKUP(A86,现有库存!A:B,2,FALSE)</f>
        <v>3</v>
      </c>
      <c r="AQ86" s="32">
        <f>IF(ISNA(VLOOKUP(A86,在途!A:G,7,FALSE)),0,VLOOKUP(A86,在途!A:G,7,FALSE))</f>
        <v>0</v>
      </c>
      <c r="AR86" s="32"/>
      <c r="AS86" s="70">
        <f t="shared" si="8"/>
        <v>-3</v>
      </c>
      <c r="AT86" s="32">
        <f t="shared" si="9"/>
        <v>-24.48</v>
      </c>
    </row>
    <row r="87" spans="1:46" x14ac:dyDescent="0.25">
      <c r="A87" s="30">
        <v>9350329000177</v>
      </c>
      <c r="B87" s="30" t="str">
        <f>VLOOKUP(A87,Sheet4!$A$1:$B$115,2,FALSE)</f>
        <v>JAZ03 200x290cm</v>
      </c>
      <c r="C87" s="31" t="str">
        <f>VLOOKUP(A87,Sheet4!A:C,3,FALSE)</f>
        <v>印度手工</v>
      </c>
      <c r="D87" s="44">
        <f>VLOOKUP(A87,Sheet4!A:D,4,FALSE)</f>
        <v>5.8</v>
      </c>
      <c r="E87" s="32">
        <v>0</v>
      </c>
      <c r="F87" s="33">
        <v>0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v>0</v>
      </c>
      <c r="O87" s="33">
        <v>0</v>
      </c>
      <c r="P87" s="33">
        <v>0</v>
      </c>
      <c r="Q87" s="32">
        <v>1</v>
      </c>
      <c r="R87" s="32">
        <v>292</v>
      </c>
      <c r="S87" s="33">
        <v>0</v>
      </c>
      <c r="T87" s="33">
        <v>0</v>
      </c>
      <c r="U87" s="32">
        <v>0</v>
      </c>
      <c r="V87" s="32">
        <v>0</v>
      </c>
      <c r="W87" s="32">
        <v>0</v>
      </c>
      <c r="X87" s="32">
        <v>0</v>
      </c>
      <c r="Y87" s="32">
        <v>0</v>
      </c>
      <c r="Z87" s="32">
        <v>0</v>
      </c>
      <c r="AA87" s="32">
        <f t="shared" si="6"/>
        <v>0</v>
      </c>
      <c r="AB87" s="36">
        <f t="shared" si="7"/>
        <v>0</v>
      </c>
      <c r="AC87" s="32">
        <f>SUM($AB$4:AB87)</f>
        <v>1</v>
      </c>
      <c r="AD87" s="32" t="str">
        <f>LOOKUP(AC87,帕累托等级设置!$B$2:$B$6,帕累托等级设置!$A$2:$A$6)</f>
        <v>D</v>
      </c>
      <c r="AE87" s="57"/>
      <c r="AF87" s="32"/>
      <c r="AG87" s="32"/>
      <c r="AH87" s="32"/>
      <c r="AI87" s="32"/>
      <c r="AJ87" s="32"/>
      <c r="AK87" s="32"/>
      <c r="AL87" s="32">
        <f>VLOOKUP(AD87,帕累托等级设置!$A$1:$C$6,3)</f>
        <v>5</v>
      </c>
      <c r="AM87" s="32">
        <f>VLOOKUP(C87,备货周期!A:D,4,FALSE)</f>
        <v>150</v>
      </c>
      <c r="AN87" s="32">
        <f>VLOOKUP(C87,备货周期!A:E,5,FALSE)</f>
        <v>30</v>
      </c>
      <c r="AO87" s="32"/>
      <c r="AP87" s="32">
        <f>VLOOKUP(A87,现有库存!A:B,2,FALSE)</f>
        <v>3</v>
      </c>
      <c r="AQ87" s="32">
        <f>IF(ISNA(VLOOKUP(A87,在途!A:G,7,FALSE)),0,VLOOKUP(A87,在途!A:G,7,FALSE))</f>
        <v>0</v>
      </c>
      <c r="AR87" s="32"/>
      <c r="AS87" s="70">
        <f t="shared" si="8"/>
        <v>-3</v>
      </c>
      <c r="AT87" s="32">
        <f t="shared" si="9"/>
        <v>-17.399999999999999</v>
      </c>
    </row>
    <row r="88" spans="1:46" x14ac:dyDescent="0.25">
      <c r="A88" s="30">
        <v>9350329000320</v>
      </c>
      <c r="B88" s="30" t="str">
        <f>VLOOKUP(A88,Sheet4!$A$1:$B$115,2,FALSE)</f>
        <v>IKA07 160x230cm</v>
      </c>
      <c r="C88" s="31" t="str">
        <f>VLOOKUP(A88,Sheet4!A:C,3,FALSE)</f>
        <v>印度手工</v>
      </c>
      <c r="D88" s="44">
        <f>VLOOKUP(A88,Sheet4!A:D,4,FALSE)</f>
        <v>3.6799999999999997</v>
      </c>
      <c r="E88" s="32">
        <v>5</v>
      </c>
      <c r="F88" s="32">
        <v>844.95</v>
      </c>
      <c r="G88" s="32">
        <v>1</v>
      </c>
      <c r="H88" s="32">
        <v>354.99</v>
      </c>
      <c r="I88" s="32">
        <v>1</v>
      </c>
      <c r="J88" s="32">
        <v>332.99</v>
      </c>
      <c r="K88" s="32">
        <v>1</v>
      </c>
      <c r="L88" s="32">
        <v>277.49</v>
      </c>
      <c r="M88" s="32">
        <v>1</v>
      </c>
      <c r="N88" s="32">
        <v>277.49</v>
      </c>
      <c r="O88" s="32">
        <v>1</v>
      </c>
      <c r="P88" s="32">
        <v>277.49</v>
      </c>
      <c r="Q88" s="32">
        <v>1</v>
      </c>
      <c r="R88" s="32">
        <v>277.49</v>
      </c>
      <c r="S88" s="33">
        <v>0</v>
      </c>
      <c r="T88" s="33">
        <v>0</v>
      </c>
      <c r="U88" s="32">
        <v>0</v>
      </c>
      <c r="V88" s="32">
        <v>0</v>
      </c>
      <c r="W88" s="32">
        <v>0</v>
      </c>
      <c r="X88" s="32">
        <v>0</v>
      </c>
      <c r="Y88" s="32">
        <v>0</v>
      </c>
      <c r="Z88" s="32">
        <v>0</v>
      </c>
      <c r="AA88" s="32">
        <f t="shared" si="6"/>
        <v>0</v>
      </c>
      <c r="AB88" s="36">
        <f t="shared" si="7"/>
        <v>0</v>
      </c>
      <c r="AC88" s="32">
        <f>SUM($AB$4:AB88)</f>
        <v>1</v>
      </c>
      <c r="AD88" s="32" t="str">
        <f>LOOKUP(AC88,帕累托等级设置!$B$2:$B$6,帕累托等级设置!$A$2:$A$6)</f>
        <v>D</v>
      </c>
      <c r="AE88" s="57"/>
      <c r="AF88" s="32"/>
      <c r="AG88" s="32"/>
      <c r="AH88" s="32"/>
      <c r="AI88" s="32"/>
      <c r="AJ88" s="32"/>
      <c r="AK88" s="32"/>
      <c r="AL88" s="32">
        <f>VLOOKUP(AD88,帕累托等级设置!$A$1:$C$6,3)</f>
        <v>5</v>
      </c>
      <c r="AM88" s="32">
        <f>VLOOKUP(C88,备货周期!A:D,4,FALSE)</f>
        <v>150</v>
      </c>
      <c r="AN88" s="32">
        <f>VLOOKUP(C88,备货周期!A:E,5,FALSE)</f>
        <v>30</v>
      </c>
      <c r="AO88" s="32"/>
      <c r="AP88" s="32">
        <f>VLOOKUP(A88,现有库存!A:B,2,FALSE)</f>
        <v>0</v>
      </c>
      <c r="AQ88" s="32">
        <f>IF(ISNA(VLOOKUP(A88,在途!A:G,7,FALSE)),0,VLOOKUP(A88,在途!A:G,7,FALSE))</f>
        <v>0</v>
      </c>
      <c r="AR88" s="32"/>
      <c r="AS88" s="70">
        <f t="shared" si="8"/>
        <v>0</v>
      </c>
      <c r="AT88" s="32">
        <f t="shared" si="9"/>
        <v>0</v>
      </c>
    </row>
    <row r="89" spans="1:46" x14ac:dyDescent="0.25">
      <c r="A89" s="30">
        <v>9350329000221</v>
      </c>
      <c r="B89" s="30" t="str">
        <f>VLOOKUP(A89,Sheet4!$A$1:$B$115,2,FALSE)</f>
        <v>IKA01 160x230cm</v>
      </c>
      <c r="C89" s="31" t="str">
        <f>VLOOKUP(A89,Sheet4!A:C,3,FALSE)</f>
        <v>印度手工</v>
      </c>
      <c r="D89" s="44">
        <f>VLOOKUP(A89,Sheet4!A:D,4,FALSE)</f>
        <v>3.6799999999999997</v>
      </c>
      <c r="E89" s="32">
        <v>4</v>
      </c>
      <c r="F89" s="32">
        <v>526.96</v>
      </c>
      <c r="G89" s="32">
        <v>1</v>
      </c>
      <c r="H89" s="32">
        <v>131.74</v>
      </c>
      <c r="I89" s="33">
        <v>0</v>
      </c>
      <c r="J89" s="33">
        <v>0</v>
      </c>
      <c r="K89" s="32">
        <v>1</v>
      </c>
      <c r="L89" s="32">
        <v>106.17</v>
      </c>
      <c r="M89" s="33">
        <v>0</v>
      </c>
      <c r="N89" s="33">
        <v>0</v>
      </c>
      <c r="O89" s="33">
        <v>0</v>
      </c>
      <c r="P89" s="33">
        <v>0</v>
      </c>
      <c r="Q89" s="32">
        <v>1</v>
      </c>
      <c r="R89" s="32">
        <v>260</v>
      </c>
      <c r="S89" s="33">
        <v>0</v>
      </c>
      <c r="T89" s="33">
        <v>0</v>
      </c>
      <c r="U89" s="32">
        <v>0</v>
      </c>
      <c r="V89" s="32">
        <v>0</v>
      </c>
      <c r="W89" s="32">
        <v>0</v>
      </c>
      <c r="X89" s="32">
        <v>0</v>
      </c>
      <c r="Y89" s="32">
        <v>0</v>
      </c>
      <c r="Z89" s="32">
        <v>0</v>
      </c>
      <c r="AA89" s="32">
        <f t="shared" si="6"/>
        <v>0</v>
      </c>
      <c r="AB89" s="36">
        <f t="shared" si="7"/>
        <v>0</v>
      </c>
      <c r="AC89" s="32">
        <f>SUM($AB$4:AB89)</f>
        <v>1</v>
      </c>
      <c r="AD89" s="32" t="str">
        <f>LOOKUP(AC89,帕累托等级设置!$B$2:$B$6,帕累托等级设置!$A$2:$A$6)</f>
        <v>D</v>
      </c>
      <c r="AE89" s="57"/>
      <c r="AF89" s="32"/>
      <c r="AG89" s="32"/>
      <c r="AH89" s="32"/>
      <c r="AI89" s="32"/>
      <c r="AJ89" s="32"/>
      <c r="AK89" s="32"/>
      <c r="AL89" s="32">
        <f>VLOOKUP(AD89,帕累托等级设置!$A$1:$C$6,3)</f>
        <v>5</v>
      </c>
      <c r="AM89" s="32">
        <f>VLOOKUP(C89,备货周期!A:D,4,FALSE)</f>
        <v>150</v>
      </c>
      <c r="AN89" s="32">
        <f>VLOOKUP(C89,备货周期!A:E,5,FALSE)</f>
        <v>30</v>
      </c>
      <c r="AO89" s="32"/>
      <c r="AP89" s="32">
        <f>VLOOKUP(A89,现有库存!A:B,2,FALSE)</f>
        <v>9</v>
      </c>
      <c r="AQ89" s="32">
        <f>IF(ISNA(VLOOKUP(A89,在途!A:G,7,FALSE)),0,VLOOKUP(A89,在途!A:G,7,FALSE))</f>
        <v>0</v>
      </c>
      <c r="AR89" s="32"/>
      <c r="AS89" s="70">
        <f t="shared" si="8"/>
        <v>-9</v>
      </c>
      <c r="AT89" s="32">
        <f t="shared" si="9"/>
        <v>-33.119999999999997</v>
      </c>
    </row>
    <row r="90" spans="1:46" x14ac:dyDescent="0.25">
      <c r="A90" s="30">
        <v>9350329000122</v>
      </c>
      <c r="B90" s="30" t="str">
        <f>VLOOKUP(A90,Sheet4!$A$1:$B$115,2,FALSE)</f>
        <v>JAZ01 160x230cm</v>
      </c>
      <c r="C90" s="31" t="str">
        <f>VLOOKUP(A90,Sheet4!A:C,3,FALSE)</f>
        <v>印度手工</v>
      </c>
      <c r="D90" s="44">
        <f>VLOOKUP(A90,Sheet4!A:D,4,FALSE)</f>
        <v>3.6799999999999997</v>
      </c>
      <c r="E90" s="32">
        <v>1</v>
      </c>
      <c r="F90" s="32">
        <v>150.69999999999999</v>
      </c>
      <c r="G90" s="32">
        <v>2</v>
      </c>
      <c r="H90" s="32">
        <v>301.39999999999998</v>
      </c>
      <c r="I90" s="32">
        <v>3</v>
      </c>
      <c r="J90" s="32">
        <v>452.09999999999997</v>
      </c>
      <c r="K90" s="32">
        <v>1</v>
      </c>
      <c r="L90" s="32">
        <v>123.94</v>
      </c>
      <c r="M90" s="32">
        <v>1</v>
      </c>
      <c r="N90" s="32">
        <v>123.94</v>
      </c>
      <c r="O90" s="33">
        <v>0</v>
      </c>
      <c r="P90" s="33">
        <v>0</v>
      </c>
      <c r="Q90" s="32">
        <v>1</v>
      </c>
      <c r="R90" s="32">
        <v>184</v>
      </c>
      <c r="S90" s="33">
        <v>0</v>
      </c>
      <c r="T90" s="33">
        <v>0</v>
      </c>
      <c r="U90" s="32">
        <v>0</v>
      </c>
      <c r="V90" s="32">
        <v>0</v>
      </c>
      <c r="W90" s="32">
        <v>0</v>
      </c>
      <c r="X90" s="32">
        <v>0</v>
      </c>
      <c r="Y90" s="32">
        <v>0</v>
      </c>
      <c r="Z90" s="32">
        <v>0</v>
      </c>
      <c r="AA90" s="32">
        <f t="shared" si="6"/>
        <v>0</v>
      </c>
      <c r="AB90" s="36">
        <f t="shared" si="7"/>
        <v>0</v>
      </c>
      <c r="AC90" s="32">
        <f>SUM($AB$4:AB90)</f>
        <v>1</v>
      </c>
      <c r="AD90" s="32" t="str">
        <f>LOOKUP(AC90,帕累托等级设置!$B$2:$B$6,帕累托等级设置!$A$2:$A$6)</f>
        <v>D</v>
      </c>
      <c r="AE90" s="57"/>
      <c r="AF90" s="32"/>
      <c r="AG90" s="32"/>
      <c r="AH90" s="32"/>
      <c r="AI90" s="32"/>
      <c r="AJ90" s="32"/>
      <c r="AK90" s="32"/>
      <c r="AL90" s="32">
        <f>VLOOKUP(AD90,帕累托等级设置!$A$1:$C$6,3)</f>
        <v>5</v>
      </c>
      <c r="AM90" s="32">
        <f>VLOOKUP(C90,备货周期!A:D,4,FALSE)</f>
        <v>150</v>
      </c>
      <c r="AN90" s="32">
        <f>VLOOKUP(C90,备货周期!A:E,5,FALSE)</f>
        <v>30</v>
      </c>
      <c r="AO90" s="32"/>
      <c r="AP90" s="32">
        <f>VLOOKUP(A90,现有库存!A:B,2,FALSE)</f>
        <v>0</v>
      </c>
      <c r="AQ90" s="32">
        <f>IF(ISNA(VLOOKUP(A90,在途!A:G,7,FALSE)),0,VLOOKUP(A90,在途!A:G,7,FALSE))</f>
        <v>0</v>
      </c>
      <c r="AR90" s="32"/>
      <c r="AS90" s="70">
        <f t="shared" si="8"/>
        <v>0</v>
      </c>
      <c r="AT90" s="32">
        <f t="shared" si="9"/>
        <v>0</v>
      </c>
    </row>
    <row r="91" spans="1:46" x14ac:dyDescent="0.25">
      <c r="A91" s="30">
        <v>9350329000016</v>
      </c>
      <c r="B91" s="30" t="str">
        <f>VLOOKUP(A91,Sheet4!$A$1:$B$115,2,FALSE)</f>
        <v>DRI01 200x290cm</v>
      </c>
      <c r="C91" s="31" t="str">
        <f>VLOOKUP(A91,Sheet4!A:C,3,FALSE)</f>
        <v>印度手工</v>
      </c>
      <c r="D91" s="44">
        <f>VLOOKUP(A91,Sheet4!A:D,4,FALSE)</f>
        <v>5.8</v>
      </c>
      <c r="E91" s="32">
        <v>1</v>
      </c>
      <c r="F91" s="32">
        <v>289.99</v>
      </c>
      <c r="G91" s="32">
        <v>0</v>
      </c>
      <c r="H91" s="33">
        <v>0</v>
      </c>
      <c r="I91" s="33">
        <v>0</v>
      </c>
      <c r="J91" s="33">
        <v>0</v>
      </c>
      <c r="K91" s="33">
        <v>0</v>
      </c>
      <c r="L91" s="33">
        <v>0</v>
      </c>
      <c r="M91" s="32">
        <v>2</v>
      </c>
      <c r="N91" s="32">
        <v>338</v>
      </c>
      <c r="O91" s="33">
        <v>0</v>
      </c>
      <c r="P91" s="33">
        <v>0</v>
      </c>
      <c r="Q91" s="32">
        <v>1</v>
      </c>
      <c r="R91" s="32">
        <v>139.99</v>
      </c>
      <c r="S91" s="33">
        <v>0</v>
      </c>
      <c r="T91" s="33">
        <v>0</v>
      </c>
      <c r="U91" s="32"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2">
        <f t="shared" si="6"/>
        <v>0</v>
      </c>
      <c r="AB91" s="36">
        <f t="shared" si="7"/>
        <v>0</v>
      </c>
      <c r="AC91" s="32">
        <f>SUM($AB$4:AB91)</f>
        <v>1</v>
      </c>
      <c r="AD91" s="32" t="str">
        <f>LOOKUP(AC91,帕累托等级设置!$B$2:$B$6,帕累托等级设置!$A$2:$A$6)</f>
        <v>D</v>
      </c>
      <c r="AE91" s="57"/>
      <c r="AF91" s="32"/>
      <c r="AG91" s="32"/>
      <c r="AH91" s="32"/>
      <c r="AI91" s="32"/>
      <c r="AJ91" s="32"/>
      <c r="AK91" s="32"/>
      <c r="AL91" s="32">
        <f>VLOOKUP(AD91,帕累托等级设置!$A$1:$C$6,3)</f>
        <v>5</v>
      </c>
      <c r="AM91" s="32">
        <f>VLOOKUP(C91,备货周期!A:D,4,FALSE)</f>
        <v>150</v>
      </c>
      <c r="AN91" s="32">
        <f>VLOOKUP(C91,备货周期!A:E,5,FALSE)</f>
        <v>30</v>
      </c>
      <c r="AO91" s="32"/>
      <c r="AP91" s="32">
        <f>VLOOKUP(A91,现有库存!A:B,2,FALSE)</f>
        <v>0</v>
      </c>
      <c r="AQ91" s="32">
        <f>IF(ISNA(VLOOKUP(A91,在途!A:G,7,FALSE)),0,VLOOKUP(A91,在途!A:G,7,FALSE))</f>
        <v>0</v>
      </c>
      <c r="AR91" s="32"/>
      <c r="AS91" s="70">
        <f t="shared" si="8"/>
        <v>0</v>
      </c>
      <c r="AT91" s="32">
        <f t="shared" si="9"/>
        <v>0</v>
      </c>
    </row>
    <row r="92" spans="1:46" x14ac:dyDescent="0.25">
      <c r="A92" s="30">
        <v>9350329000108</v>
      </c>
      <c r="B92" s="30" t="str">
        <f>VLOOKUP(A92,Sheet4!$A$1:$B$115,2,FALSE)</f>
        <v>DRI06 160x230cm</v>
      </c>
      <c r="C92" s="31" t="str">
        <f>VLOOKUP(A92,Sheet4!A:C,3,FALSE)</f>
        <v>印度手工</v>
      </c>
      <c r="D92" s="44">
        <f>VLOOKUP(A92,Sheet4!A:D,4,FALSE)</f>
        <v>3.6799999999999997</v>
      </c>
      <c r="E92" s="32">
        <v>4</v>
      </c>
      <c r="F92" s="32">
        <v>279.68</v>
      </c>
      <c r="G92" s="32">
        <v>1</v>
      </c>
      <c r="H92" s="32">
        <v>69.92</v>
      </c>
      <c r="I92" s="32">
        <v>2</v>
      </c>
      <c r="J92" s="32">
        <v>139.84</v>
      </c>
      <c r="K92" s="33">
        <v>0</v>
      </c>
      <c r="L92" s="33">
        <v>0</v>
      </c>
      <c r="M92" s="33">
        <v>0</v>
      </c>
      <c r="N92" s="33">
        <v>0</v>
      </c>
      <c r="O92" s="32">
        <v>1</v>
      </c>
      <c r="P92" s="32">
        <v>99.99</v>
      </c>
      <c r="Q92" s="32">
        <v>1</v>
      </c>
      <c r="R92" s="32">
        <v>99.99</v>
      </c>
      <c r="S92" s="33">
        <v>0</v>
      </c>
      <c r="T92" s="33">
        <v>0</v>
      </c>
      <c r="U92" s="32">
        <v>0</v>
      </c>
      <c r="V92" s="32">
        <v>0</v>
      </c>
      <c r="W92" s="32">
        <v>0</v>
      </c>
      <c r="X92" s="32">
        <v>0</v>
      </c>
      <c r="Y92" s="32">
        <v>0</v>
      </c>
      <c r="Z92" s="32">
        <v>0</v>
      </c>
      <c r="AA92" s="32">
        <f t="shared" si="6"/>
        <v>0</v>
      </c>
      <c r="AB92" s="36">
        <f t="shared" si="7"/>
        <v>0</v>
      </c>
      <c r="AC92" s="32">
        <f>SUM($AB$4:AB92)</f>
        <v>1</v>
      </c>
      <c r="AD92" s="32" t="str">
        <f>LOOKUP(AC92,帕累托等级设置!$B$2:$B$6,帕累托等级设置!$A$2:$A$6)</f>
        <v>D</v>
      </c>
      <c r="AE92" s="57"/>
      <c r="AF92" s="32"/>
      <c r="AG92" s="32"/>
      <c r="AH92" s="32"/>
      <c r="AI92" s="32"/>
      <c r="AJ92" s="32"/>
      <c r="AK92" s="32"/>
      <c r="AL92" s="32">
        <f>VLOOKUP(AD92,帕累托等级设置!$A$1:$C$6,3)</f>
        <v>5</v>
      </c>
      <c r="AM92" s="32">
        <f>VLOOKUP(C92,备货周期!A:D,4,FALSE)</f>
        <v>150</v>
      </c>
      <c r="AN92" s="32">
        <f>VLOOKUP(C92,备货周期!A:E,5,FALSE)</f>
        <v>30</v>
      </c>
      <c r="AO92" s="32"/>
      <c r="AP92" s="32">
        <f>VLOOKUP(A92,现有库存!A:B,2,FALSE)</f>
        <v>2</v>
      </c>
      <c r="AQ92" s="32">
        <f>IF(ISNA(VLOOKUP(A92,在途!A:G,7,FALSE)),0,VLOOKUP(A92,在途!A:G,7,FALSE))</f>
        <v>0</v>
      </c>
      <c r="AR92" s="32"/>
      <c r="AS92" s="70">
        <f t="shared" si="8"/>
        <v>-2</v>
      </c>
      <c r="AT92" s="32">
        <f t="shared" si="9"/>
        <v>-7.3599999999999994</v>
      </c>
    </row>
    <row r="93" spans="1:46" x14ac:dyDescent="0.25">
      <c r="A93" s="30">
        <v>9350329001365</v>
      </c>
      <c r="B93" s="30" t="str">
        <f>VLOOKUP(A93,Sheet4!$A$1:$B$115,2,FALSE)</f>
        <v>SIL01 240x340cm</v>
      </c>
      <c r="C93" s="31" t="str">
        <f>VLOOKUP(A93,Sheet4!A:C,3,FALSE)</f>
        <v>福荣达机织</v>
      </c>
      <c r="D93" s="44">
        <f>VLOOKUP(A93,Sheet4!A:D,4,FALSE)</f>
        <v>8.16</v>
      </c>
      <c r="E93" s="32">
        <v>0</v>
      </c>
      <c r="F93" s="33">
        <v>0</v>
      </c>
      <c r="G93" s="33">
        <v>0</v>
      </c>
      <c r="H93" s="33">
        <v>0</v>
      </c>
      <c r="I93" s="33">
        <v>0</v>
      </c>
      <c r="J93" s="33">
        <v>0</v>
      </c>
      <c r="K93" s="32">
        <v>1</v>
      </c>
      <c r="L93" s="32">
        <v>204</v>
      </c>
      <c r="M93" s="33">
        <v>0</v>
      </c>
      <c r="N93" s="33">
        <v>0</v>
      </c>
      <c r="O93" s="32">
        <v>2</v>
      </c>
      <c r="P93" s="32">
        <v>781.2</v>
      </c>
      <c r="Q93" s="33">
        <v>0</v>
      </c>
      <c r="R93" s="33">
        <v>0</v>
      </c>
      <c r="S93" s="33">
        <v>0</v>
      </c>
      <c r="T93" s="33">
        <v>0</v>
      </c>
      <c r="U93" s="32">
        <v>0</v>
      </c>
      <c r="V93" s="32">
        <v>0</v>
      </c>
      <c r="W93" s="32">
        <v>0</v>
      </c>
      <c r="X93" s="32">
        <v>0</v>
      </c>
      <c r="Y93" s="32">
        <v>0</v>
      </c>
      <c r="Z93" s="32">
        <v>0</v>
      </c>
      <c r="AA93" s="32">
        <f t="shared" si="6"/>
        <v>0</v>
      </c>
      <c r="AB93" s="36">
        <f t="shared" si="7"/>
        <v>0</v>
      </c>
      <c r="AC93" s="32">
        <f>SUM($AB$4:AB93)</f>
        <v>1</v>
      </c>
      <c r="AD93" s="32" t="str">
        <f>LOOKUP(AC93,帕累托等级设置!$B$2:$B$6,帕累托等级设置!$A$2:$A$6)</f>
        <v>D</v>
      </c>
      <c r="AE93" s="57"/>
      <c r="AF93" s="32"/>
      <c r="AG93" s="32"/>
      <c r="AH93" s="32"/>
      <c r="AI93" s="32"/>
      <c r="AJ93" s="32"/>
      <c r="AK93" s="32"/>
      <c r="AL93" s="32">
        <f>VLOOKUP(AD93,帕累托等级设置!$A$1:$C$6,3)</f>
        <v>5</v>
      </c>
      <c r="AM93" s="32">
        <f>VLOOKUP(C93,备货周期!A:D,4,FALSE)</f>
        <v>90</v>
      </c>
      <c r="AN93" s="32">
        <f>VLOOKUP(C93,备货周期!A:E,5,FALSE)</f>
        <v>30</v>
      </c>
      <c r="AO93" s="32"/>
      <c r="AP93" s="32">
        <f>VLOOKUP(A93,现有库存!A:B,2,FALSE)</f>
        <v>0</v>
      </c>
      <c r="AQ93" s="32">
        <f>IF(ISNA(VLOOKUP(A93,在途!A:G,7,FALSE)),0,VLOOKUP(A93,在途!A:G,7,FALSE))</f>
        <v>4</v>
      </c>
      <c r="AR93" s="32"/>
      <c r="AS93" s="70">
        <f t="shared" si="8"/>
        <v>-4</v>
      </c>
      <c r="AT93" s="32">
        <f t="shared" si="9"/>
        <v>-32.64</v>
      </c>
    </row>
    <row r="94" spans="1:46" x14ac:dyDescent="0.25">
      <c r="A94" s="30">
        <v>9350329000009</v>
      </c>
      <c r="B94" s="30" t="str">
        <f>VLOOKUP(A94,Sheet4!$A$1:$B$115,2,FALSE)</f>
        <v>DRI01 160x230cm</v>
      </c>
      <c r="C94" s="31" t="str">
        <f>VLOOKUP(A94,Sheet4!A:C,3,FALSE)</f>
        <v>印度手工</v>
      </c>
      <c r="D94" s="44">
        <f>VLOOKUP(A94,Sheet4!A:D,4,FALSE)</f>
        <v>3.6799999999999997</v>
      </c>
      <c r="E94" s="32">
        <v>0</v>
      </c>
      <c r="F94" s="32">
        <v>0</v>
      </c>
      <c r="G94" s="32">
        <v>0</v>
      </c>
      <c r="H94" s="33">
        <v>0</v>
      </c>
      <c r="I94" s="32">
        <v>2</v>
      </c>
      <c r="J94" s="32">
        <v>139.84</v>
      </c>
      <c r="K94" s="33">
        <v>0</v>
      </c>
      <c r="L94" s="33">
        <v>0</v>
      </c>
      <c r="M94" s="32">
        <v>2</v>
      </c>
      <c r="N94" s="32">
        <v>199.98</v>
      </c>
      <c r="O94" s="32">
        <v>5</v>
      </c>
      <c r="P94" s="32">
        <v>504.45</v>
      </c>
      <c r="Q94" s="33">
        <v>0</v>
      </c>
      <c r="R94" s="33">
        <v>0</v>
      </c>
      <c r="S94" s="33">
        <v>0</v>
      </c>
      <c r="T94" s="33">
        <v>0</v>
      </c>
      <c r="U94" s="32">
        <v>0</v>
      </c>
      <c r="V94" s="32">
        <v>0</v>
      </c>
      <c r="W94" s="32">
        <v>0</v>
      </c>
      <c r="X94" s="32">
        <v>0</v>
      </c>
      <c r="Y94" s="32">
        <v>0</v>
      </c>
      <c r="Z94" s="32">
        <v>0</v>
      </c>
      <c r="AA94" s="32">
        <f t="shared" si="6"/>
        <v>0</v>
      </c>
      <c r="AB94" s="36">
        <f t="shared" si="7"/>
        <v>0</v>
      </c>
      <c r="AC94" s="32">
        <f>SUM($AB$4:AB94)</f>
        <v>1</v>
      </c>
      <c r="AD94" s="32" t="str">
        <f>LOOKUP(AC94,帕累托等级设置!$B$2:$B$6,帕累托等级设置!$A$2:$A$6)</f>
        <v>D</v>
      </c>
      <c r="AE94" s="57"/>
      <c r="AF94" s="32"/>
      <c r="AG94" s="32"/>
      <c r="AH94" s="32"/>
      <c r="AI94" s="32"/>
      <c r="AJ94" s="32"/>
      <c r="AK94" s="32"/>
      <c r="AL94" s="32">
        <f>VLOOKUP(AD94,帕累托等级设置!$A$1:$C$6,3)</f>
        <v>5</v>
      </c>
      <c r="AM94" s="32">
        <f>VLOOKUP(C94,备货周期!A:D,4,FALSE)</f>
        <v>150</v>
      </c>
      <c r="AN94" s="32">
        <f>VLOOKUP(C94,备货周期!A:E,5,FALSE)</f>
        <v>30</v>
      </c>
      <c r="AO94" s="32"/>
      <c r="AP94" s="32">
        <f>VLOOKUP(A94,现有库存!A:B,2,FALSE)</f>
        <v>0</v>
      </c>
      <c r="AQ94" s="32">
        <f>IF(ISNA(VLOOKUP(A94,在途!A:G,7,FALSE)),0,VLOOKUP(A94,在途!A:G,7,FALSE))</f>
        <v>0</v>
      </c>
      <c r="AR94" s="32"/>
      <c r="AS94" s="70">
        <f t="shared" si="8"/>
        <v>0</v>
      </c>
      <c r="AT94" s="32">
        <f t="shared" si="9"/>
        <v>0</v>
      </c>
    </row>
    <row r="95" spans="1:46" x14ac:dyDescent="0.25">
      <c r="A95" s="30">
        <v>9350329000634</v>
      </c>
      <c r="B95" s="30" t="str">
        <f>VLOOKUP(A95,Sheet4!$A$1:$B$115,2,FALSE)</f>
        <v>SCT01 190x280cm</v>
      </c>
      <c r="C95" s="31" t="str">
        <f>VLOOKUP(A95,Sheet4!A:C,3,FALSE)</f>
        <v>熊亚机织</v>
      </c>
      <c r="D95" s="44">
        <f>VLOOKUP(A95,Sheet4!A:D,4,FALSE)</f>
        <v>5.3199999999999994</v>
      </c>
      <c r="E95" s="32">
        <v>0</v>
      </c>
      <c r="F95" s="33">
        <v>0</v>
      </c>
      <c r="G95" s="33">
        <v>0</v>
      </c>
      <c r="H95" s="33">
        <v>0</v>
      </c>
      <c r="I95" s="32">
        <v>1</v>
      </c>
      <c r="J95" s="32">
        <v>133</v>
      </c>
      <c r="K95" s="33">
        <v>0</v>
      </c>
      <c r="L95" s="33">
        <v>0</v>
      </c>
      <c r="M95" s="32">
        <v>2</v>
      </c>
      <c r="N95" s="32">
        <v>605</v>
      </c>
      <c r="O95" s="32">
        <v>2</v>
      </c>
      <c r="P95" s="32">
        <v>433</v>
      </c>
      <c r="Q95" s="33">
        <v>0</v>
      </c>
      <c r="R95" s="33">
        <v>0</v>
      </c>
      <c r="S95" s="33">
        <v>0</v>
      </c>
      <c r="T95" s="33">
        <v>0</v>
      </c>
      <c r="U95" s="32">
        <v>0</v>
      </c>
      <c r="V95" s="32">
        <v>0</v>
      </c>
      <c r="W95" s="32">
        <v>0</v>
      </c>
      <c r="X95" s="32">
        <v>0</v>
      </c>
      <c r="Y95" s="32">
        <v>0</v>
      </c>
      <c r="Z95" s="32">
        <v>0</v>
      </c>
      <c r="AA95" s="32">
        <f t="shared" si="6"/>
        <v>0</v>
      </c>
      <c r="AB95" s="36">
        <f t="shared" si="7"/>
        <v>0</v>
      </c>
      <c r="AC95" s="32">
        <f>SUM($AB$4:AB95)</f>
        <v>1</v>
      </c>
      <c r="AD95" s="32" t="str">
        <f>LOOKUP(AC95,帕累托等级设置!$B$2:$B$6,帕累托等级设置!$A$2:$A$6)</f>
        <v>D</v>
      </c>
      <c r="AE95" s="57"/>
      <c r="AF95" s="32"/>
      <c r="AG95" s="32"/>
      <c r="AH95" s="32"/>
      <c r="AI95" s="32"/>
      <c r="AJ95" s="32"/>
      <c r="AK95" s="32"/>
      <c r="AL95" s="32">
        <f>VLOOKUP(AD95,帕累托等级设置!$A$1:$C$6,3)</f>
        <v>5</v>
      </c>
      <c r="AM95" s="32">
        <f>VLOOKUP(C95,备货周期!A:D,4,FALSE)</f>
        <v>75</v>
      </c>
      <c r="AN95" s="32">
        <f>VLOOKUP(C95,备货周期!A:E,5,FALSE)</f>
        <v>30</v>
      </c>
      <c r="AO95" s="32"/>
      <c r="AP95" s="32">
        <f>VLOOKUP(A95,现有库存!A:B,2,FALSE)</f>
        <v>0</v>
      </c>
      <c r="AQ95" s="32">
        <f>IF(ISNA(VLOOKUP(A95,在途!A:G,7,FALSE)),0,VLOOKUP(A95,在途!A:G,7,FALSE))</f>
        <v>0</v>
      </c>
      <c r="AR95" s="32"/>
      <c r="AS95" s="70">
        <f t="shared" si="8"/>
        <v>0</v>
      </c>
      <c r="AT95" s="32">
        <f t="shared" si="9"/>
        <v>0</v>
      </c>
    </row>
    <row r="96" spans="1:46" x14ac:dyDescent="0.25">
      <c r="A96" s="30">
        <v>9350329000085</v>
      </c>
      <c r="B96" s="30" t="str">
        <f>VLOOKUP(A96,Sheet4!$A$1:$B$115,2,FALSE)</f>
        <v>DRI05 160x230cm</v>
      </c>
      <c r="C96" s="31" t="str">
        <f>VLOOKUP(A96,Sheet4!A:C,3,FALSE)</f>
        <v>印度手工</v>
      </c>
      <c r="D96" s="44">
        <f>VLOOKUP(A96,Sheet4!A:D,4,FALSE)</f>
        <v>3.6799999999999997</v>
      </c>
      <c r="E96" s="32">
        <v>0</v>
      </c>
      <c r="F96" s="33">
        <v>0</v>
      </c>
      <c r="G96" s="33">
        <v>0</v>
      </c>
      <c r="H96" s="33">
        <v>0</v>
      </c>
      <c r="I96" s="32">
        <v>1</v>
      </c>
      <c r="J96" s="32">
        <v>69.92</v>
      </c>
      <c r="K96" s="33">
        <v>0</v>
      </c>
      <c r="L96" s="33">
        <v>0</v>
      </c>
      <c r="M96" s="33">
        <v>0</v>
      </c>
      <c r="N96" s="33">
        <v>0</v>
      </c>
      <c r="O96" s="32">
        <v>3</v>
      </c>
      <c r="P96" s="32">
        <v>308.99</v>
      </c>
      <c r="Q96" s="33">
        <v>0</v>
      </c>
      <c r="R96" s="33">
        <v>0</v>
      </c>
      <c r="S96" s="33">
        <v>0</v>
      </c>
      <c r="T96" s="33">
        <v>0</v>
      </c>
      <c r="U96" s="32">
        <v>0</v>
      </c>
      <c r="V96" s="32">
        <v>0</v>
      </c>
      <c r="W96" s="32">
        <v>0</v>
      </c>
      <c r="X96" s="32">
        <v>0</v>
      </c>
      <c r="Y96" s="32">
        <v>0</v>
      </c>
      <c r="Z96" s="32">
        <v>0</v>
      </c>
      <c r="AA96" s="32">
        <f t="shared" si="6"/>
        <v>0</v>
      </c>
      <c r="AB96" s="36">
        <f t="shared" si="7"/>
        <v>0</v>
      </c>
      <c r="AC96" s="32">
        <f>SUM($AB$4:AB96)</f>
        <v>1</v>
      </c>
      <c r="AD96" s="32" t="str">
        <f>LOOKUP(AC96,帕累托等级设置!$B$2:$B$6,帕累托等级设置!$A$2:$A$6)</f>
        <v>D</v>
      </c>
      <c r="AE96" s="57"/>
      <c r="AF96" s="32"/>
      <c r="AG96" s="32"/>
      <c r="AH96" s="32"/>
      <c r="AI96" s="32"/>
      <c r="AJ96" s="32"/>
      <c r="AK96" s="32"/>
      <c r="AL96" s="32">
        <f>VLOOKUP(AD96,帕累托等级设置!$A$1:$C$6,3)</f>
        <v>5</v>
      </c>
      <c r="AM96" s="32">
        <f>VLOOKUP(C96,备货周期!A:D,4,FALSE)</f>
        <v>150</v>
      </c>
      <c r="AN96" s="32">
        <f>VLOOKUP(C96,备货周期!A:E,5,FALSE)</f>
        <v>30</v>
      </c>
      <c r="AO96" s="32"/>
      <c r="AP96" s="32">
        <f>VLOOKUP(A96,现有库存!A:B,2,FALSE)</f>
        <v>1</v>
      </c>
      <c r="AQ96" s="32">
        <f>IF(ISNA(VLOOKUP(A96,在途!A:G,7,FALSE)),0,VLOOKUP(A96,在途!A:G,7,FALSE))</f>
        <v>0</v>
      </c>
      <c r="AR96" s="32"/>
      <c r="AS96" s="70">
        <f t="shared" si="8"/>
        <v>-1</v>
      </c>
      <c r="AT96" s="32">
        <f t="shared" si="9"/>
        <v>-3.6799999999999997</v>
      </c>
    </row>
    <row r="97" spans="1:46" x14ac:dyDescent="0.25">
      <c r="A97" s="30">
        <v>9350329001976</v>
      </c>
      <c r="B97" s="30" t="str">
        <f>VLOOKUP(A97,Sheet4!$A$1:$B$115,2,FALSE)</f>
        <v>IKA06 160x230cm</v>
      </c>
      <c r="C97" s="31" t="str">
        <f>VLOOKUP(A97,Sheet4!A:C,3,FALSE)</f>
        <v>印度手工</v>
      </c>
      <c r="D97" s="44">
        <f>VLOOKUP(A97,Sheet4!A:D,4,FALSE)</f>
        <v>3.6799999999999997</v>
      </c>
      <c r="E97" s="32">
        <v>0</v>
      </c>
      <c r="F97" s="33">
        <v>0</v>
      </c>
      <c r="G97" s="33">
        <v>0</v>
      </c>
      <c r="H97" s="33">
        <v>0</v>
      </c>
      <c r="I97" s="33">
        <v>0</v>
      </c>
      <c r="J97" s="33">
        <v>0</v>
      </c>
      <c r="K97" s="32">
        <v>3</v>
      </c>
      <c r="L97" s="32">
        <v>661.15</v>
      </c>
      <c r="M97" s="32">
        <v>1</v>
      </c>
      <c r="N97" s="32">
        <v>277.49</v>
      </c>
      <c r="O97" s="32">
        <v>1</v>
      </c>
      <c r="P97" s="32">
        <v>277.49</v>
      </c>
      <c r="Q97" s="33">
        <v>0</v>
      </c>
      <c r="R97" s="33">
        <v>0</v>
      </c>
      <c r="S97" s="33">
        <v>0</v>
      </c>
      <c r="T97" s="33">
        <v>0</v>
      </c>
      <c r="U97" s="32">
        <v>0</v>
      </c>
      <c r="V97" s="32">
        <v>0</v>
      </c>
      <c r="W97" s="32">
        <v>0</v>
      </c>
      <c r="X97" s="32">
        <v>0</v>
      </c>
      <c r="Y97" s="32">
        <v>0</v>
      </c>
      <c r="Z97" s="32">
        <v>0</v>
      </c>
      <c r="AA97" s="32">
        <f t="shared" si="6"/>
        <v>0</v>
      </c>
      <c r="AB97" s="36">
        <f t="shared" si="7"/>
        <v>0</v>
      </c>
      <c r="AC97" s="32">
        <f>SUM($AB$4:AB97)</f>
        <v>1</v>
      </c>
      <c r="AD97" s="32" t="str">
        <f>LOOKUP(AC97,帕累托等级设置!$B$2:$B$6,帕累托等级设置!$A$2:$A$6)</f>
        <v>D</v>
      </c>
      <c r="AE97" s="57"/>
      <c r="AF97" s="32"/>
      <c r="AG97" s="32"/>
      <c r="AH97" s="32"/>
      <c r="AI97" s="32"/>
      <c r="AJ97" s="32"/>
      <c r="AK97" s="32"/>
      <c r="AL97" s="32">
        <f>VLOOKUP(AD97,帕累托等级设置!$A$1:$C$6,3)</f>
        <v>5</v>
      </c>
      <c r="AM97" s="32">
        <f>VLOOKUP(C97,备货周期!A:D,4,FALSE)</f>
        <v>150</v>
      </c>
      <c r="AN97" s="32">
        <f>VLOOKUP(C97,备货周期!A:E,5,FALSE)</f>
        <v>30</v>
      </c>
      <c r="AO97" s="32"/>
      <c r="AP97" s="32">
        <f>VLOOKUP(A97,现有库存!A:B,2,FALSE)</f>
        <v>1</v>
      </c>
      <c r="AQ97" s="32">
        <f>IF(ISNA(VLOOKUP(A97,在途!A:G,7,FALSE)),0,VLOOKUP(A97,在途!A:G,7,FALSE))</f>
        <v>0</v>
      </c>
      <c r="AR97" s="32"/>
      <c r="AS97" s="70">
        <f t="shared" si="8"/>
        <v>-1</v>
      </c>
      <c r="AT97" s="32">
        <f t="shared" si="9"/>
        <v>-3.6799999999999997</v>
      </c>
    </row>
    <row r="98" spans="1:46" x14ac:dyDescent="0.25">
      <c r="A98" s="30">
        <v>9350329000047</v>
      </c>
      <c r="B98" s="30" t="str">
        <f>VLOOKUP(A98,Sheet4!$A$1:$B$115,2,FALSE)</f>
        <v>DRI03 160x230cm</v>
      </c>
      <c r="C98" s="31" t="str">
        <f>VLOOKUP(A98,Sheet4!A:C,3,FALSE)</f>
        <v>印度手工</v>
      </c>
      <c r="D98" s="44">
        <f>VLOOKUP(A98,Sheet4!A:D,4,FALSE)</f>
        <v>3.6799999999999997</v>
      </c>
      <c r="E98" s="32">
        <v>4</v>
      </c>
      <c r="F98" s="32">
        <v>279.68</v>
      </c>
      <c r="G98" s="32">
        <v>1</v>
      </c>
      <c r="H98" s="32">
        <v>69.92</v>
      </c>
      <c r="I98" s="32">
        <v>1</v>
      </c>
      <c r="J98" s="32">
        <v>69.92</v>
      </c>
      <c r="K98" s="33">
        <v>0</v>
      </c>
      <c r="L98" s="33">
        <v>0</v>
      </c>
      <c r="M98" s="33">
        <v>0</v>
      </c>
      <c r="N98" s="33">
        <v>0</v>
      </c>
      <c r="O98" s="32">
        <v>2</v>
      </c>
      <c r="P98" s="32">
        <v>225</v>
      </c>
      <c r="Q98" s="33">
        <v>0</v>
      </c>
      <c r="R98" s="33">
        <v>0</v>
      </c>
      <c r="S98" s="33">
        <v>0</v>
      </c>
      <c r="T98" s="33">
        <v>0</v>
      </c>
      <c r="U98" s="32">
        <v>0</v>
      </c>
      <c r="V98" s="32">
        <v>0</v>
      </c>
      <c r="W98" s="32">
        <v>0</v>
      </c>
      <c r="X98" s="32">
        <v>0</v>
      </c>
      <c r="Y98" s="32">
        <v>0</v>
      </c>
      <c r="Z98" s="32">
        <v>0</v>
      </c>
      <c r="AA98" s="32">
        <f t="shared" si="6"/>
        <v>0</v>
      </c>
      <c r="AB98" s="36">
        <f t="shared" si="7"/>
        <v>0</v>
      </c>
      <c r="AC98" s="32">
        <f>SUM($AB$4:AB98)</f>
        <v>1</v>
      </c>
      <c r="AD98" s="32" t="str">
        <f>LOOKUP(AC98,帕累托等级设置!$B$2:$B$6,帕累托等级设置!$A$2:$A$6)</f>
        <v>D</v>
      </c>
      <c r="AE98" s="57"/>
      <c r="AF98" s="32"/>
      <c r="AG98" s="32"/>
      <c r="AH98" s="32"/>
      <c r="AI98" s="32"/>
      <c r="AJ98" s="32"/>
      <c r="AK98" s="32"/>
      <c r="AL98" s="32">
        <f>VLOOKUP(AD98,帕累托等级设置!$A$1:$C$6,3)</f>
        <v>5</v>
      </c>
      <c r="AM98" s="32">
        <f>VLOOKUP(C98,备货周期!A:D,4,FALSE)</f>
        <v>150</v>
      </c>
      <c r="AN98" s="32">
        <f>VLOOKUP(C98,备货周期!A:E,5,FALSE)</f>
        <v>30</v>
      </c>
      <c r="AO98" s="32"/>
      <c r="AP98" s="32">
        <f>VLOOKUP(A98,现有库存!A:B,2,FALSE)</f>
        <v>5</v>
      </c>
      <c r="AQ98" s="32">
        <f>IF(ISNA(VLOOKUP(A98,在途!A:G,7,FALSE)),0,VLOOKUP(A98,在途!A:G,7,FALSE))</f>
        <v>0</v>
      </c>
      <c r="AR98" s="32"/>
      <c r="AS98" s="70">
        <f t="shared" si="8"/>
        <v>-5</v>
      </c>
      <c r="AT98" s="32">
        <f t="shared" si="9"/>
        <v>-18.399999999999999</v>
      </c>
    </row>
    <row r="99" spans="1:46" x14ac:dyDescent="0.25">
      <c r="A99" s="30">
        <v>9350329001051</v>
      </c>
      <c r="B99" s="30" t="str">
        <f>VLOOKUP(A99,Sheet4!$A$1:$B$115,2,FALSE)</f>
        <v>LUX04 190x280cm</v>
      </c>
      <c r="C99" s="31" t="str">
        <f>VLOOKUP(A99,Sheet4!A:C,3,FALSE)</f>
        <v>福海手工</v>
      </c>
      <c r="D99" s="44">
        <f>VLOOKUP(A99,Sheet4!A:D,4,FALSE)</f>
        <v>5.3199999999999994</v>
      </c>
      <c r="E99" s="32">
        <v>1</v>
      </c>
      <c r="F99" s="32">
        <v>193.49</v>
      </c>
      <c r="G99" s="32">
        <v>2</v>
      </c>
      <c r="H99" s="32">
        <v>335.49</v>
      </c>
      <c r="I99" s="32">
        <v>1</v>
      </c>
      <c r="J99" s="32">
        <v>202.49</v>
      </c>
      <c r="K99" s="33">
        <v>0</v>
      </c>
      <c r="L99" s="33">
        <v>0</v>
      </c>
      <c r="M99" s="33">
        <v>0</v>
      </c>
      <c r="N99" s="33">
        <v>0</v>
      </c>
      <c r="O99" s="32">
        <v>1</v>
      </c>
      <c r="P99" s="32">
        <v>202.49</v>
      </c>
      <c r="Q99" s="33">
        <v>0</v>
      </c>
      <c r="R99" s="33">
        <v>0</v>
      </c>
      <c r="S99" s="33">
        <v>0</v>
      </c>
      <c r="T99" s="33">
        <v>0</v>
      </c>
      <c r="U99" s="32">
        <v>0</v>
      </c>
      <c r="V99" s="32">
        <v>0</v>
      </c>
      <c r="W99" s="32">
        <v>0</v>
      </c>
      <c r="X99" s="32">
        <v>0</v>
      </c>
      <c r="Y99" s="32">
        <v>0</v>
      </c>
      <c r="Z99" s="32">
        <v>0</v>
      </c>
      <c r="AA99" s="32">
        <f t="shared" si="6"/>
        <v>0</v>
      </c>
      <c r="AB99" s="36">
        <f t="shared" si="7"/>
        <v>0</v>
      </c>
      <c r="AC99" s="32">
        <f>SUM($AB$4:AB99)</f>
        <v>1</v>
      </c>
      <c r="AD99" s="32" t="str">
        <f>LOOKUP(AC99,帕累托等级设置!$B$2:$B$6,帕累托等级设置!$A$2:$A$6)</f>
        <v>D</v>
      </c>
      <c r="AE99" s="57"/>
      <c r="AF99" s="32"/>
      <c r="AG99" s="32"/>
      <c r="AH99" s="32"/>
      <c r="AI99" s="32"/>
      <c r="AJ99" s="32"/>
      <c r="AK99" s="32"/>
      <c r="AL99" s="32">
        <f>VLOOKUP(AD99,帕累托等级设置!$A$1:$C$6,3)</f>
        <v>5</v>
      </c>
      <c r="AM99" s="32">
        <f>VLOOKUP(C99,备货周期!A:D,4,FALSE)</f>
        <v>75</v>
      </c>
      <c r="AN99" s="32">
        <f>VLOOKUP(C99,备货周期!A:E,5,FALSE)</f>
        <v>30</v>
      </c>
      <c r="AO99" s="32"/>
      <c r="AP99" s="32">
        <f>VLOOKUP(A99,现有库存!A:B,2,FALSE)</f>
        <v>5</v>
      </c>
      <c r="AQ99" s="32">
        <f>IF(ISNA(VLOOKUP(A99,在途!A:G,7,FALSE)),0,VLOOKUP(A99,在途!A:G,7,FALSE))</f>
        <v>0</v>
      </c>
      <c r="AR99" s="32"/>
      <c r="AS99" s="70">
        <f t="shared" si="8"/>
        <v>-5</v>
      </c>
      <c r="AT99" s="32">
        <f t="shared" si="9"/>
        <v>-26.599999999999998</v>
      </c>
    </row>
    <row r="100" spans="1:46" x14ac:dyDescent="0.25">
      <c r="A100" s="30">
        <v>9350329000092</v>
      </c>
      <c r="B100" s="30" t="str">
        <f>VLOOKUP(A100,Sheet4!$A$1:$B$115,2,FALSE)</f>
        <v>DRI05 200x290cm</v>
      </c>
      <c r="C100" s="31" t="str">
        <f>VLOOKUP(A100,Sheet4!A:C,3,FALSE)</f>
        <v>印度手工</v>
      </c>
      <c r="D100" s="44">
        <f>VLOOKUP(A100,Sheet4!A:D,4,FALSE)</f>
        <v>5.8</v>
      </c>
      <c r="E100" s="32">
        <v>1</v>
      </c>
      <c r="F100" s="32">
        <v>279.99</v>
      </c>
      <c r="G100" s="33">
        <v>0</v>
      </c>
      <c r="H100" s="33">
        <v>0</v>
      </c>
      <c r="I100" s="33">
        <v>0</v>
      </c>
      <c r="J100" s="33">
        <v>0</v>
      </c>
      <c r="K100" s="33">
        <v>0</v>
      </c>
      <c r="L100" s="33">
        <v>0</v>
      </c>
      <c r="M100" s="33">
        <v>0</v>
      </c>
      <c r="N100" s="33">
        <v>0</v>
      </c>
      <c r="O100" s="33">
        <v>0</v>
      </c>
      <c r="P100" s="33">
        <v>0</v>
      </c>
      <c r="Q100" s="33">
        <v>0</v>
      </c>
      <c r="R100" s="33">
        <v>0</v>
      </c>
      <c r="S100" s="33">
        <v>0</v>
      </c>
      <c r="T100" s="33">
        <v>0</v>
      </c>
      <c r="U100" s="32">
        <v>0</v>
      </c>
      <c r="V100" s="32">
        <v>0</v>
      </c>
      <c r="W100" s="32">
        <v>0</v>
      </c>
      <c r="X100" s="32">
        <v>0</v>
      </c>
      <c r="Y100" s="32">
        <v>0</v>
      </c>
      <c r="Z100" s="32">
        <v>0</v>
      </c>
      <c r="AA100" s="32">
        <f t="shared" ref="AA100:AA113" si="10">Z100+X100+V100+T100</f>
        <v>0</v>
      </c>
      <c r="AB100" s="36">
        <f t="shared" ref="AB100:AB113" si="11">AA100/$AA$114</f>
        <v>0</v>
      </c>
      <c r="AC100" s="32">
        <f>SUM($AB$4:AB100)</f>
        <v>1</v>
      </c>
      <c r="AD100" s="32" t="str">
        <f>LOOKUP(AC100,帕累托等级设置!$B$2:$B$6,帕累托等级设置!$A$2:$A$6)</f>
        <v>D</v>
      </c>
      <c r="AE100" s="57"/>
      <c r="AF100" s="32"/>
      <c r="AG100" s="32"/>
      <c r="AH100" s="32"/>
      <c r="AI100" s="32"/>
      <c r="AJ100" s="32"/>
      <c r="AK100" s="32"/>
      <c r="AL100" s="32">
        <f>VLOOKUP(AD100,帕累托等级设置!$A$1:$C$6,3)</f>
        <v>5</v>
      </c>
      <c r="AM100" s="32">
        <f>VLOOKUP(C100,备货周期!A:D,4,FALSE)</f>
        <v>150</v>
      </c>
      <c r="AN100" s="32">
        <f>VLOOKUP(C100,备货周期!A:E,5,FALSE)</f>
        <v>30</v>
      </c>
      <c r="AO100" s="32"/>
      <c r="AP100" s="32">
        <f>VLOOKUP(A100,现有库存!A:B,2,FALSE)</f>
        <v>0</v>
      </c>
      <c r="AQ100" s="32">
        <f>IF(ISNA(VLOOKUP(A100,在途!A:G,7,FALSE)),0,VLOOKUP(A100,在途!A:G,7,FALSE))</f>
        <v>0</v>
      </c>
      <c r="AR100" s="32"/>
      <c r="AS100" s="70">
        <f t="shared" si="8"/>
        <v>0</v>
      </c>
      <c r="AT100" s="32">
        <f t="shared" si="9"/>
        <v>0</v>
      </c>
    </row>
    <row r="101" spans="1:46" x14ac:dyDescent="0.25">
      <c r="A101" s="30">
        <v>9350329000115</v>
      </c>
      <c r="B101" s="30" t="str">
        <f>VLOOKUP(A101,Sheet4!$A$1:$B$115,2,FALSE)</f>
        <v>DRI06 200x290cm</v>
      </c>
      <c r="C101" s="31" t="str">
        <f>VLOOKUP(A101,Sheet4!A:C,3,FALSE)</f>
        <v>印度手工</v>
      </c>
      <c r="D101" s="44">
        <f>VLOOKUP(A101,Sheet4!A:D,4,FALSE)</f>
        <v>5.8</v>
      </c>
      <c r="E101" s="32">
        <v>0</v>
      </c>
      <c r="F101" s="33">
        <v>0</v>
      </c>
      <c r="G101" s="33">
        <v>0</v>
      </c>
      <c r="H101" s="33">
        <v>0</v>
      </c>
      <c r="I101" s="33">
        <v>0</v>
      </c>
      <c r="J101" s="33">
        <v>0</v>
      </c>
      <c r="K101" s="33">
        <v>0</v>
      </c>
      <c r="L101" s="33">
        <v>0</v>
      </c>
      <c r="M101" s="32">
        <v>2</v>
      </c>
      <c r="N101" s="32">
        <v>282.48</v>
      </c>
      <c r="O101" s="33">
        <v>0</v>
      </c>
      <c r="P101" s="33">
        <v>0</v>
      </c>
      <c r="Q101" s="33">
        <v>0</v>
      </c>
      <c r="R101" s="33">
        <v>0</v>
      </c>
      <c r="S101" s="33">
        <v>0</v>
      </c>
      <c r="T101" s="33">
        <v>0</v>
      </c>
      <c r="U101" s="32">
        <v>0</v>
      </c>
      <c r="V101" s="32">
        <v>0</v>
      </c>
      <c r="W101" s="32">
        <v>0</v>
      </c>
      <c r="X101" s="32">
        <v>0</v>
      </c>
      <c r="Y101" s="32">
        <v>0</v>
      </c>
      <c r="Z101" s="32">
        <v>0</v>
      </c>
      <c r="AA101" s="32">
        <f t="shared" si="10"/>
        <v>0</v>
      </c>
      <c r="AB101" s="36">
        <f t="shared" si="11"/>
        <v>0</v>
      </c>
      <c r="AC101" s="32">
        <f>SUM($AB$4:AB101)</f>
        <v>1</v>
      </c>
      <c r="AD101" s="32" t="str">
        <f>LOOKUP(AC101,帕累托等级设置!$B$2:$B$6,帕累托等级设置!$A$2:$A$6)</f>
        <v>D</v>
      </c>
      <c r="AE101" s="57"/>
      <c r="AF101" s="32"/>
      <c r="AG101" s="32"/>
      <c r="AH101" s="32"/>
      <c r="AI101" s="32"/>
      <c r="AJ101" s="32"/>
      <c r="AK101" s="32"/>
      <c r="AL101" s="32">
        <f>VLOOKUP(AD101,帕累托等级设置!$A$1:$C$6,3)</f>
        <v>5</v>
      </c>
      <c r="AM101" s="32">
        <f>VLOOKUP(C101,备货周期!A:D,4,FALSE)</f>
        <v>150</v>
      </c>
      <c r="AN101" s="32">
        <f>VLOOKUP(C101,备货周期!A:E,5,FALSE)</f>
        <v>30</v>
      </c>
      <c r="AO101" s="32"/>
      <c r="AP101" s="32">
        <f>VLOOKUP(A101,现有库存!A:B,2,FALSE)</f>
        <v>0</v>
      </c>
      <c r="AQ101" s="32">
        <f>IF(ISNA(VLOOKUP(A101,在途!A:G,7,FALSE)),0,VLOOKUP(A101,在途!A:G,7,FALSE))</f>
        <v>0</v>
      </c>
      <c r="AR101" s="32"/>
      <c r="AS101" s="70">
        <f t="shared" si="8"/>
        <v>0</v>
      </c>
      <c r="AT101" s="32">
        <f t="shared" si="9"/>
        <v>0</v>
      </c>
    </row>
    <row r="102" spans="1:46" x14ac:dyDescent="0.25">
      <c r="A102" s="30">
        <v>9350329000146</v>
      </c>
      <c r="B102" s="30" t="str">
        <f>VLOOKUP(A102,Sheet4!$A$1:$B$115,2,FALSE)</f>
        <v>JAZ02 160x230cm</v>
      </c>
      <c r="C102" s="31" t="str">
        <f>VLOOKUP(A102,Sheet4!A:C,3,FALSE)</f>
        <v>印度手工</v>
      </c>
      <c r="D102" s="44">
        <f>VLOOKUP(A102,Sheet4!A:D,4,FALSE)</f>
        <v>3.6799999999999997</v>
      </c>
      <c r="E102" s="32">
        <v>1</v>
      </c>
      <c r="F102" s="32">
        <v>150.69999999999999</v>
      </c>
      <c r="G102" s="32">
        <v>1</v>
      </c>
      <c r="H102" s="32">
        <v>150.69999999999999</v>
      </c>
      <c r="I102" s="33">
        <v>0</v>
      </c>
      <c r="J102" s="33">
        <v>0</v>
      </c>
      <c r="K102" s="32">
        <v>1</v>
      </c>
      <c r="L102" s="32">
        <v>123.94</v>
      </c>
      <c r="M102" s="33">
        <v>0</v>
      </c>
      <c r="N102" s="33">
        <v>0</v>
      </c>
      <c r="O102" s="33">
        <v>0</v>
      </c>
      <c r="P102" s="33">
        <v>0</v>
      </c>
      <c r="Q102" s="33">
        <v>0</v>
      </c>
      <c r="R102" s="33">
        <v>0</v>
      </c>
      <c r="S102" s="33">
        <v>0</v>
      </c>
      <c r="T102" s="33">
        <v>0</v>
      </c>
      <c r="U102" s="32">
        <v>0</v>
      </c>
      <c r="V102" s="32">
        <v>0</v>
      </c>
      <c r="W102" s="32">
        <v>0</v>
      </c>
      <c r="X102" s="32">
        <v>0</v>
      </c>
      <c r="Y102" s="32">
        <v>0</v>
      </c>
      <c r="Z102" s="32">
        <v>0</v>
      </c>
      <c r="AA102" s="32">
        <f t="shared" si="10"/>
        <v>0</v>
      </c>
      <c r="AB102" s="36">
        <f t="shared" si="11"/>
        <v>0</v>
      </c>
      <c r="AC102" s="32">
        <f>SUM($AB$4:AB102)</f>
        <v>1</v>
      </c>
      <c r="AD102" s="32" t="str">
        <f>LOOKUP(AC102,帕累托等级设置!$B$2:$B$6,帕累托等级设置!$A$2:$A$6)</f>
        <v>D</v>
      </c>
      <c r="AE102" s="57"/>
      <c r="AF102" s="32"/>
      <c r="AG102" s="32"/>
      <c r="AH102" s="32"/>
      <c r="AI102" s="32"/>
      <c r="AJ102" s="32"/>
      <c r="AK102" s="32"/>
      <c r="AL102" s="32">
        <f>VLOOKUP(AD102,帕累托等级设置!$A$1:$C$6,3)</f>
        <v>5</v>
      </c>
      <c r="AM102" s="32">
        <f>VLOOKUP(C102,备货周期!A:D,4,FALSE)</f>
        <v>150</v>
      </c>
      <c r="AN102" s="32">
        <f>VLOOKUP(C102,备货周期!A:E,5,FALSE)</f>
        <v>30</v>
      </c>
      <c r="AO102" s="32"/>
      <c r="AP102" s="32">
        <f>VLOOKUP(A102,现有库存!A:B,2,FALSE)</f>
        <v>0</v>
      </c>
      <c r="AQ102" s="32">
        <f>IF(ISNA(VLOOKUP(A102,在途!A:G,7,FALSE)),0,VLOOKUP(A102,在途!A:G,7,FALSE))</f>
        <v>0</v>
      </c>
      <c r="AR102" s="32"/>
      <c r="AS102" s="70">
        <f t="shared" si="8"/>
        <v>0</v>
      </c>
      <c r="AT102" s="32">
        <f t="shared" si="9"/>
        <v>0</v>
      </c>
    </row>
    <row r="103" spans="1:46" x14ac:dyDescent="0.25">
      <c r="A103" s="30">
        <v>9350329000207</v>
      </c>
      <c r="B103" s="30" t="str">
        <f>VLOOKUP(A103,Sheet4!$A$1:$B$115,2,FALSE)</f>
        <v>JAZ05 160x230cm</v>
      </c>
      <c r="C103" s="31" t="str">
        <f>VLOOKUP(A103,Sheet4!A:C,3,FALSE)</f>
        <v>印度手工</v>
      </c>
      <c r="D103" s="44">
        <f>VLOOKUP(A103,Sheet4!A:D,4,FALSE)</f>
        <v>3.6799999999999997</v>
      </c>
      <c r="E103" s="32">
        <v>1</v>
      </c>
      <c r="F103" s="32">
        <v>150.69999999999999</v>
      </c>
      <c r="G103" s="32">
        <v>2</v>
      </c>
      <c r="H103" s="32">
        <v>301.39999999999998</v>
      </c>
      <c r="I103" s="32">
        <v>2</v>
      </c>
      <c r="J103" s="32">
        <v>301.39999999999998</v>
      </c>
      <c r="K103" s="33">
        <v>0</v>
      </c>
      <c r="L103" s="33">
        <v>0</v>
      </c>
      <c r="M103" s="32">
        <v>1</v>
      </c>
      <c r="N103" s="32">
        <v>123.94</v>
      </c>
      <c r="O103" s="33">
        <v>0</v>
      </c>
      <c r="P103" s="33">
        <v>0</v>
      </c>
      <c r="Q103" s="33">
        <v>0</v>
      </c>
      <c r="R103" s="33">
        <v>0</v>
      </c>
      <c r="S103" s="33">
        <v>0</v>
      </c>
      <c r="T103" s="33">
        <v>0</v>
      </c>
      <c r="U103" s="32">
        <v>0</v>
      </c>
      <c r="V103" s="32">
        <v>0</v>
      </c>
      <c r="W103" s="32">
        <v>0</v>
      </c>
      <c r="X103" s="32">
        <v>0</v>
      </c>
      <c r="Y103" s="32">
        <v>0</v>
      </c>
      <c r="Z103" s="32">
        <v>0</v>
      </c>
      <c r="AA103" s="32">
        <f t="shared" si="10"/>
        <v>0</v>
      </c>
      <c r="AB103" s="36">
        <f t="shared" si="11"/>
        <v>0</v>
      </c>
      <c r="AC103" s="32">
        <f>SUM($AB$4:AB103)</f>
        <v>1</v>
      </c>
      <c r="AD103" s="32" t="str">
        <f>LOOKUP(AC103,帕累托等级设置!$B$2:$B$6,帕累托等级设置!$A$2:$A$6)</f>
        <v>D</v>
      </c>
      <c r="AE103" s="57"/>
      <c r="AF103" s="32"/>
      <c r="AG103" s="32"/>
      <c r="AH103" s="32"/>
      <c r="AI103" s="32"/>
      <c r="AJ103" s="32"/>
      <c r="AK103" s="32"/>
      <c r="AL103" s="32">
        <f>VLOOKUP(AD103,帕累托等级设置!$A$1:$C$6,3)</f>
        <v>5</v>
      </c>
      <c r="AM103" s="32">
        <f>VLOOKUP(C103,备货周期!A:D,4,FALSE)</f>
        <v>150</v>
      </c>
      <c r="AN103" s="32">
        <f>VLOOKUP(C103,备货周期!A:E,5,FALSE)</f>
        <v>30</v>
      </c>
      <c r="AO103" s="32"/>
      <c r="AP103" s="32">
        <f>VLOOKUP(A103,现有库存!A:B,2,FALSE)</f>
        <v>1</v>
      </c>
      <c r="AQ103" s="32">
        <f>IF(ISNA(VLOOKUP(A103,在途!A:G,7,FALSE)),0,VLOOKUP(A103,在途!A:G,7,FALSE))</f>
        <v>0</v>
      </c>
      <c r="AR103" s="32"/>
      <c r="AS103" s="70">
        <f t="shared" si="8"/>
        <v>-1</v>
      </c>
      <c r="AT103" s="32">
        <f t="shared" si="9"/>
        <v>-3.6799999999999997</v>
      </c>
    </row>
    <row r="104" spans="1:46" x14ac:dyDescent="0.25">
      <c r="A104" s="30">
        <v>9350329000238</v>
      </c>
      <c r="B104" s="30" t="str">
        <f>VLOOKUP(A104,Sheet4!$A$1:$B$115,2,FALSE)</f>
        <v>IKA01 200x290cm</v>
      </c>
      <c r="C104" s="31" t="str">
        <f>VLOOKUP(A104,Sheet4!A:C,3,FALSE)</f>
        <v>印度手工</v>
      </c>
      <c r="D104" s="44">
        <f>VLOOKUP(A104,Sheet4!A:D,4,FALSE)</f>
        <v>5.8</v>
      </c>
      <c r="E104" s="32">
        <v>0</v>
      </c>
      <c r="F104" s="33">
        <v>0</v>
      </c>
      <c r="G104" s="32">
        <v>1</v>
      </c>
      <c r="H104" s="32">
        <v>207.64</v>
      </c>
      <c r="I104" s="33">
        <v>0</v>
      </c>
      <c r="J104" s="33">
        <v>0</v>
      </c>
      <c r="K104" s="32">
        <v>1</v>
      </c>
      <c r="L104" s="32">
        <v>519.99</v>
      </c>
      <c r="M104" s="33">
        <v>0</v>
      </c>
      <c r="N104" s="33">
        <v>0</v>
      </c>
      <c r="O104" s="33">
        <v>0</v>
      </c>
      <c r="P104" s="33">
        <v>0</v>
      </c>
      <c r="Q104" s="33">
        <v>0</v>
      </c>
      <c r="R104" s="33">
        <v>0</v>
      </c>
      <c r="S104" s="33">
        <v>0</v>
      </c>
      <c r="T104" s="33">
        <v>0</v>
      </c>
      <c r="U104" s="32">
        <v>0</v>
      </c>
      <c r="V104" s="32">
        <v>0</v>
      </c>
      <c r="W104" s="32">
        <v>0</v>
      </c>
      <c r="X104" s="32">
        <v>0</v>
      </c>
      <c r="Y104" s="32">
        <v>0</v>
      </c>
      <c r="Z104" s="32">
        <v>0</v>
      </c>
      <c r="AA104" s="32">
        <f t="shared" si="10"/>
        <v>0</v>
      </c>
      <c r="AB104" s="36">
        <f t="shared" si="11"/>
        <v>0</v>
      </c>
      <c r="AC104" s="32">
        <f>SUM($AB$4:AB104)</f>
        <v>1</v>
      </c>
      <c r="AD104" s="32" t="str">
        <f>LOOKUP(AC104,帕累托等级设置!$B$2:$B$6,帕累托等级设置!$A$2:$A$6)</f>
        <v>D</v>
      </c>
      <c r="AE104" s="57"/>
      <c r="AF104" s="32"/>
      <c r="AG104" s="32"/>
      <c r="AH104" s="32"/>
      <c r="AI104" s="32"/>
      <c r="AJ104" s="32"/>
      <c r="AK104" s="32"/>
      <c r="AL104" s="32">
        <f>VLOOKUP(AD104,帕累托等级设置!$A$1:$C$6,3)</f>
        <v>5</v>
      </c>
      <c r="AM104" s="32">
        <f>VLOOKUP(C104,备货周期!A:D,4,FALSE)</f>
        <v>150</v>
      </c>
      <c r="AN104" s="32">
        <f>VLOOKUP(C104,备货周期!A:E,5,FALSE)</f>
        <v>30</v>
      </c>
      <c r="AO104" s="32"/>
      <c r="AP104" s="32">
        <f>VLOOKUP(A104,现有库存!A:B,2,FALSE)</f>
        <v>3</v>
      </c>
      <c r="AQ104" s="32">
        <f>IF(ISNA(VLOOKUP(A104,在途!A:G,7,FALSE)),0,VLOOKUP(A104,在途!A:G,7,FALSE))</f>
        <v>0</v>
      </c>
      <c r="AR104" s="32"/>
      <c r="AS104" s="70">
        <f t="shared" si="8"/>
        <v>-3</v>
      </c>
      <c r="AT104" s="32">
        <f t="shared" si="9"/>
        <v>-17.399999999999999</v>
      </c>
    </row>
    <row r="105" spans="1:46" x14ac:dyDescent="0.25">
      <c r="A105" s="30">
        <v>9350329000245</v>
      </c>
      <c r="B105" s="30" t="str">
        <f>VLOOKUP(A105,Sheet4!$A$1:$B$115,2,FALSE)</f>
        <v>IKA02 160x230cm</v>
      </c>
      <c r="C105" s="31" t="str">
        <f>VLOOKUP(A105,Sheet4!A:C,3,FALSE)</f>
        <v>印度手工</v>
      </c>
      <c r="D105" s="44">
        <f>VLOOKUP(A105,Sheet4!A:D,4,FALSE)</f>
        <v>3.6799999999999997</v>
      </c>
      <c r="E105" s="32">
        <v>4</v>
      </c>
      <c r="F105" s="32">
        <v>526.96</v>
      </c>
      <c r="G105" s="32">
        <v>1</v>
      </c>
      <c r="H105" s="32">
        <v>131.74</v>
      </c>
      <c r="I105" s="32">
        <v>2</v>
      </c>
      <c r="J105" s="32">
        <v>263.48</v>
      </c>
      <c r="K105" s="33">
        <v>0</v>
      </c>
      <c r="L105" s="33">
        <v>0</v>
      </c>
      <c r="M105" s="33">
        <v>0</v>
      </c>
      <c r="N105" s="33">
        <v>0</v>
      </c>
      <c r="O105" s="33">
        <v>0</v>
      </c>
      <c r="P105" s="33">
        <v>0</v>
      </c>
      <c r="Q105" s="33">
        <v>0</v>
      </c>
      <c r="R105" s="33">
        <v>0</v>
      </c>
      <c r="S105" s="33">
        <v>0</v>
      </c>
      <c r="T105" s="33">
        <v>0</v>
      </c>
      <c r="U105" s="32">
        <v>0</v>
      </c>
      <c r="V105" s="32">
        <v>0</v>
      </c>
      <c r="W105" s="32">
        <v>0</v>
      </c>
      <c r="X105" s="32">
        <v>0</v>
      </c>
      <c r="Y105" s="32">
        <v>0</v>
      </c>
      <c r="Z105" s="32">
        <v>0</v>
      </c>
      <c r="AA105" s="32">
        <f t="shared" si="10"/>
        <v>0</v>
      </c>
      <c r="AB105" s="36">
        <f t="shared" si="11"/>
        <v>0</v>
      </c>
      <c r="AC105" s="32">
        <f>SUM($AB$4:AB105)</f>
        <v>1</v>
      </c>
      <c r="AD105" s="32" t="str">
        <f>LOOKUP(AC105,帕累托等级设置!$B$2:$B$6,帕累托等级设置!$A$2:$A$6)</f>
        <v>D</v>
      </c>
      <c r="AE105" s="57"/>
      <c r="AF105" s="32"/>
      <c r="AG105" s="32"/>
      <c r="AH105" s="32"/>
      <c r="AI105" s="32"/>
      <c r="AJ105" s="32"/>
      <c r="AK105" s="32"/>
      <c r="AL105" s="32">
        <f>VLOOKUP(AD105,帕累托等级设置!$A$1:$C$6,3)</f>
        <v>5</v>
      </c>
      <c r="AM105" s="32">
        <f>VLOOKUP(C105,备货周期!A:D,4,FALSE)</f>
        <v>150</v>
      </c>
      <c r="AN105" s="32">
        <f>VLOOKUP(C105,备货周期!A:E,5,FALSE)</f>
        <v>30</v>
      </c>
      <c r="AO105" s="32"/>
      <c r="AP105" s="32">
        <f>VLOOKUP(A105,现有库存!A:B,2,FALSE)</f>
        <v>11</v>
      </c>
      <c r="AQ105" s="32">
        <f>IF(ISNA(VLOOKUP(A105,在途!A:G,7,FALSE)),0,VLOOKUP(A105,在途!A:G,7,FALSE))</f>
        <v>0</v>
      </c>
      <c r="AR105" s="32"/>
      <c r="AS105" s="70">
        <f t="shared" si="8"/>
        <v>-11</v>
      </c>
      <c r="AT105" s="32">
        <f t="shared" si="9"/>
        <v>-40.479999999999997</v>
      </c>
    </row>
    <row r="106" spans="1:46" x14ac:dyDescent="0.25">
      <c r="A106" s="30">
        <v>9350329000252</v>
      </c>
      <c r="B106" s="30" t="str">
        <f>VLOOKUP(A106,Sheet4!$A$1:$B$115,2,FALSE)</f>
        <v>IKA02 200x290cm</v>
      </c>
      <c r="C106" s="31" t="str">
        <f>VLOOKUP(A106,Sheet4!A:C,3,FALSE)</f>
        <v>印度手工</v>
      </c>
      <c r="D106" s="44">
        <f>VLOOKUP(A106,Sheet4!A:D,4,FALSE)</f>
        <v>5.8</v>
      </c>
      <c r="E106" s="32">
        <v>0</v>
      </c>
      <c r="F106" s="33">
        <v>0</v>
      </c>
      <c r="G106" s="33">
        <v>0</v>
      </c>
      <c r="H106" s="33">
        <v>0</v>
      </c>
      <c r="I106" s="33">
        <v>0</v>
      </c>
      <c r="J106" s="33">
        <v>0</v>
      </c>
      <c r="K106" s="32">
        <v>1</v>
      </c>
      <c r="L106" s="32">
        <v>434.99</v>
      </c>
      <c r="M106" s="33">
        <v>0</v>
      </c>
      <c r="N106" s="33">
        <v>0</v>
      </c>
      <c r="O106" s="33">
        <v>0</v>
      </c>
      <c r="P106" s="33">
        <v>0</v>
      </c>
      <c r="Q106" s="33">
        <v>0</v>
      </c>
      <c r="R106" s="33">
        <v>0</v>
      </c>
      <c r="S106" s="33">
        <v>0</v>
      </c>
      <c r="T106" s="33">
        <v>0</v>
      </c>
      <c r="U106" s="32">
        <v>0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2">
        <f t="shared" si="10"/>
        <v>0</v>
      </c>
      <c r="AB106" s="36">
        <f t="shared" si="11"/>
        <v>0</v>
      </c>
      <c r="AC106" s="32">
        <f>SUM($AB$4:AB106)</f>
        <v>1</v>
      </c>
      <c r="AD106" s="32" t="str">
        <f>LOOKUP(AC106,帕累托等级设置!$B$2:$B$6,帕累托等级设置!$A$2:$A$6)</f>
        <v>D</v>
      </c>
      <c r="AE106" s="57"/>
      <c r="AF106" s="32"/>
      <c r="AG106" s="32"/>
      <c r="AH106" s="32"/>
      <c r="AI106" s="32"/>
      <c r="AJ106" s="32"/>
      <c r="AK106" s="32"/>
      <c r="AL106" s="32">
        <f>VLOOKUP(AD106,帕累托等级设置!$A$1:$C$6,3)</f>
        <v>5</v>
      </c>
      <c r="AM106" s="32">
        <f>VLOOKUP(C106,备货周期!A:D,4,FALSE)</f>
        <v>150</v>
      </c>
      <c r="AN106" s="32">
        <f>VLOOKUP(C106,备货周期!A:E,5,FALSE)</f>
        <v>30</v>
      </c>
      <c r="AO106" s="32"/>
      <c r="AP106" s="32">
        <f>VLOOKUP(A106,现有库存!A:B,2,FALSE)</f>
        <v>5</v>
      </c>
      <c r="AQ106" s="32">
        <f>IF(ISNA(VLOOKUP(A106,在途!A:G,7,FALSE)),0,VLOOKUP(A106,在途!A:G,7,FALSE))</f>
        <v>0</v>
      </c>
      <c r="AR106" s="32"/>
      <c r="AS106" s="70">
        <f t="shared" si="8"/>
        <v>-5</v>
      </c>
      <c r="AT106" s="32">
        <f t="shared" si="9"/>
        <v>-29</v>
      </c>
    </row>
    <row r="107" spans="1:46" x14ac:dyDescent="0.25">
      <c r="A107" s="30">
        <v>9350329000269</v>
      </c>
      <c r="B107" s="30" t="str">
        <f>VLOOKUP(A107,Sheet4!$A$1:$B$115,2,FALSE)</f>
        <v>IKA03 160x230cm</v>
      </c>
      <c r="C107" s="31" t="str">
        <f>VLOOKUP(A107,Sheet4!A:C,3,FALSE)</f>
        <v>印度手工</v>
      </c>
      <c r="D107" s="44">
        <f>VLOOKUP(A107,Sheet4!A:D,4,FALSE)</f>
        <v>3.6799999999999997</v>
      </c>
      <c r="E107" s="32">
        <v>4</v>
      </c>
      <c r="F107" s="32">
        <v>526.96</v>
      </c>
      <c r="G107" s="32">
        <v>1</v>
      </c>
      <c r="H107" s="32">
        <v>131.74</v>
      </c>
      <c r="I107" s="32">
        <v>2</v>
      </c>
      <c r="J107" s="32">
        <v>263.48</v>
      </c>
      <c r="K107" s="32">
        <v>1</v>
      </c>
      <c r="L107" s="32">
        <v>270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2">
        <v>0</v>
      </c>
      <c r="V107" s="32">
        <v>0</v>
      </c>
      <c r="W107" s="32">
        <v>0</v>
      </c>
      <c r="X107" s="32">
        <v>0</v>
      </c>
      <c r="Y107" s="32">
        <v>0</v>
      </c>
      <c r="Z107" s="32">
        <v>0</v>
      </c>
      <c r="AA107" s="32">
        <f t="shared" si="10"/>
        <v>0</v>
      </c>
      <c r="AB107" s="36">
        <f t="shared" si="11"/>
        <v>0</v>
      </c>
      <c r="AC107" s="32">
        <f>SUM($AB$4:AB107)</f>
        <v>1</v>
      </c>
      <c r="AD107" s="32" t="str">
        <f>LOOKUP(AC107,帕累托等级设置!$B$2:$B$6,帕累托等级设置!$A$2:$A$6)</f>
        <v>D</v>
      </c>
      <c r="AE107" s="57"/>
      <c r="AF107" s="32"/>
      <c r="AG107" s="32"/>
      <c r="AH107" s="32"/>
      <c r="AI107" s="32"/>
      <c r="AJ107" s="32"/>
      <c r="AK107" s="32"/>
      <c r="AL107" s="32">
        <f>VLOOKUP(AD107,帕累托等级设置!$A$1:$C$6,3)</f>
        <v>5</v>
      </c>
      <c r="AM107" s="32">
        <f>VLOOKUP(C107,备货周期!A:D,4,FALSE)</f>
        <v>150</v>
      </c>
      <c r="AN107" s="32">
        <f>VLOOKUP(C107,备货周期!A:E,5,FALSE)</f>
        <v>30</v>
      </c>
      <c r="AO107" s="32"/>
      <c r="AP107" s="32">
        <f>VLOOKUP(A107,现有库存!A:B,2,FALSE)</f>
        <v>6</v>
      </c>
      <c r="AQ107" s="32">
        <f>IF(ISNA(VLOOKUP(A107,在途!A:G,7,FALSE)),0,VLOOKUP(A107,在途!A:G,7,FALSE))</f>
        <v>0</v>
      </c>
      <c r="AR107" s="32"/>
      <c r="AS107" s="70">
        <f t="shared" si="8"/>
        <v>-6</v>
      </c>
      <c r="AT107" s="32">
        <f t="shared" si="9"/>
        <v>-22.08</v>
      </c>
    </row>
    <row r="108" spans="1:46" x14ac:dyDescent="0.25">
      <c r="A108" s="30">
        <v>9350329000306</v>
      </c>
      <c r="B108" s="30" t="str">
        <f>VLOOKUP(A108,Sheet4!$A$1:$B$115,2,FALSE)</f>
        <v>IKA05 160x230cm</v>
      </c>
      <c r="C108" s="31" t="str">
        <f>VLOOKUP(A108,Sheet4!A:C,3,FALSE)</f>
        <v>印度手工</v>
      </c>
      <c r="D108" s="44">
        <f>VLOOKUP(A108,Sheet4!A:D,4,FALSE)</f>
        <v>3.6799999999999997</v>
      </c>
      <c r="E108" s="32">
        <v>2</v>
      </c>
      <c r="F108" s="32">
        <v>263.48</v>
      </c>
      <c r="G108" s="33">
        <v>0</v>
      </c>
      <c r="H108" s="33">
        <v>0</v>
      </c>
      <c r="I108" s="33">
        <v>0</v>
      </c>
      <c r="J108" s="33">
        <v>0</v>
      </c>
      <c r="K108" s="32">
        <v>1</v>
      </c>
      <c r="L108" s="32">
        <v>106.17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2">
        <v>0</v>
      </c>
      <c r="V108" s="32">
        <v>0</v>
      </c>
      <c r="W108" s="32">
        <v>0</v>
      </c>
      <c r="X108" s="32">
        <v>0</v>
      </c>
      <c r="Y108" s="32">
        <v>0</v>
      </c>
      <c r="Z108" s="32">
        <v>0</v>
      </c>
      <c r="AA108" s="32">
        <f t="shared" si="10"/>
        <v>0</v>
      </c>
      <c r="AB108" s="36">
        <f t="shared" si="11"/>
        <v>0</v>
      </c>
      <c r="AC108" s="32">
        <f>SUM($AB$4:AB108)</f>
        <v>1</v>
      </c>
      <c r="AD108" s="32" t="str">
        <f>LOOKUP(AC108,帕累托等级设置!$B$2:$B$6,帕累托等级设置!$A$2:$A$6)</f>
        <v>D</v>
      </c>
      <c r="AE108" s="57"/>
      <c r="AF108" s="32"/>
      <c r="AG108" s="32"/>
      <c r="AH108" s="32"/>
      <c r="AI108" s="32"/>
      <c r="AJ108" s="32"/>
      <c r="AK108" s="32"/>
      <c r="AL108" s="32">
        <f>VLOOKUP(AD108,帕累托等级设置!$A$1:$C$6,3)</f>
        <v>5</v>
      </c>
      <c r="AM108" s="32">
        <f>VLOOKUP(C108,备货周期!A:D,4,FALSE)</f>
        <v>150</v>
      </c>
      <c r="AN108" s="32">
        <f>VLOOKUP(C108,备货周期!A:E,5,FALSE)</f>
        <v>30</v>
      </c>
      <c r="AO108" s="32"/>
      <c r="AP108" s="32">
        <f>VLOOKUP(A108,现有库存!A:B,2,FALSE)</f>
        <v>0</v>
      </c>
      <c r="AQ108" s="32">
        <f>IF(ISNA(VLOOKUP(A108,在途!A:G,7,FALSE)),0,VLOOKUP(A108,在途!A:G,7,FALSE))</f>
        <v>0</v>
      </c>
      <c r="AR108" s="32"/>
      <c r="AS108" s="70">
        <f t="shared" si="8"/>
        <v>0</v>
      </c>
      <c r="AT108" s="32">
        <f t="shared" si="9"/>
        <v>0</v>
      </c>
    </row>
    <row r="109" spans="1:46" x14ac:dyDescent="0.25">
      <c r="A109" s="30">
        <v>9350329000313</v>
      </c>
      <c r="B109" s="30" t="str">
        <f>VLOOKUP(A109,Sheet4!$A$1:$B$115,2,FALSE)</f>
        <v>IKA05 200x290cm</v>
      </c>
      <c r="C109" s="31" t="str">
        <f>VLOOKUP(A109,Sheet4!A:C,3,FALSE)</f>
        <v>印度手工</v>
      </c>
      <c r="D109" s="44">
        <f>VLOOKUP(A109,Sheet4!A:D,4,FALSE)</f>
        <v>5.8</v>
      </c>
      <c r="E109" s="32">
        <v>0</v>
      </c>
      <c r="F109" s="33">
        <v>0</v>
      </c>
      <c r="G109" s="33">
        <v>0</v>
      </c>
      <c r="H109" s="33">
        <v>0</v>
      </c>
      <c r="I109" s="33">
        <v>0</v>
      </c>
      <c r="J109" s="33">
        <v>0</v>
      </c>
      <c r="K109" s="33">
        <v>0</v>
      </c>
      <c r="L109" s="33">
        <v>0</v>
      </c>
      <c r="M109" s="32">
        <v>1</v>
      </c>
      <c r="N109" s="32">
        <v>434.99</v>
      </c>
      <c r="O109" s="33">
        <v>0</v>
      </c>
      <c r="P109" s="33">
        <v>0</v>
      </c>
      <c r="Q109" s="33">
        <v>0</v>
      </c>
      <c r="R109" s="33">
        <v>0</v>
      </c>
      <c r="S109" s="33">
        <v>0</v>
      </c>
      <c r="T109" s="33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f t="shared" si="10"/>
        <v>0</v>
      </c>
      <c r="AB109" s="36">
        <f t="shared" si="11"/>
        <v>0</v>
      </c>
      <c r="AC109" s="32">
        <f>SUM($AB$4:AB109)</f>
        <v>1</v>
      </c>
      <c r="AD109" s="32" t="str">
        <f>LOOKUP(AC109,帕累托等级设置!$B$2:$B$6,帕累托等级设置!$A$2:$A$6)</f>
        <v>D</v>
      </c>
      <c r="AE109" s="57"/>
      <c r="AF109" s="32"/>
      <c r="AG109" s="32"/>
      <c r="AH109" s="32"/>
      <c r="AI109" s="32"/>
      <c r="AJ109" s="32"/>
      <c r="AK109" s="32"/>
      <c r="AL109" s="32">
        <f>VLOOKUP(AD109,帕累托等级设置!$A$1:$C$6,3)</f>
        <v>5</v>
      </c>
      <c r="AM109" s="32">
        <f>VLOOKUP(C109,备货周期!A:D,4,FALSE)</f>
        <v>150</v>
      </c>
      <c r="AN109" s="32">
        <f>VLOOKUP(C109,备货周期!A:E,5,FALSE)</f>
        <v>30</v>
      </c>
      <c r="AO109" s="32"/>
      <c r="AP109" s="32">
        <f>VLOOKUP(A109,现有库存!A:B,2,FALSE)</f>
        <v>1</v>
      </c>
      <c r="AQ109" s="32">
        <f>IF(ISNA(VLOOKUP(A109,在途!A:G,7,FALSE)),0,VLOOKUP(A109,在途!A:G,7,FALSE))</f>
        <v>0</v>
      </c>
      <c r="AR109" s="32"/>
      <c r="AS109" s="70">
        <f t="shared" si="8"/>
        <v>-1</v>
      </c>
      <c r="AT109" s="32">
        <f t="shared" si="9"/>
        <v>-5.8</v>
      </c>
    </row>
    <row r="110" spans="1:46" x14ac:dyDescent="0.25">
      <c r="A110" s="30">
        <v>9350329000566</v>
      </c>
      <c r="B110" s="30" t="str">
        <f>VLOOKUP(A110,Sheet4!$A$1:$B$115,2,FALSE)</f>
        <v>SIL04 155x225cm</v>
      </c>
      <c r="C110" s="31" t="str">
        <f>VLOOKUP(A110,Sheet4!A:C,3,FALSE)</f>
        <v>福荣达机织</v>
      </c>
      <c r="D110" s="44">
        <f>VLOOKUP(A110,Sheet4!A:D,4,FALSE)</f>
        <v>3.6799999999999997</v>
      </c>
      <c r="E110" s="32">
        <v>3</v>
      </c>
      <c r="F110" s="32">
        <v>174.38</v>
      </c>
      <c r="G110" s="33">
        <v>0</v>
      </c>
      <c r="H110" s="33">
        <v>0</v>
      </c>
      <c r="I110" s="32">
        <v>2</v>
      </c>
      <c r="J110" s="32">
        <v>174.38</v>
      </c>
      <c r="K110" s="33">
        <v>0</v>
      </c>
      <c r="L110" s="33">
        <v>0</v>
      </c>
      <c r="M110" s="33">
        <v>0</v>
      </c>
      <c r="N110" s="33">
        <v>0</v>
      </c>
      <c r="O110" s="33">
        <v>0</v>
      </c>
      <c r="P110" s="33">
        <v>0</v>
      </c>
      <c r="Q110" s="33">
        <v>0</v>
      </c>
      <c r="R110" s="33">
        <v>0</v>
      </c>
      <c r="S110" s="33">
        <v>0</v>
      </c>
      <c r="T110" s="33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f t="shared" si="10"/>
        <v>0</v>
      </c>
      <c r="AB110" s="36">
        <f t="shared" si="11"/>
        <v>0</v>
      </c>
      <c r="AC110" s="32">
        <f>SUM($AB$4:AB110)</f>
        <v>1</v>
      </c>
      <c r="AD110" s="32" t="str">
        <f>LOOKUP(AC110,帕累托等级设置!$B$2:$B$6,帕累托等级设置!$A$2:$A$6)</f>
        <v>D</v>
      </c>
      <c r="AE110" s="57"/>
      <c r="AF110" s="32"/>
      <c r="AG110" s="32"/>
      <c r="AH110" s="32"/>
      <c r="AI110" s="32"/>
      <c r="AJ110" s="32"/>
      <c r="AK110" s="32"/>
      <c r="AL110" s="32">
        <f>VLOOKUP(AD110,帕累托等级设置!$A$1:$C$6,3)</f>
        <v>5</v>
      </c>
      <c r="AM110" s="32">
        <f>VLOOKUP(C110,备货周期!A:D,4,FALSE)</f>
        <v>90</v>
      </c>
      <c r="AN110" s="32">
        <f>VLOOKUP(C110,备货周期!A:E,5,FALSE)</f>
        <v>30</v>
      </c>
      <c r="AO110" s="32"/>
      <c r="AP110" s="32">
        <f>VLOOKUP(A110,现有库存!A:B,2,FALSE)</f>
        <v>1</v>
      </c>
      <c r="AQ110" s="32">
        <f>IF(ISNA(VLOOKUP(A110,在途!A:G,7,FALSE)),0,VLOOKUP(A110,在途!A:G,7,FALSE))</f>
        <v>0</v>
      </c>
      <c r="AR110" s="32"/>
      <c r="AS110" s="70">
        <f t="shared" si="8"/>
        <v>-1</v>
      </c>
      <c r="AT110" s="32">
        <f t="shared" si="9"/>
        <v>-3.6799999999999997</v>
      </c>
    </row>
    <row r="111" spans="1:46" x14ac:dyDescent="0.25">
      <c r="A111" s="30">
        <v>9350329000672</v>
      </c>
      <c r="B111" s="30" t="str">
        <f>VLOOKUP(A111,Sheet4!$A$1:$B$115,2,FALSE)</f>
        <v>FRE01 190x280cm</v>
      </c>
      <c r="C111" s="31" t="str">
        <f>VLOOKUP(A111,Sheet4!A:C,3,FALSE)</f>
        <v>熊亚机织</v>
      </c>
      <c r="D111" s="44">
        <f>VLOOKUP(A111,Sheet4!A:D,4,FALSE)</f>
        <v>5.3199999999999994</v>
      </c>
      <c r="E111" s="32">
        <v>0</v>
      </c>
      <c r="F111" s="33">
        <v>0</v>
      </c>
      <c r="G111" s="33">
        <v>0</v>
      </c>
      <c r="H111" s="33">
        <v>0</v>
      </c>
      <c r="I111" s="32">
        <v>4</v>
      </c>
      <c r="J111" s="32">
        <v>738.99</v>
      </c>
      <c r="K111" s="32">
        <v>2</v>
      </c>
      <c r="L111" s="32">
        <v>339.99</v>
      </c>
      <c r="M111" s="33">
        <v>0</v>
      </c>
      <c r="N111" s="33">
        <v>0</v>
      </c>
      <c r="O111" s="33">
        <v>0</v>
      </c>
      <c r="P111" s="33">
        <v>0</v>
      </c>
      <c r="Q111" s="33">
        <v>0</v>
      </c>
      <c r="R111" s="33">
        <v>0</v>
      </c>
      <c r="S111" s="33">
        <v>0</v>
      </c>
      <c r="T111" s="33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f t="shared" si="10"/>
        <v>0</v>
      </c>
      <c r="AB111" s="36">
        <f t="shared" si="11"/>
        <v>0</v>
      </c>
      <c r="AC111" s="32">
        <f>SUM($AB$4:AB111)</f>
        <v>1</v>
      </c>
      <c r="AD111" s="32" t="str">
        <f>LOOKUP(AC111,帕累托等级设置!$B$2:$B$6,帕累托等级设置!$A$2:$A$6)</f>
        <v>D</v>
      </c>
      <c r="AE111" s="57"/>
      <c r="AF111" s="32"/>
      <c r="AG111" s="32"/>
      <c r="AH111" s="32"/>
      <c r="AI111" s="32"/>
      <c r="AJ111" s="32"/>
      <c r="AK111" s="32"/>
      <c r="AL111" s="32">
        <f>VLOOKUP(AD111,帕累托等级设置!$A$1:$C$6,3)</f>
        <v>5</v>
      </c>
      <c r="AM111" s="32">
        <f>VLOOKUP(C111,备货周期!A:D,4,FALSE)</f>
        <v>75</v>
      </c>
      <c r="AN111" s="32">
        <f>VLOOKUP(C111,备货周期!A:E,5,FALSE)</f>
        <v>30</v>
      </c>
      <c r="AO111" s="32"/>
      <c r="AP111" s="32">
        <f>VLOOKUP(A111,现有库存!A:B,2,FALSE)</f>
        <v>7</v>
      </c>
      <c r="AQ111" s="32">
        <f>IF(ISNA(VLOOKUP(A111,在途!A:G,7,FALSE)),0,VLOOKUP(A111,在途!A:G,7,FALSE))</f>
        <v>0</v>
      </c>
      <c r="AR111" s="32"/>
      <c r="AS111" s="70">
        <f t="shared" si="8"/>
        <v>-7</v>
      </c>
      <c r="AT111" s="32">
        <f t="shared" si="9"/>
        <v>-37.239999999999995</v>
      </c>
    </row>
    <row r="112" spans="1:46" x14ac:dyDescent="0.25">
      <c r="A112" s="30">
        <v>9350329001389</v>
      </c>
      <c r="B112" s="30" t="str">
        <f>VLOOKUP(A112,Sheet4!$A$1:$B$115,2,FALSE)</f>
        <v>SIL02 240x340cm</v>
      </c>
      <c r="C112" s="31" t="str">
        <f>VLOOKUP(A112,Sheet4!A:C,3,FALSE)</f>
        <v>福荣达机织</v>
      </c>
      <c r="D112" s="44">
        <f>VLOOKUP(A112,Sheet4!A:D,4,FALSE)</f>
        <v>8.16</v>
      </c>
      <c r="E112" s="32">
        <v>0</v>
      </c>
      <c r="F112" s="33">
        <v>0</v>
      </c>
      <c r="G112" s="33">
        <v>0</v>
      </c>
      <c r="H112" s="33">
        <v>0</v>
      </c>
      <c r="I112" s="33">
        <v>0</v>
      </c>
      <c r="J112" s="33">
        <v>0</v>
      </c>
      <c r="K112" s="32">
        <v>2</v>
      </c>
      <c r="L112" s="32">
        <v>408</v>
      </c>
      <c r="M112" s="32">
        <v>1</v>
      </c>
      <c r="N112" s="32">
        <v>204</v>
      </c>
      <c r="O112" s="33">
        <v>0</v>
      </c>
      <c r="P112" s="33">
        <v>0</v>
      </c>
      <c r="Q112" s="33">
        <v>0</v>
      </c>
      <c r="R112" s="33">
        <v>0</v>
      </c>
      <c r="S112" s="33">
        <v>0</v>
      </c>
      <c r="T112" s="33">
        <v>0</v>
      </c>
      <c r="U112" s="32"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f t="shared" si="10"/>
        <v>0</v>
      </c>
      <c r="AB112" s="36">
        <f t="shared" si="11"/>
        <v>0</v>
      </c>
      <c r="AC112" s="32">
        <f>SUM($AB$4:AB112)</f>
        <v>1</v>
      </c>
      <c r="AD112" s="32" t="str">
        <f>LOOKUP(AC112,帕累托等级设置!$B$2:$B$6,帕累托等级设置!$A$2:$A$6)</f>
        <v>D</v>
      </c>
      <c r="AE112" s="57"/>
      <c r="AF112" s="32"/>
      <c r="AG112" s="32"/>
      <c r="AH112" s="32"/>
      <c r="AI112" s="32"/>
      <c r="AJ112" s="32"/>
      <c r="AK112" s="32"/>
      <c r="AL112" s="32">
        <f>VLOOKUP(AD112,帕累托等级设置!$A$1:$C$6,3)</f>
        <v>5</v>
      </c>
      <c r="AM112" s="32">
        <f>VLOOKUP(C112,备货周期!A:D,4,FALSE)</f>
        <v>90</v>
      </c>
      <c r="AN112" s="32">
        <f>VLOOKUP(C112,备货周期!A:E,5,FALSE)</f>
        <v>30</v>
      </c>
      <c r="AO112" s="32"/>
      <c r="AP112" s="32">
        <f>VLOOKUP(A112,现有库存!A:B,2,FALSE)</f>
        <v>0</v>
      </c>
      <c r="AQ112" s="32">
        <f>IF(ISNA(VLOOKUP(A112,在途!A:G,7,FALSE)),0,VLOOKUP(A112,在途!A:G,7,FALSE))</f>
        <v>2</v>
      </c>
      <c r="AR112" s="32"/>
      <c r="AS112" s="70">
        <f t="shared" si="8"/>
        <v>-2</v>
      </c>
      <c r="AT112" s="32">
        <f t="shared" si="9"/>
        <v>-16.32</v>
      </c>
    </row>
    <row r="113" spans="1:46" x14ac:dyDescent="0.25">
      <c r="A113" s="30">
        <v>9350329001105</v>
      </c>
      <c r="B113" s="30" t="str">
        <f>VLOOKUP(A113,Sheet4!$A$1:$B$115,2,FALSE)</f>
        <v>Q9012 200x290cm</v>
      </c>
      <c r="C113" s="31" t="str">
        <f>VLOOKUP(A113,Sheet4!A:C,3,FALSE)</f>
        <v>防滑垫</v>
      </c>
      <c r="D113" s="44">
        <f>VLOOKUP(A113,Sheet4!A:D,4,FALSE)</f>
        <v>5.8</v>
      </c>
      <c r="E113" s="32">
        <v>0</v>
      </c>
      <c r="F113" s="33">
        <v>0</v>
      </c>
      <c r="G113" s="33">
        <v>0</v>
      </c>
      <c r="H113" s="33">
        <v>0</v>
      </c>
      <c r="I113" s="33">
        <v>0</v>
      </c>
      <c r="J113" s="33">
        <v>0</v>
      </c>
      <c r="K113" s="32">
        <v>0</v>
      </c>
      <c r="L113" s="32">
        <v>0</v>
      </c>
      <c r="M113" s="32">
        <v>0</v>
      </c>
      <c r="N113" s="32">
        <v>0</v>
      </c>
      <c r="O113" s="33">
        <v>0</v>
      </c>
      <c r="P113" s="33">
        <v>0</v>
      </c>
      <c r="Q113" s="33">
        <v>0</v>
      </c>
      <c r="R113" s="33">
        <v>0</v>
      </c>
      <c r="S113" s="33">
        <v>0</v>
      </c>
      <c r="T113" s="33">
        <v>0</v>
      </c>
      <c r="U113" s="32">
        <v>0</v>
      </c>
      <c r="V113" s="32">
        <v>0</v>
      </c>
      <c r="W113" s="32">
        <v>2</v>
      </c>
      <c r="X113" s="32">
        <v>0</v>
      </c>
      <c r="Y113" s="32">
        <v>0</v>
      </c>
      <c r="Z113" s="32">
        <v>0</v>
      </c>
      <c r="AA113" s="32">
        <f t="shared" si="10"/>
        <v>0</v>
      </c>
      <c r="AB113" s="36">
        <f t="shared" si="11"/>
        <v>0</v>
      </c>
      <c r="AC113" s="32">
        <f>SUM($AB$4:AB113)</f>
        <v>1</v>
      </c>
      <c r="AD113" s="32" t="str">
        <f>LOOKUP(AC113,帕累托等级设置!$B$2:$B$6,帕累托等级设置!$A$2:$A$6)</f>
        <v>D</v>
      </c>
      <c r="AE113" s="57"/>
      <c r="AF113" s="32"/>
      <c r="AG113" s="32"/>
      <c r="AH113" s="32"/>
      <c r="AI113" s="32"/>
      <c r="AJ113" s="32"/>
      <c r="AK113" s="32"/>
      <c r="AL113" s="32">
        <f>VLOOKUP(AD113,帕累托等级设置!$A$1:$C$6,3)</f>
        <v>5</v>
      </c>
      <c r="AM113" s="32"/>
      <c r="AN113" s="32"/>
      <c r="AO113" s="32"/>
      <c r="AP113" s="32">
        <f>VLOOKUP(A113,现有库存!A:B,2,FALSE)</f>
        <v>18</v>
      </c>
      <c r="AQ113" s="32">
        <f>IF(ISNA(VLOOKUP(A113,在途!A:G,7,FALSE)),0,VLOOKUP(A113,在途!A:G,7,FALSE))</f>
        <v>0</v>
      </c>
      <c r="AR113" s="32"/>
      <c r="AS113" s="70">
        <f t="shared" si="8"/>
        <v>-18</v>
      </c>
      <c r="AT113" s="32">
        <f t="shared" si="9"/>
        <v>-104.39999999999999</v>
      </c>
    </row>
    <row r="114" spans="1:46" x14ac:dyDescent="0.25">
      <c r="A114" s="30" t="s">
        <v>5</v>
      </c>
      <c r="B114" s="30"/>
      <c r="C114" s="30"/>
      <c r="D114" s="45"/>
      <c r="E114" s="32">
        <f t="shared" ref="E114:V114" si="12">SUM(E4:E91)</f>
        <v>211</v>
      </c>
      <c r="F114" s="32">
        <f t="shared" si="12"/>
        <v>22389.120000000003</v>
      </c>
      <c r="G114" s="32">
        <f t="shared" si="12"/>
        <v>50</v>
      </c>
      <c r="H114" s="32">
        <f t="shared" si="12"/>
        <v>7962.8999999999987</v>
      </c>
      <c r="I114" s="32">
        <f t="shared" si="12"/>
        <v>81</v>
      </c>
      <c r="J114" s="32">
        <f t="shared" si="12"/>
        <v>8448.8899999999976</v>
      </c>
      <c r="K114" s="32">
        <f t="shared" si="12"/>
        <v>116</v>
      </c>
      <c r="L114" s="32">
        <f t="shared" si="12"/>
        <v>17265.410000000003</v>
      </c>
      <c r="M114" s="32">
        <f t="shared" si="12"/>
        <v>134</v>
      </c>
      <c r="N114" s="32">
        <f t="shared" si="12"/>
        <v>20564.069999999989</v>
      </c>
      <c r="O114" s="32">
        <f t="shared" si="12"/>
        <v>143</v>
      </c>
      <c r="P114" s="32">
        <f t="shared" si="12"/>
        <v>25455.649999999994</v>
      </c>
      <c r="Q114" s="32">
        <f t="shared" si="12"/>
        <v>98</v>
      </c>
      <c r="R114" s="32">
        <f t="shared" si="12"/>
        <v>19279.860000000008</v>
      </c>
      <c r="S114" s="32">
        <f t="shared" si="12"/>
        <v>106</v>
      </c>
      <c r="T114" s="32">
        <f t="shared" si="12"/>
        <v>18592.46</v>
      </c>
      <c r="U114" s="32">
        <f t="shared" si="12"/>
        <v>109</v>
      </c>
      <c r="V114" s="32">
        <f t="shared" si="12"/>
        <v>20286.699999999997</v>
      </c>
      <c r="W114" s="32">
        <f>SUM(W4:W113)</f>
        <v>129</v>
      </c>
      <c r="X114" s="32">
        <f>SUM(X4:X113)</f>
        <v>18322.469999999994</v>
      </c>
      <c r="Y114" s="32">
        <f>SUM(Y4:Y113)</f>
        <v>14</v>
      </c>
      <c r="Z114" s="32">
        <f>SUM(Z4:Z113)</f>
        <v>2706.41</v>
      </c>
      <c r="AA114" s="32">
        <f>SUM(AA4:AA91)</f>
        <v>59908.039999999986</v>
      </c>
      <c r="AB114" s="32">
        <f>SUM(AB4:AB91)</f>
        <v>1</v>
      </c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>
        <f>SUM(AP4:AP113)</f>
        <v>1381</v>
      </c>
      <c r="AQ114" s="32">
        <f>SUM(AQ4:AQ91)</f>
        <v>445</v>
      </c>
      <c r="AR114" s="32"/>
      <c r="AS114" s="70">
        <f t="shared" si="8"/>
        <v>-1826</v>
      </c>
      <c r="AT114" s="32"/>
    </row>
  </sheetData>
  <sortState ref="A4:AB113">
    <sortCondition descending="1" ref="AB4:AB113"/>
  </sortState>
  <mergeCells count="11">
    <mergeCell ref="AT1:AT3"/>
    <mergeCell ref="AP1:AS1"/>
    <mergeCell ref="E1:V1"/>
    <mergeCell ref="A1:C1"/>
    <mergeCell ref="AE2:AE3"/>
    <mergeCell ref="AF2:AF3"/>
    <mergeCell ref="AG2:AG3"/>
    <mergeCell ref="AH2:AH3"/>
    <mergeCell ref="AI2:AI3"/>
    <mergeCell ref="AK2:AK3"/>
    <mergeCell ref="AJ2:AJ3"/>
  </mergeCells>
  <phoneticPr fontId="2" type="noConversion"/>
  <conditionalFormatting sqref="B1:B1048576">
    <cfRule type="containsText" dxfId="6" priority="1" operator="containsText" text="SIL05">
      <formula>NOT(ISERROR(SEARCH("SIL05",B1)))</formula>
    </cfRule>
  </conditionalFormatting>
  <pageMargins left="0.7" right="0.7" top="0.75" bottom="0.75" header="0.3" footer="0.3"/>
  <pageSetup paperSize="9" scale="64" fitToWidth="2" fitToHeight="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0"/>
  <sheetViews>
    <sheetView workbookViewId="0">
      <selection activeCell="G103" sqref="G103"/>
    </sheetView>
  </sheetViews>
  <sheetFormatPr defaultRowHeight="15" x14ac:dyDescent="0.25"/>
  <cols>
    <col min="1" max="1" width="18.28515625" style="3" customWidth="1"/>
    <col min="2" max="2" width="19.42578125" customWidth="1"/>
    <col min="3" max="3" width="12.28515625" customWidth="1"/>
    <col min="4" max="4" width="6.28515625" style="40" customWidth="1"/>
  </cols>
  <sheetData>
    <row r="1" spans="1:4" x14ac:dyDescent="0.25">
      <c r="A1" s="3" t="s">
        <v>2</v>
      </c>
      <c r="B1" s="2" t="s">
        <v>98</v>
      </c>
      <c r="C1" s="2" t="s">
        <v>254</v>
      </c>
      <c r="D1" s="39" t="s">
        <v>258</v>
      </c>
    </row>
    <row r="2" spans="1:4" x14ac:dyDescent="0.25">
      <c r="A2" s="3">
        <v>9350329000986</v>
      </c>
      <c r="B2" t="s">
        <v>9</v>
      </c>
      <c r="C2" t="s">
        <v>126</v>
      </c>
      <c r="D2" s="40">
        <v>3.4875000000000003</v>
      </c>
    </row>
    <row r="3" spans="1:4" x14ac:dyDescent="0.25">
      <c r="A3" s="3">
        <v>9350329000979</v>
      </c>
      <c r="B3" t="s">
        <v>10</v>
      </c>
      <c r="C3" t="s">
        <v>124</v>
      </c>
      <c r="D3" s="40">
        <v>5.3199999999999994</v>
      </c>
    </row>
    <row r="4" spans="1:4" x14ac:dyDescent="0.25">
      <c r="A4" s="3">
        <v>9350329000504</v>
      </c>
      <c r="B4" t="s">
        <v>11</v>
      </c>
      <c r="C4" t="s">
        <v>123</v>
      </c>
      <c r="D4" s="40">
        <v>3.6799999999999997</v>
      </c>
    </row>
    <row r="5" spans="1:4" x14ac:dyDescent="0.25">
      <c r="A5" s="3">
        <v>9350329000931</v>
      </c>
      <c r="B5" t="s">
        <v>12</v>
      </c>
      <c r="C5" t="s">
        <v>124</v>
      </c>
      <c r="D5" s="40">
        <v>5.3199999999999994</v>
      </c>
    </row>
    <row r="6" spans="1:4" x14ac:dyDescent="0.25">
      <c r="A6" s="3">
        <v>9350329000948</v>
      </c>
      <c r="B6" t="s">
        <v>13</v>
      </c>
      <c r="C6" t="s">
        <v>124</v>
      </c>
      <c r="D6" s="40">
        <v>3.4875000000000003</v>
      </c>
    </row>
    <row r="7" spans="1:4" x14ac:dyDescent="0.25">
      <c r="A7" s="3">
        <v>9350329000924</v>
      </c>
      <c r="B7" t="s">
        <v>14</v>
      </c>
      <c r="C7" t="s">
        <v>124</v>
      </c>
      <c r="D7" s="40">
        <v>3.4875000000000003</v>
      </c>
    </row>
    <row r="8" spans="1:4" x14ac:dyDescent="0.25">
      <c r="A8" s="3">
        <v>9350329000955</v>
      </c>
      <c r="B8" t="s">
        <v>15</v>
      </c>
      <c r="C8" t="s">
        <v>124</v>
      </c>
      <c r="D8" s="40">
        <v>5.3199999999999994</v>
      </c>
    </row>
    <row r="9" spans="1:4" x14ac:dyDescent="0.25">
      <c r="A9" s="3">
        <v>9350329000450</v>
      </c>
      <c r="B9" t="s">
        <v>16</v>
      </c>
      <c r="C9" t="s">
        <v>125</v>
      </c>
      <c r="D9" s="40">
        <v>5.3199999999999994</v>
      </c>
    </row>
    <row r="10" spans="1:4" x14ac:dyDescent="0.25">
      <c r="A10" s="3">
        <v>9350329000597</v>
      </c>
      <c r="B10" t="s">
        <v>17</v>
      </c>
      <c r="C10" t="s">
        <v>123</v>
      </c>
      <c r="D10" s="40">
        <v>5.8</v>
      </c>
    </row>
    <row r="11" spans="1:4" x14ac:dyDescent="0.25">
      <c r="A11" s="3">
        <v>9350329001020</v>
      </c>
      <c r="B11" t="s">
        <v>18</v>
      </c>
      <c r="C11" t="s">
        <v>126</v>
      </c>
      <c r="D11" s="40">
        <v>3.4875000000000003</v>
      </c>
    </row>
    <row r="12" spans="1:4" x14ac:dyDescent="0.25">
      <c r="A12" s="3">
        <v>9350329000702</v>
      </c>
      <c r="B12" t="s">
        <v>19</v>
      </c>
      <c r="C12" t="s">
        <v>125</v>
      </c>
      <c r="D12" s="40">
        <v>3.4875000000000003</v>
      </c>
    </row>
    <row r="13" spans="1:4" x14ac:dyDescent="0.25">
      <c r="A13" s="3">
        <v>9350329000139</v>
      </c>
      <c r="B13" t="s">
        <v>20</v>
      </c>
      <c r="C13" t="s">
        <v>128</v>
      </c>
      <c r="D13" s="40">
        <v>5.8</v>
      </c>
    </row>
    <row r="14" spans="1:4" x14ac:dyDescent="0.25">
      <c r="A14" s="3">
        <v>9350329000344</v>
      </c>
      <c r="B14" t="s">
        <v>21</v>
      </c>
      <c r="C14" t="s">
        <v>129</v>
      </c>
      <c r="D14" s="40">
        <v>3.6799999999999997</v>
      </c>
    </row>
    <row r="15" spans="1:4" x14ac:dyDescent="0.25">
      <c r="A15" s="3">
        <v>9350329000351</v>
      </c>
      <c r="B15" t="s">
        <v>22</v>
      </c>
      <c r="C15" t="s">
        <v>129</v>
      </c>
      <c r="D15" s="40">
        <v>5.8</v>
      </c>
    </row>
    <row r="16" spans="1:4" x14ac:dyDescent="0.25">
      <c r="A16" s="3">
        <v>9350329000368</v>
      </c>
      <c r="B16" t="s">
        <v>23</v>
      </c>
      <c r="C16" t="s">
        <v>129</v>
      </c>
      <c r="D16" s="40">
        <v>3.6799999999999997</v>
      </c>
    </row>
    <row r="17" spans="1:4" x14ac:dyDescent="0.25">
      <c r="A17" s="3">
        <v>9350329000375</v>
      </c>
      <c r="B17" t="s">
        <v>24</v>
      </c>
      <c r="C17" t="s">
        <v>129</v>
      </c>
      <c r="D17" s="40">
        <v>5.8</v>
      </c>
    </row>
    <row r="18" spans="1:4" x14ac:dyDescent="0.25">
      <c r="A18" s="3">
        <v>9350329000429</v>
      </c>
      <c r="B18" t="s">
        <v>25</v>
      </c>
      <c r="C18" t="s">
        <v>125</v>
      </c>
      <c r="D18" s="40">
        <v>3.4875000000000003</v>
      </c>
    </row>
    <row r="19" spans="1:4" x14ac:dyDescent="0.25">
      <c r="A19" s="3">
        <v>9350329000443</v>
      </c>
      <c r="B19" t="s">
        <v>26</v>
      </c>
      <c r="C19" t="s">
        <v>125</v>
      </c>
      <c r="D19" s="40">
        <v>3.4875000000000003</v>
      </c>
    </row>
    <row r="20" spans="1:4" x14ac:dyDescent="0.25">
      <c r="A20" s="3">
        <v>9350329000467</v>
      </c>
      <c r="B20" t="s">
        <v>27</v>
      </c>
      <c r="C20" t="s">
        <v>125</v>
      </c>
      <c r="D20" s="40">
        <v>3.4875000000000003</v>
      </c>
    </row>
    <row r="21" spans="1:4" x14ac:dyDescent="0.25">
      <c r="A21" s="3">
        <v>9350329000481</v>
      </c>
      <c r="B21" t="s">
        <v>28</v>
      </c>
      <c r="C21" t="s">
        <v>125</v>
      </c>
      <c r="D21" s="40">
        <v>3.4875000000000003</v>
      </c>
    </row>
    <row r="22" spans="1:4" x14ac:dyDescent="0.25">
      <c r="A22" s="3">
        <v>9350329000528</v>
      </c>
      <c r="B22" t="s">
        <v>29</v>
      </c>
      <c r="C22" t="s">
        <v>123</v>
      </c>
      <c r="D22" s="40">
        <v>3.6799999999999997</v>
      </c>
    </row>
    <row r="23" spans="1:4" x14ac:dyDescent="0.25">
      <c r="A23" s="3">
        <v>9350329000542</v>
      </c>
      <c r="B23" t="s">
        <v>30</v>
      </c>
      <c r="C23" t="s">
        <v>123</v>
      </c>
      <c r="D23" s="40">
        <v>3.6799999999999997</v>
      </c>
    </row>
    <row r="24" spans="1:4" x14ac:dyDescent="0.25">
      <c r="A24" s="3">
        <v>9350329000559</v>
      </c>
      <c r="B24" t="s">
        <v>31</v>
      </c>
      <c r="C24" t="s">
        <v>123</v>
      </c>
      <c r="D24" s="40">
        <v>5.8</v>
      </c>
    </row>
    <row r="25" spans="1:4" x14ac:dyDescent="0.25">
      <c r="A25" s="3">
        <v>9350329000580</v>
      </c>
      <c r="B25" t="s">
        <v>32</v>
      </c>
      <c r="C25" t="s">
        <v>123</v>
      </c>
      <c r="D25" s="40">
        <v>3.6799999999999997</v>
      </c>
    </row>
    <row r="26" spans="1:4" x14ac:dyDescent="0.25">
      <c r="A26" s="3">
        <v>9350329000627</v>
      </c>
      <c r="B26" t="s">
        <v>33</v>
      </c>
      <c r="C26" t="s">
        <v>125</v>
      </c>
      <c r="D26" s="40">
        <v>3.4875000000000003</v>
      </c>
    </row>
    <row r="27" spans="1:4" x14ac:dyDescent="0.25">
      <c r="A27" s="3">
        <v>9350329000849</v>
      </c>
      <c r="B27" t="s">
        <v>34</v>
      </c>
      <c r="C27" t="s">
        <v>127</v>
      </c>
      <c r="D27" s="40">
        <v>3.0095999999999998</v>
      </c>
    </row>
    <row r="28" spans="1:4" x14ac:dyDescent="0.25">
      <c r="A28" s="3">
        <v>9350329000856</v>
      </c>
      <c r="B28" t="s">
        <v>35</v>
      </c>
      <c r="C28" t="s">
        <v>127</v>
      </c>
      <c r="D28" s="40">
        <v>3.0095999999999998</v>
      </c>
    </row>
    <row r="29" spans="1:4" x14ac:dyDescent="0.25">
      <c r="A29" s="3">
        <v>9350329000917</v>
      </c>
      <c r="B29" t="s">
        <v>36</v>
      </c>
      <c r="C29" t="s">
        <v>124</v>
      </c>
      <c r="D29" s="40">
        <v>5.3199999999999994</v>
      </c>
    </row>
    <row r="30" spans="1:4" x14ac:dyDescent="0.25">
      <c r="A30" s="3">
        <v>9350329000962</v>
      </c>
      <c r="B30" t="s">
        <v>37</v>
      </c>
      <c r="C30" t="s">
        <v>124</v>
      </c>
      <c r="D30" s="40">
        <v>3.4875000000000003</v>
      </c>
    </row>
    <row r="31" spans="1:4" x14ac:dyDescent="0.25">
      <c r="A31" s="3">
        <v>9350329001402</v>
      </c>
      <c r="B31" t="s">
        <v>38</v>
      </c>
      <c r="C31" t="s">
        <v>123</v>
      </c>
      <c r="D31" s="40">
        <v>8.16</v>
      </c>
    </row>
    <row r="32" spans="1:4" x14ac:dyDescent="0.25">
      <c r="A32" s="3">
        <v>9350329001464</v>
      </c>
      <c r="B32" t="s">
        <v>39</v>
      </c>
      <c r="C32" t="s">
        <v>123</v>
      </c>
      <c r="D32" s="40">
        <v>8.16</v>
      </c>
    </row>
    <row r="33" spans="1:4" x14ac:dyDescent="0.25">
      <c r="A33" s="3">
        <v>9350329001075</v>
      </c>
      <c r="B33" t="s">
        <v>40</v>
      </c>
      <c r="C33" t="s">
        <v>126</v>
      </c>
      <c r="D33" s="40">
        <v>5.3199999999999994</v>
      </c>
    </row>
    <row r="34" spans="1:4" x14ac:dyDescent="0.25">
      <c r="A34" s="3">
        <v>9350329000641</v>
      </c>
      <c r="B34" t="s">
        <v>41</v>
      </c>
      <c r="C34" t="s">
        <v>125</v>
      </c>
      <c r="D34" s="40">
        <v>3.4875000000000003</v>
      </c>
    </row>
    <row r="35" spans="1:4" x14ac:dyDescent="0.25">
      <c r="A35" s="3">
        <v>9350329001013</v>
      </c>
      <c r="B35" t="s">
        <v>42</v>
      </c>
      <c r="C35" t="s">
        <v>126</v>
      </c>
      <c r="D35" s="40">
        <v>5.3199999999999994</v>
      </c>
    </row>
    <row r="36" spans="1:4" x14ac:dyDescent="0.25">
      <c r="A36" s="3">
        <v>9350329000436</v>
      </c>
      <c r="B36" t="s">
        <v>43</v>
      </c>
      <c r="C36" t="s">
        <v>125</v>
      </c>
      <c r="D36" s="40">
        <v>5.3199999999999994</v>
      </c>
    </row>
    <row r="37" spans="1:4" x14ac:dyDescent="0.25">
      <c r="A37" s="3">
        <v>9350329000993</v>
      </c>
      <c r="B37" t="s">
        <v>44</v>
      </c>
      <c r="C37" t="s">
        <v>126</v>
      </c>
      <c r="D37" s="40">
        <v>5.3199999999999994</v>
      </c>
    </row>
    <row r="38" spans="1:4" x14ac:dyDescent="0.25">
      <c r="A38" s="3">
        <v>9350329000603</v>
      </c>
      <c r="B38" t="s">
        <v>45</v>
      </c>
      <c r="C38" t="s">
        <v>123</v>
      </c>
      <c r="D38" s="40">
        <v>3.6799999999999997</v>
      </c>
    </row>
    <row r="39" spans="1:4" x14ac:dyDescent="0.25">
      <c r="A39" s="3">
        <v>9350329000900</v>
      </c>
      <c r="B39" t="s">
        <v>46</v>
      </c>
      <c r="C39" t="s">
        <v>124</v>
      </c>
      <c r="D39" s="40">
        <v>3.4875000000000003</v>
      </c>
    </row>
    <row r="40" spans="1:4" x14ac:dyDescent="0.25">
      <c r="A40" s="3">
        <v>9350329001006</v>
      </c>
      <c r="B40" t="s">
        <v>47</v>
      </c>
      <c r="C40" t="s">
        <v>126</v>
      </c>
      <c r="D40" s="40">
        <v>3.4875000000000003</v>
      </c>
    </row>
    <row r="41" spans="1:4" x14ac:dyDescent="0.25">
      <c r="A41" s="3">
        <v>9350329001044</v>
      </c>
      <c r="B41" t="s">
        <v>48</v>
      </c>
      <c r="C41" t="s">
        <v>126</v>
      </c>
      <c r="D41" s="40">
        <v>3.4875000000000003</v>
      </c>
    </row>
    <row r="42" spans="1:4" x14ac:dyDescent="0.25">
      <c r="A42" s="3">
        <v>9350329000825</v>
      </c>
      <c r="B42" t="s">
        <v>49</v>
      </c>
      <c r="C42" t="s">
        <v>127</v>
      </c>
      <c r="D42" s="40">
        <v>3.0095999999999998</v>
      </c>
    </row>
    <row r="43" spans="1:4" x14ac:dyDescent="0.25">
      <c r="A43" s="3">
        <v>9350329001037</v>
      </c>
      <c r="B43" t="s">
        <v>50</v>
      </c>
      <c r="C43" t="s">
        <v>126</v>
      </c>
      <c r="D43" s="40">
        <v>5.3199999999999994</v>
      </c>
    </row>
    <row r="44" spans="1:4" x14ac:dyDescent="0.25">
      <c r="A44" s="3">
        <v>9350329000610</v>
      </c>
      <c r="B44" t="s">
        <v>51</v>
      </c>
      <c r="C44" t="s">
        <v>123</v>
      </c>
      <c r="D44" s="40">
        <v>5.8</v>
      </c>
    </row>
    <row r="45" spans="1:4" x14ac:dyDescent="0.25">
      <c r="A45" s="3">
        <v>9350329000283</v>
      </c>
      <c r="B45" t="s">
        <v>52</v>
      </c>
      <c r="C45" t="s">
        <v>128</v>
      </c>
      <c r="D45" s="40">
        <v>3.6799999999999997</v>
      </c>
    </row>
    <row r="46" spans="1:4" x14ac:dyDescent="0.25">
      <c r="A46" s="3">
        <v>9350329000719</v>
      </c>
      <c r="B46" t="s">
        <v>53</v>
      </c>
      <c r="C46" t="s">
        <v>125</v>
      </c>
      <c r="D46" s="40">
        <v>5.3199999999999994</v>
      </c>
    </row>
    <row r="47" spans="1:4" x14ac:dyDescent="0.25">
      <c r="A47" s="3">
        <v>9350329000498</v>
      </c>
      <c r="B47" t="s">
        <v>54</v>
      </c>
      <c r="C47" t="s">
        <v>125</v>
      </c>
      <c r="D47" s="40">
        <v>5.3199999999999994</v>
      </c>
    </row>
    <row r="48" spans="1:4" x14ac:dyDescent="0.25">
      <c r="A48" s="3">
        <v>9350329000665</v>
      </c>
      <c r="B48" t="s">
        <v>55</v>
      </c>
      <c r="C48" t="s">
        <v>125</v>
      </c>
      <c r="D48" s="40">
        <v>3.4875000000000003</v>
      </c>
    </row>
    <row r="49" spans="1:4" x14ac:dyDescent="0.25">
      <c r="A49" s="3">
        <v>9350329001440</v>
      </c>
      <c r="B49" t="s">
        <v>56</v>
      </c>
      <c r="C49" t="s">
        <v>123</v>
      </c>
      <c r="D49" s="40">
        <v>8.16</v>
      </c>
    </row>
    <row r="50" spans="1:4" x14ac:dyDescent="0.25">
      <c r="A50" s="3">
        <v>9350329000658</v>
      </c>
      <c r="B50" t="s">
        <v>57</v>
      </c>
      <c r="C50" t="s">
        <v>125</v>
      </c>
      <c r="D50" s="40">
        <v>5.3199999999999994</v>
      </c>
    </row>
    <row r="51" spans="1:4" x14ac:dyDescent="0.25">
      <c r="A51" s="3">
        <v>9350329000689</v>
      </c>
      <c r="B51" t="s">
        <v>58</v>
      </c>
      <c r="C51" t="s">
        <v>125</v>
      </c>
      <c r="D51" s="40">
        <v>3.4875000000000003</v>
      </c>
    </row>
    <row r="52" spans="1:4" x14ac:dyDescent="0.25">
      <c r="A52" s="3">
        <v>9350329000122</v>
      </c>
      <c r="B52" t="s">
        <v>59</v>
      </c>
      <c r="C52" t="s">
        <v>128</v>
      </c>
      <c r="D52" s="40">
        <v>3.6799999999999997</v>
      </c>
    </row>
    <row r="53" spans="1:4" x14ac:dyDescent="0.25">
      <c r="A53" s="3">
        <v>9350329000511</v>
      </c>
      <c r="B53" t="s">
        <v>60</v>
      </c>
      <c r="C53" t="s">
        <v>123</v>
      </c>
      <c r="D53" s="40">
        <v>5.8</v>
      </c>
    </row>
    <row r="54" spans="1:4" x14ac:dyDescent="0.25">
      <c r="A54" s="3">
        <v>9350329000153</v>
      </c>
      <c r="B54" t="s">
        <v>61</v>
      </c>
      <c r="C54" t="s">
        <v>128</v>
      </c>
      <c r="D54" s="40">
        <v>5.8</v>
      </c>
    </row>
    <row r="55" spans="1:4" x14ac:dyDescent="0.25">
      <c r="A55" s="3">
        <v>9350329001068</v>
      </c>
      <c r="B55" t="s">
        <v>62</v>
      </c>
      <c r="C55" t="s">
        <v>126</v>
      </c>
      <c r="D55" s="40">
        <v>3.4875000000000003</v>
      </c>
    </row>
    <row r="56" spans="1:4" x14ac:dyDescent="0.25">
      <c r="A56" s="3">
        <v>9350329000221</v>
      </c>
      <c r="B56" t="s">
        <v>63</v>
      </c>
      <c r="C56" t="s">
        <v>128</v>
      </c>
      <c r="D56" s="40">
        <v>3.6799999999999997</v>
      </c>
    </row>
    <row r="57" spans="1:4" x14ac:dyDescent="0.25">
      <c r="A57" s="3">
        <v>9350329001662</v>
      </c>
      <c r="B57" t="s">
        <v>64</v>
      </c>
      <c r="C57" t="s">
        <v>129</v>
      </c>
      <c r="D57" s="40">
        <v>8.16</v>
      </c>
    </row>
    <row r="58" spans="1:4" x14ac:dyDescent="0.25">
      <c r="A58" s="3">
        <v>9350329000535</v>
      </c>
      <c r="B58" t="s">
        <v>65</v>
      </c>
      <c r="C58" t="s">
        <v>123</v>
      </c>
      <c r="D58" s="40">
        <v>5.8</v>
      </c>
    </row>
    <row r="59" spans="1:4" x14ac:dyDescent="0.25">
      <c r="A59" s="3">
        <v>9350329000160</v>
      </c>
      <c r="B59" t="s">
        <v>66</v>
      </c>
      <c r="C59" t="s">
        <v>128</v>
      </c>
      <c r="D59" s="40">
        <v>3.6799999999999997</v>
      </c>
    </row>
    <row r="60" spans="1:4" x14ac:dyDescent="0.25">
      <c r="A60" s="3">
        <v>9350329000474</v>
      </c>
      <c r="B60" t="s">
        <v>67</v>
      </c>
      <c r="C60" t="s">
        <v>125</v>
      </c>
      <c r="D60" s="40">
        <v>5.3199999999999994</v>
      </c>
    </row>
    <row r="61" spans="1:4" x14ac:dyDescent="0.25">
      <c r="A61" s="3">
        <v>9350329000337</v>
      </c>
      <c r="B61" t="s">
        <v>68</v>
      </c>
      <c r="C61" t="s">
        <v>128</v>
      </c>
      <c r="D61" s="40">
        <v>5.8</v>
      </c>
    </row>
    <row r="62" spans="1:4" x14ac:dyDescent="0.25">
      <c r="A62" s="3">
        <v>9350329000177</v>
      </c>
      <c r="B62" t="s">
        <v>69</v>
      </c>
      <c r="C62" t="s">
        <v>128</v>
      </c>
      <c r="D62" s="40">
        <v>5.8</v>
      </c>
    </row>
    <row r="63" spans="1:4" x14ac:dyDescent="0.25">
      <c r="A63" s="3">
        <v>9350329000573</v>
      </c>
      <c r="B63" t="s">
        <v>70</v>
      </c>
      <c r="C63" t="s">
        <v>123</v>
      </c>
      <c r="D63" s="40">
        <v>5.8</v>
      </c>
    </row>
    <row r="64" spans="1:4" x14ac:dyDescent="0.25">
      <c r="A64" s="3">
        <v>9350329000320</v>
      </c>
      <c r="B64" t="s">
        <v>71</v>
      </c>
      <c r="C64" t="s">
        <v>128</v>
      </c>
      <c r="D64" s="40">
        <v>3.6799999999999997</v>
      </c>
    </row>
    <row r="65" spans="1:4" x14ac:dyDescent="0.25">
      <c r="A65" s="3">
        <v>9350329000016</v>
      </c>
      <c r="B65" t="s">
        <v>72</v>
      </c>
      <c r="C65" t="s">
        <v>128</v>
      </c>
      <c r="D65" s="40">
        <v>5.8</v>
      </c>
    </row>
    <row r="66" spans="1:4" x14ac:dyDescent="0.25">
      <c r="A66" s="3">
        <v>9350329000290</v>
      </c>
      <c r="B66" t="s">
        <v>73</v>
      </c>
      <c r="C66" t="s">
        <v>128</v>
      </c>
      <c r="D66" s="40">
        <v>5.8</v>
      </c>
    </row>
    <row r="67" spans="1:4" x14ac:dyDescent="0.25">
      <c r="A67" s="3">
        <v>9350329000108</v>
      </c>
      <c r="B67" t="s">
        <v>74</v>
      </c>
      <c r="C67" t="s">
        <v>128</v>
      </c>
      <c r="D67" s="40">
        <v>3.6799999999999997</v>
      </c>
    </row>
    <row r="68" spans="1:4" x14ac:dyDescent="0.25">
      <c r="A68" s="3">
        <v>9350329000009</v>
      </c>
      <c r="B68" t="s">
        <v>75</v>
      </c>
      <c r="C68" t="s">
        <v>128</v>
      </c>
      <c r="D68" s="40">
        <v>3.6799999999999997</v>
      </c>
    </row>
    <row r="69" spans="1:4" x14ac:dyDescent="0.25">
      <c r="A69" s="3">
        <v>9350329000832</v>
      </c>
      <c r="B69" t="s">
        <v>76</v>
      </c>
      <c r="C69" t="s">
        <v>127</v>
      </c>
      <c r="D69" s="40">
        <v>3.0095999999999998</v>
      </c>
    </row>
    <row r="70" spans="1:4" x14ac:dyDescent="0.25">
      <c r="A70" s="3">
        <v>9350329001365</v>
      </c>
      <c r="B70" t="s">
        <v>77</v>
      </c>
      <c r="C70" t="s">
        <v>123</v>
      </c>
      <c r="D70" s="40">
        <v>8.16</v>
      </c>
    </row>
    <row r="71" spans="1:4" x14ac:dyDescent="0.25">
      <c r="A71" s="3">
        <v>9350329000085</v>
      </c>
      <c r="B71" t="s">
        <v>78</v>
      </c>
      <c r="C71" t="s">
        <v>128</v>
      </c>
      <c r="D71" s="40">
        <v>3.6799999999999997</v>
      </c>
    </row>
    <row r="72" spans="1:4" x14ac:dyDescent="0.25">
      <c r="A72" s="3">
        <v>9350329000047</v>
      </c>
      <c r="B72" t="s">
        <v>79</v>
      </c>
      <c r="C72" t="s">
        <v>128</v>
      </c>
      <c r="D72" s="40">
        <v>3.6799999999999997</v>
      </c>
    </row>
    <row r="73" spans="1:4" x14ac:dyDescent="0.25">
      <c r="A73" s="3">
        <v>9350329000634</v>
      </c>
      <c r="B73" t="s">
        <v>80</v>
      </c>
      <c r="C73" t="s">
        <v>125</v>
      </c>
      <c r="D73" s="40">
        <v>5.3199999999999994</v>
      </c>
    </row>
    <row r="74" spans="1:4" x14ac:dyDescent="0.25">
      <c r="A74" s="3">
        <v>9350329001976</v>
      </c>
      <c r="B74" t="s">
        <v>81</v>
      </c>
      <c r="C74" t="s">
        <v>128</v>
      </c>
      <c r="D74" s="40">
        <v>3.6799999999999997</v>
      </c>
    </row>
    <row r="75" spans="1:4" x14ac:dyDescent="0.25">
      <c r="A75" s="3">
        <v>9350329001983</v>
      </c>
      <c r="B75" t="s">
        <v>82</v>
      </c>
      <c r="C75" t="s">
        <v>128</v>
      </c>
      <c r="D75" s="40">
        <v>5.8</v>
      </c>
    </row>
    <row r="76" spans="1:4" x14ac:dyDescent="0.25">
      <c r="A76" s="3">
        <v>9350329001051</v>
      </c>
      <c r="B76" t="s">
        <v>83</v>
      </c>
      <c r="C76" t="s">
        <v>126</v>
      </c>
      <c r="D76" s="40">
        <v>5.3199999999999994</v>
      </c>
    </row>
    <row r="77" spans="1:4" x14ac:dyDescent="0.25">
      <c r="A77" s="3">
        <v>9350329001709</v>
      </c>
      <c r="B77" t="s">
        <v>84</v>
      </c>
      <c r="C77" s="2" t="s">
        <v>257</v>
      </c>
      <c r="D77" s="40">
        <v>8.16</v>
      </c>
    </row>
    <row r="78" spans="1:4" x14ac:dyDescent="0.25">
      <c r="A78" s="3">
        <v>9350329000313</v>
      </c>
      <c r="B78" t="s">
        <v>85</v>
      </c>
      <c r="C78" t="s">
        <v>128</v>
      </c>
      <c r="D78" s="40">
        <v>5.8</v>
      </c>
    </row>
    <row r="79" spans="1:4" x14ac:dyDescent="0.25">
      <c r="A79" s="3">
        <v>9350329000115</v>
      </c>
      <c r="B79" t="s">
        <v>86</v>
      </c>
      <c r="C79" t="s">
        <v>128</v>
      </c>
      <c r="D79" s="40">
        <v>5.8</v>
      </c>
    </row>
    <row r="80" spans="1:4" x14ac:dyDescent="0.25">
      <c r="A80" s="3">
        <v>9350329001389</v>
      </c>
      <c r="B80" t="s">
        <v>87</v>
      </c>
      <c r="C80" t="s">
        <v>123</v>
      </c>
      <c r="D80" s="40">
        <v>8.16</v>
      </c>
    </row>
    <row r="81" spans="1:4" x14ac:dyDescent="0.25">
      <c r="A81" s="3">
        <v>9350329000207</v>
      </c>
      <c r="B81" t="s">
        <v>88</v>
      </c>
      <c r="C81" t="s">
        <v>128</v>
      </c>
      <c r="D81" s="40">
        <v>3.6799999999999997</v>
      </c>
    </row>
    <row r="82" spans="1:4" x14ac:dyDescent="0.25">
      <c r="A82" s="3">
        <v>9350329000238</v>
      </c>
      <c r="B82" t="s">
        <v>89</v>
      </c>
      <c r="C82" t="s">
        <v>128</v>
      </c>
      <c r="D82" s="40">
        <v>5.8</v>
      </c>
    </row>
    <row r="83" spans="1:4" x14ac:dyDescent="0.25">
      <c r="A83" s="3">
        <v>9350329000672</v>
      </c>
      <c r="B83" t="s">
        <v>90</v>
      </c>
      <c r="C83" t="s">
        <v>125</v>
      </c>
      <c r="D83" s="40">
        <v>5.3199999999999994</v>
      </c>
    </row>
    <row r="84" spans="1:4" x14ac:dyDescent="0.25">
      <c r="A84" s="3">
        <v>9350329000252</v>
      </c>
      <c r="B84" t="s">
        <v>91</v>
      </c>
      <c r="C84" t="s">
        <v>128</v>
      </c>
      <c r="D84" s="40">
        <v>5.8</v>
      </c>
    </row>
    <row r="85" spans="1:4" x14ac:dyDescent="0.25">
      <c r="A85" s="3">
        <v>9350329000269</v>
      </c>
      <c r="B85" t="s">
        <v>92</v>
      </c>
      <c r="C85" t="s">
        <v>128</v>
      </c>
      <c r="D85" s="40">
        <v>3.6799999999999997</v>
      </c>
    </row>
    <row r="86" spans="1:4" x14ac:dyDescent="0.25">
      <c r="A86" s="3">
        <v>9350329000146</v>
      </c>
      <c r="B86" t="s">
        <v>93</v>
      </c>
      <c r="C86" t="s">
        <v>128</v>
      </c>
      <c r="D86" s="40">
        <v>3.6799999999999997</v>
      </c>
    </row>
    <row r="87" spans="1:4" x14ac:dyDescent="0.25">
      <c r="A87" s="3">
        <v>9350329000306</v>
      </c>
      <c r="B87" t="s">
        <v>94</v>
      </c>
      <c r="C87" t="s">
        <v>128</v>
      </c>
      <c r="D87" s="40">
        <v>3.6799999999999997</v>
      </c>
    </row>
    <row r="88" spans="1:4" x14ac:dyDescent="0.25">
      <c r="A88" s="3">
        <v>9350329000245</v>
      </c>
      <c r="B88" t="s">
        <v>95</v>
      </c>
      <c r="C88" t="s">
        <v>128</v>
      </c>
      <c r="D88" s="40">
        <v>3.6799999999999997</v>
      </c>
    </row>
    <row r="89" spans="1:4" x14ac:dyDescent="0.25">
      <c r="A89" s="3">
        <v>9350329000566</v>
      </c>
      <c r="B89" t="s">
        <v>96</v>
      </c>
      <c r="C89" t="s">
        <v>123</v>
      </c>
      <c r="D89" s="40">
        <v>3.6799999999999997</v>
      </c>
    </row>
    <row r="90" spans="1:4" x14ac:dyDescent="0.25">
      <c r="A90" s="3">
        <v>9350329000092</v>
      </c>
      <c r="B90" t="s">
        <v>97</v>
      </c>
      <c r="C90" t="s">
        <v>128</v>
      </c>
      <c r="D90" s="40">
        <v>5.8</v>
      </c>
    </row>
    <row r="91" spans="1:4" x14ac:dyDescent="0.25">
      <c r="A91" s="3">
        <v>9350329001099</v>
      </c>
      <c r="B91" s="35" t="s">
        <v>224</v>
      </c>
      <c r="C91" t="s">
        <v>255</v>
      </c>
      <c r="D91" s="40">
        <v>3.68</v>
      </c>
    </row>
    <row r="92" spans="1:4" x14ac:dyDescent="0.25">
      <c r="A92" s="3">
        <v>9350329002270</v>
      </c>
      <c r="B92" t="s">
        <v>225</v>
      </c>
      <c r="C92" t="s">
        <v>256</v>
      </c>
      <c r="D92" s="40">
        <v>3.4875000000000003</v>
      </c>
    </row>
    <row r="93" spans="1:4" x14ac:dyDescent="0.25">
      <c r="A93" s="3">
        <v>9350329002300</v>
      </c>
      <c r="B93" t="s">
        <v>226</v>
      </c>
      <c r="C93" t="s">
        <v>256</v>
      </c>
      <c r="D93" s="40">
        <v>3.4875000000000003</v>
      </c>
    </row>
    <row r="94" spans="1:4" x14ac:dyDescent="0.25">
      <c r="A94" s="3">
        <v>9350329002331</v>
      </c>
      <c r="B94" t="s">
        <v>227</v>
      </c>
      <c r="C94" t="s">
        <v>256</v>
      </c>
      <c r="D94" s="40">
        <v>3.4875000000000003</v>
      </c>
    </row>
    <row r="95" spans="1:4" x14ac:dyDescent="0.25">
      <c r="A95" s="3">
        <v>9350329002362</v>
      </c>
      <c r="B95" t="s">
        <v>228</v>
      </c>
      <c r="C95" t="s">
        <v>256</v>
      </c>
      <c r="D95" s="40">
        <v>3.4875000000000003</v>
      </c>
    </row>
    <row r="96" spans="1:4" x14ac:dyDescent="0.25">
      <c r="A96" s="3">
        <v>9350329002393</v>
      </c>
      <c r="B96" t="s">
        <v>229</v>
      </c>
      <c r="C96" t="s">
        <v>256</v>
      </c>
      <c r="D96" s="40">
        <v>3.4875000000000003</v>
      </c>
    </row>
    <row r="97" spans="1:4" x14ac:dyDescent="0.25">
      <c r="A97" s="3">
        <v>9350329002423</v>
      </c>
      <c r="B97" t="s">
        <v>230</v>
      </c>
      <c r="C97" t="s">
        <v>256</v>
      </c>
      <c r="D97" s="40">
        <v>3.4875000000000003</v>
      </c>
    </row>
    <row r="98" spans="1:4" x14ac:dyDescent="0.25">
      <c r="A98" s="3">
        <v>9350329002454</v>
      </c>
      <c r="B98" t="s">
        <v>231</v>
      </c>
      <c r="C98" t="s">
        <v>125</v>
      </c>
      <c r="D98" s="40">
        <v>3.4875000000000003</v>
      </c>
    </row>
    <row r="99" spans="1:4" x14ac:dyDescent="0.25">
      <c r="A99" s="3">
        <v>9350329002485</v>
      </c>
      <c r="B99" t="s">
        <v>232</v>
      </c>
      <c r="C99" t="s">
        <v>125</v>
      </c>
      <c r="D99" s="40">
        <v>3.4875000000000003</v>
      </c>
    </row>
    <row r="100" spans="1:4" x14ac:dyDescent="0.25">
      <c r="A100" s="3">
        <v>9350329002515</v>
      </c>
      <c r="B100" t="s">
        <v>233</v>
      </c>
      <c r="C100" t="s">
        <v>125</v>
      </c>
      <c r="D100" s="40">
        <v>3.4875000000000003</v>
      </c>
    </row>
    <row r="101" spans="1:4" x14ac:dyDescent="0.25">
      <c r="A101" s="3">
        <v>9350329002546</v>
      </c>
      <c r="B101" t="s">
        <v>234</v>
      </c>
      <c r="C101" t="s">
        <v>125</v>
      </c>
      <c r="D101" s="40">
        <v>3.4875000000000003</v>
      </c>
    </row>
    <row r="102" spans="1:4" x14ac:dyDescent="0.25">
      <c r="A102" s="3">
        <v>9350329002690</v>
      </c>
      <c r="B102" t="s">
        <v>235</v>
      </c>
      <c r="C102" t="s">
        <v>123</v>
      </c>
      <c r="D102" s="40">
        <v>3.4875000000000003</v>
      </c>
    </row>
    <row r="103" spans="1:4" x14ac:dyDescent="0.25">
      <c r="A103" s="3">
        <v>9350329002720</v>
      </c>
      <c r="B103" t="s">
        <v>236</v>
      </c>
      <c r="C103" t="s">
        <v>123</v>
      </c>
      <c r="D103" s="40">
        <v>3.4875000000000003</v>
      </c>
    </row>
    <row r="104" spans="1:4" x14ac:dyDescent="0.25">
      <c r="A104" s="3">
        <v>9350329002751</v>
      </c>
      <c r="B104" t="s">
        <v>237</v>
      </c>
      <c r="C104" t="s">
        <v>123</v>
      </c>
      <c r="D104" s="40">
        <v>3.4875000000000003</v>
      </c>
    </row>
    <row r="105" spans="1:4" x14ac:dyDescent="0.25">
      <c r="A105" s="3">
        <v>9350329002782</v>
      </c>
      <c r="B105" t="s">
        <v>238</v>
      </c>
      <c r="C105" t="s">
        <v>123</v>
      </c>
      <c r="D105" s="40">
        <v>3.4875000000000003</v>
      </c>
    </row>
    <row r="106" spans="1:4" x14ac:dyDescent="0.25">
      <c r="A106" s="3">
        <v>9350329002843</v>
      </c>
      <c r="B106" t="s">
        <v>239</v>
      </c>
      <c r="C106" t="s">
        <v>124</v>
      </c>
      <c r="D106" s="40">
        <v>2.04</v>
      </c>
    </row>
    <row r="107" spans="1:4" x14ac:dyDescent="0.25">
      <c r="A107" s="3">
        <v>9350329001105</v>
      </c>
      <c r="B107" t="s">
        <v>240</v>
      </c>
      <c r="C107" t="s">
        <v>255</v>
      </c>
      <c r="D107" s="41">
        <v>5.8</v>
      </c>
    </row>
    <row r="108" spans="1:4" x14ac:dyDescent="0.25">
      <c r="A108" s="3">
        <v>9350329002768</v>
      </c>
      <c r="B108" t="s">
        <v>241</v>
      </c>
      <c r="C108" t="s">
        <v>123</v>
      </c>
      <c r="D108" s="40">
        <v>5.3199999999999994</v>
      </c>
    </row>
    <row r="109" spans="1:4" x14ac:dyDescent="0.25">
      <c r="A109" s="3">
        <v>9350329002737</v>
      </c>
      <c r="B109" t="s">
        <v>242</v>
      </c>
      <c r="C109" t="s">
        <v>123</v>
      </c>
      <c r="D109" s="40">
        <v>5.3199999999999994</v>
      </c>
    </row>
    <row r="110" spans="1:4" x14ac:dyDescent="0.25">
      <c r="A110" s="3">
        <v>9350329002850</v>
      </c>
      <c r="B110" t="s">
        <v>243</v>
      </c>
      <c r="C110" t="s">
        <v>124</v>
      </c>
      <c r="D110" s="40">
        <v>2.04</v>
      </c>
    </row>
    <row r="111" spans="1:4" x14ac:dyDescent="0.25">
      <c r="A111" s="3">
        <v>9350329002706</v>
      </c>
      <c r="B111" t="s">
        <v>244</v>
      </c>
      <c r="C111" t="s">
        <v>123</v>
      </c>
      <c r="D111" s="40">
        <v>5.3199999999999994</v>
      </c>
    </row>
    <row r="112" spans="1:4" x14ac:dyDescent="0.25">
      <c r="A112" s="3">
        <v>9350329002799</v>
      </c>
      <c r="B112" t="s">
        <v>245</v>
      </c>
      <c r="C112" t="s">
        <v>123</v>
      </c>
      <c r="D112" s="40">
        <v>5.3199999999999994</v>
      </c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</sheetData>
  <phoneticPr fontId="2" type="noConversion"/>
  <conditionalFormatting sqref="A971:A1048576 A1:A90 D2:D132">
    <cfRule type="containsText" dxfId="5" priority="4" operator="containsText" text="2016">
      <formula>NOT(ISERROR(SEARCH("2016",A1)))</formula>
    </cfRule>
  </conditionalFormatting>
  <conditionalFormatting sqref="A91:A112">
    <cfRule type="containsText" dxfId="4" priority="1" operator="containsText" text="2016">
      <formula>NOT(ISERROR(SEARCH("2016",A91)))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defaultRowHeight="15" x14ac:dyDescent="0.25"/>
  <cols>
    <col min="1" max="1" width="12.28515625" customWidth="1"/>
    <col min="2" max="2" width="12.42578125" customWidth="1"/>
    <col min="3" max="3" width="14.28515625" customWidth="1"/>
  </cols>
  <sheetData>
    <row r="1" spans="1:3" x14ac:dyDescent="0.25">
      <c r="A1" t="s">
        <v>116</v>
      </c>
    </row>
    <row r="2" spans="1:3" x14ac:dyDescent="0.25">
      <c r="A2" t="s">
        <v>117</v>
      </c>
      <c r="B2" t="s">
        <v>118</v>
      </c>
      <c r="C2" s="2" t="s">
        <v>283</v>
      </c>
    </row>
    <row r="3" spans="1:3" x14ac:dyDescent="0.25">
      <c r="A3" t="s">
        <v>119</v>
      </c>
      <c r="B3">
        <v>0</v>
      </c>
      <c r="C3">
        <v>45</v>
      </c>
    </row>
    <row r="4" spans="1:3" x14ac:dyDescent="0.25">
      <c r="A4" t="s">
        <v>120</v>
      </c>
      <c r="B4">
        <v>0.6</v>
      </c>
      <c r="C4">
        <v>30</v>
      </c>
    </row>
    <row r="5" spans="1:3" x14ac:dyDescent="0.25">
      <c r="A5" t="s">
        <v>121</v>
      </c>
      <c r="B5">
        <v>0.8</v>
      </c>
      <c r="C5">
        <v>10</v>
      </c>
    </row>
    <row r="6" spans="1:3" x14ac:dyDescent="0.25">
      <c r="A6" t="s">
        <v>122</v>
      </c>
      <c r="B6">
        <v>0.95</v>
      </c>
      <c r="C6">
        <v>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0" sqref="E10"/>
    </sheetView>
  </sheetViews>
  <sheetFormatPr defaultRowHeight="15" x14ac:dyDescent="0.25"/>
  <cols>
    <col min="1" max="1" width="13.42578125" customWidth="1"/>
  </cols>
  <sheetData>
    <row r="1" spans="1:5" x14ac:dyDescent="0.25">
      <c r="A1" t="s">
        <v>114</v>
      </c>
      <c r="B1" s="2" t="s">
        <v>130</v>
      </c>
      <c r="C1" s="2" t="s">
        <v>131</v>
      </c>
      <c r="D1" s="2" t="s">
        <v>132</v>
      </c>
      <c r="E1" s="2" t="s">
        <v>285</v>
      </c>
    </row>
    <row r="2" spans="1:5" x14ac:dyDescent="0.25">
      <c r="A2" t="s">
        <v>123</v>
      </c>
      <c r="B2">
        <v>60</v>
      </c>
      <c r="C2">
        <v>30</v>
      </c>
      <c r="D2">
        <f>B2+C2</f>
        <v>90</v>
      </c>
      <c r="E2">
        <v>30</v>
      </c>
    </row>
    <row r="3" spans="1:5" x14ac:dyDescent="0.25">
      <c r="A3" t="s">
        <v>124</v>
      </c>
      <c r="B3">
        <v>45</v>
      </c>
      <c r="C3">
        <v>30</v>
      </c>
      <c r="D3">
        <f t="shared" ref="D3:D9" si="0">B3+C3</f>
        <v>75</v>
      </c>
      <c r="E3">
        <v>30</v>
      </c>
    </row>
    <row r="4" spans="1:5" x14ac:dyDescent="0.25">
      <c r="A4" t="s">
        <v>125</v>
      </c>
      <c r="B4">
        <v>45</v>
      </c>
      <c r="C4">
        <v>30</v>
      </c>
      <c r="D4">
        <f t="shared" si="0"/>
        <v>75</v>
      </c>
      <c r="E4">
        <v>30</v>
      </c>
    </row>
    <row r="5" spans="1:5" x14ac:dyDescent="0.25">
      <c r="A5" t="s">
        <v>126</v>
      </c>
      <c r="B5">
        <v>45</v>
      </c>
      <c r="C5">
        <v>30</v>
      </c>
      <c r="D5">
        <f t="shared" si="0"/>
        <v>75</v>
      </c>
      <c r="E5">
        <v>30</v>
      </c>
    </row>
    <row r="6" spans="1:5" x14ac:dyDescent="0.25">
      <c r="A6" t="s">
        <v>127</v>
      </c>
      <c r="B6">
        <v>45</v>
      </c>
      <c r="C6">
        <v>30</v>
      </c>
      <c r="D6">
        <f t="shared" si="0"/>
        <v>75</v>
      </c>
      <c r="E6">
        <v>30</v>
      </c>
    </row>
    <row r="7" spans="1:5" x14ac:dyDescent="0.25">
      <c r="A7" t="s">
        <v>128</v>
      </c>
      <c r="B7">
        <v>120</v>
      </c>
      <c r="C7">
        <v>30</v>
      </c>
      <c r="D7">
        <f t="shared" si="0"/>
        <v>150</v>
      </c>
      <c r="E7">
        <v>30</v>
      </c>
    </row>
    <row r="8" spans="1:5" x14ac:dyDescent="0.25">
      <c r="A8" t="s">
        <v>129</v>
      </c>
      <c r="B8">
        <v>75</v>
      </c>
      <c r="C8">
        <v>30</v>
      </c>
      <c r="D8">
        <f t="shared" si="0"/>
        <v>105</v>
      </c>
      <c r="E8">
        <v>30</v>
      </c>
    </row>
    <row r="9" spans="1:5" x14ac:dyDescent="0.25">
      <c r="A9" s="2" t="s">
        <v>247</v>
      </c>
      <c r="B9">
        <v>45</v>
      </c>
      <c r="C9">
        <v>30</v>
      </c>
      <c r="D9">
        <f t="shared" si="0"/>
        <v>75</v>
      </c>
      <c r="E9">
        <v>30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7"/>
  <sheetViews>
    <sheetView workbookViewId="0">
      <selection activeCell="E8" sqref="E8"/>
    </sheetView>
  </sheetViews>
  <sheetFormatPr defaultRowHeight="15" x14ac:dyDescent="0.25"/>
  <cols>
    <col min="1" max="1" width="12.7109375" customWidth="1"/>
    <col min="2" max="2" width="11" customWidth="1"/>
    <col min="4" max="4" width="13.42578125" customWidth="1"/>
  </cols>
  <sheetData>
    <row r="1" spans="1:4" x14ac:dyDescent="0.25">
      <c r="A1" s="2" t="s">
        <v>303</v>
      </c>
      <c r="B1" s="2" t="s">
        <v>304</v>
      </c>
      <c r="C1" s="2" t="s">
        <v>305</v>
      </c>
      <c r="D1" s="2" t="s">
        <v>322</v>
      </c>
    </row>
    <row r="2" spans="1:4" x14ac:dyDescent="0.25">
      <c r="A2" s="35" t="s">
        <v>306</v>
      </c>
      <c r="B2" s="2" t="s">
        <v>307</v>
      </c>
      <c r="C2" s="58" t="s">
        <v>294</v>
      </c>
      <c r="D2">
        <v>60</v>
      </c>
    </row>
    <row r="3" spans="1:4" x14ac:dyDescent="0.25">
      <c r="A3" s="35" t="s">
        <v>306</v>
      </c>
      <c r="B3" s="2" t="s">
        <v>308</v>
      </c>
      <c r="C3" s="58" t="s">
        <v>314</v>
      </c>
      <c r="D3">
        <v>50</v>
      </c>
    </row>
    <row r="4" spans="1:4" x14ac:dyDescent="0.25">
      <c r="A4" s="35" t="s">
        <v>306</v>
      </c>
      <c r="B4" s="2" t="s">
        <v>309</v>
      </c>
      <c r="C4" s="58" t="s">
        <v>315</v>
      </c>
      <c r="D4">
        <v>50</v>
      </c>
    </row>
    <row r="5" spans="1:4" x14ac:dyDescent="0.25">
      <c r="A5" s="35" t="s">
        <v>306</v>
      </c>
      <c r="B5" s="2" t="s">
        <v>310</v>
      </c>
      <c r="C5" s="58" t="s">
        <v>316</v>
      </c>
      <c r="D5">
        <v>45</v>
      </c>
    </row>
    <row r="6" spans="1:4" x14ac:dyDescent="0.25">
      <c r="A6" s="35" t="s">
        <v>311</v>
      </c>
      <c r="B6" s="2" t="s">
        <v>307</v>
      </c>
      <c r="C6" s="58" t="s">
        <v>317</v>
      </c>
      <c r="D6">
        <v>35</v>
      </c>
    </row>
    <row r="7" spans="1:4" x14ac:dyDescent="0.25">
      <c r="A7" s="35" t="s">
        <v>311</v>
      </c>
      <c r="B7" s="2" t="s">
        <v>308</v>
      </c>
      <c r="C7" s="58" t="s">
        <v>296</v>
      </c>
      <c r="D7">
        <v>30</v>
      </c>
    </row>
    <row r="8" spans="1:4" x14ac:dyDescent="0.25">
      <c r="A8" s="35" t="s">
        <v>311</v>
      </c>
      <c r="B8" s="2" t="s">
        <v>309</v>
      </c>
      <c r="C8" s="58" t="s">
        <v>318</v>
      </c>
      <c r="D8">
        <v>30</v>
      </c>
    </row>
    <row r="9" spans="1:4" x14ac:dyDescent="0.25">
      <c r="A9" s="35" t="s">
        <v>311</v>
      </c>
      <c r="B9" s="2" t="s">
        <v>310</v>
      </c>
      <c r="C9" s="58" t="s">
        <v>319</v>
      </c>
      <c r="D9">
        <v>25</v>
      </c>
    </row>
    <row r="10" spans="1:4" x14ac:dyDescent="0.25">
      <c r="A10" s="35" t="s">
        <v>312</v>
      </c>
      <c r="B10" s="2" t="s">
        <v>307</v>
      </c>
      <c r="C10" s="59" t="s">
        <v>320</v>
      </c>
      <c r="D10">
        <v>20</v>
      </c>
    </row>
    <row r="11" spans="1:4" x14ac:dyDescent="0.25">
      <c r="A11" s="35" t="s">
        <v>312</v>
      </c>
      <c r="B11" s="2" t="s">
        <v>308</v>
      </c>
      <c r="C11" s="59" t="s">
        <v>312</v>
      </c>
      <c r="D11">
        <v>15</v>
      </c>
    </row>
    <row r="12" spans="1:4" x14ac:dyDescent="0.25">
      <c r="A12" s="35" t="s">
        <v>312</v>
      </c>
      <c r="B12" s="2" t="s">
        <v>309</v>
      </c>
      <c r="C12" s="59" t="s">
        <v>312</v>
      </c>
      <c r="D12">
        <v>15</v>
      </c>
    </row>
    <row r="13" spans="1:4" x14ac:dyDescent="0.25">
      <c r="A13" s="35" t="s">
        <v>312</v>
      </c>
      <c r="B13" s="2" t="s">
        <v>310</v>
      </c>
      <c r="C13" s="59" t="s">
        <v>321</v>
      </c>
      <c r="D13">
        <v>10</v>
      </c>
    </row>
    <row r="14" spans="1:4" x14ac:dyDescent="0.25">
      <c r="A14" s="35" t="s">
        <v>313</v>
      </c>
      <c r="B14" s="2" t="s">
        <v>307</v>
      </c>
      <c r="C14" s="59" t="s">
        <v>323</v>
      </c>
      <c r="D14">
        <v>5</v>
      </c>
    </row>
    <row r="15" spans="1:4" x14ac:dyDescent="0.25">
      <c r="A15" s="35" t="s">
        <v>313</v>
      </c>
      <c r="B15" s="2" t="s">
        <v>308</v>
      </c>
      <c r="C15" s="59" t="s">
        <v>313</v>
      </c>
      <c r="D15">
        <v>5</v>
      </c>
    </row>
    <row r="16" spans="1:4" x14ac:dyDescent="0.25">
      <c r="A16" s="35" t="s">
        <v>313</v>
      </c>
      <c r="B16" s="2" t="s">
        <v>309</v>
      </c>
      <c r="C16" s="59" t="s">
        <v>313</v>
      </c>
      <c r="D16">
        <v>5</v>
      </c>
    </row>
    <row r="17" spans="1:4" x14ac:dyDescent="0.25">
      <c r="A17" s="35" t="s">
        <v>313</v>
      </c>
      <c r="B17" s="2" t="s">
        <v>310</v>
      </c>
      <c r="C17" s="59" t="s">
        <v>313</v>
      </c>
      <c r="D17">
        <v>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topLeftCell="A145" workbookViewId="0">
      <selection sqref="A1:B164"/>
    </sheetView>
  </sheetViews>
  <sheetFormatPr defaultRowHeight="15" x14ac:dyDescent="0.25"/>
  <cols>
    <col min="1" max="1" width="15.7109375" style="3" bestFit="1" customWidth="1"/>
  </cols>
  <sheetData>
    <row r="1" spans="1:2" x14ac:dyDescent="0.25">
      <c r="A1" s="3">
        <v>9350329002881</v>
      </c>
      <c r="B1">
        <v>30</v>
      </c>
    </row>
    <row r="2" spans="1:2" x14ac:dyDescent="0.25">
      <c r="A2" s="3">
        <v>9350329002874</v>
      </c>
      <c r="B2">
        <v>30</v>
      </c>
    </row>
    <row r="3" spans="1:2" x14ac:dyDescent="0.25">
      <c r="A3" s="3">
        <v>9350329002850</v>
      </c>
      <c r="B3">
        <v>29</v>
      </c>
    </row>
    <row r="4" spans="1:2" x14ac:dyDescent="0.25">
      <c r="A4" s="3">
        <v>9350329002843</v>
      </c>
      <c r="B4">
        <v>12</v>
      </c>
    </row>
    <row r="5" spans="1:2" x14ac:dyDescent="0.25">
      <c r="A5" s="3">
        <v>9350329002799</v>
      </c>
      <c r="B5">
        <v>15</v>
      </c>
    </row>
    <row r="6" spans="1:2" x14ac:dyDescent="0.25">
      <c r="A6" s="3">
        <v>9350329002782</v>
      </c>
      <c r="B6">
        <v>30</v>
      </c>
    </row>
    <row r="7" spans="1:2" x14ac:dyDescent="0.25">
      <c r="A7" s="3">
        <v>9350329002768</v>
      </c>
      <c r="B7">
        <v>11</v>
      </c>
    </row>
    <row r="8" spans="1:2" x14ac:dyDescent="0.25">
      <c r="A8" s="3">
        <v>9350329002751</v>
      </c>
      <c r="B8">
        <v>23</v>
      </c>
    </row>
    <row r="9" spans="1:2" x14ac:dyDescent="0.25">
      <c r="A9" s="3">
        <v>9350329002737</v>
      </c>
      <c r="B9">
        <v>13</v>
      </c>
    </row>
    <row r="10" spans="1:2" x14ac:dyDescent="0.25">
      <c r="A10" s="3">
        <v>9350329002720</v>
      </c>
      <c r="B10">
        <v>28</v>
      </c>
    </row>
    <row r="11" spans="1:2" x14ac:dyDescent="0.25">
      <c r="A11" s="3">
        <v>9350329002706</v>
      </c>
      <c r="B11">
        <v>15</v>
      </c>
    </row>
    <row r="12" spans="1:2" x14ac:dyDescent="0.25">
      <c r="A12" s="3">
        <v>9350329002690</v>
      </c>
      <c r="B12">
        <v>29</v>
      </c>
    </row>
    <row r="13" spans="1:2" x14ac:dyDescent="0.25">
      <c r="A13" s="3">
        <v>9350329002553</v>
      </c>
      <c r="B13">
        <v>8</v>
      </c>
    </row>
    <row r="14" spans="1:2" x14ac:dyDescent="0.25">
      <c r="A14" s="3">
        <v>9350329002546</v>
      </c>
      <c r="B14">
        <v>11</v>
      </c>
    </row>
    <row r="15" spans="1:2" x14ac:dyDescent="0.25">
      <c r="A15" s="3">
        <v>9350329002522</v>
      </c>
      <c r="B15">
        <v>15</v>
      </c>
    </row>
    <row r="16" spans="1:2" x14ac:dyDescent="0.25">
      <c r="A16" s="3">
        <v>9350329002515</v>
      </c>
      <c r="B16">
        <v>25</v>
      </c>
    </row>
    <row r="17" spans="1:2" x14ac:dyDescent="0.25">
      <c r="A17" s="3">
        <v>9350329002492</v>
      </c>
      <c r="B17">
        <v>15</v>
      </c>
    </row>
    <row r="18" spans="1:2" x14ac:dyDescent="0.25">
      <c r="A18" s="3">
        <v>9350329002485</v>
      </c>
      <c r="B18">
        <v>27</v>
      </c>
    </row>
    <row r="19" spans="1:2" x14ac:dyDescent="0.25">
      <c r="A19" s="3">
        <v>9350329002461</v>
      </c>
      <c r="B19">
        <v>15</v>
      </c>
    </row>
    <row r="20" spans="1:2" x14ac:dyDescent="0.25">
      <c r="A20" s="3">
        <v>9350329002454</v>
      </c>
      <c r="B20">
        <v>27</v>
      </c>
    </row>
    <row r="21" spans="1:2" x14ac:dyDescent="0.25">
      <c r="A21" s="3">
        <v>9350329002430</v>
      </c>
      <c r="B21">
        <v>5</v>
      </c>
    </row>
    <row r="22" spans="1:2" x14ac:dyDescent="0.25">
      <c r="A22" s="3">
        <v>9350329002423</v>
      </c>
      <c r="B22">
        <v>7</v>
      </c>
    </row>
    <row r="23" spans="1:2" x14ac:dyDescent="0.25">
      <c r="A23" s="3">
        <v>9350329002409</v>
      </c>
      <c r="B23">
        <v>5</v>
      </c>
    </row>
    <row r="24" spans="1:2" x14ac:dyDescent="0.25">
      <c r="A24" s="3">
        <v>9350329002393</v>
      </c>
      <c r="B24">
        <v>7</v>
      </c>
    </row>
    <row r="25" spans="1:2" x14ac:dyDescent="0.25">
      <c r="A25" s="3">
        <v>9350329002379</v>
      </c>
      <c r="B25">
        <v>5</v>
      </c>
    </row>
    <row r="26" spans="1:2" x14ac:dyDescent="0.25">
      <c r="A26" s="3">
        <v>9350329002362</v>
      </c>
      <c r="B26">
        <v>6</v>
      </c>
    </row>
    <row r="27" spans="1:2" x14ac:dyDescent="0.25">
      <c r="A27" s="3">
        <v>9350329002348</v>
      </c>
      <c r="B27">
        <v>5</v>
      </c>
    </row>
    <row r="28" spans="1:2" x14ac:dyDescent="0.25">
      <c r="A28" s="3">
        <v>9350329002331</v>
      </c>
      <c r="B28">
        <v>5</v>
      </c>
    </row>
    <row r="29" spans="1:2" x14ac:dyDescent="0.25">
      <c r="A29" s="3">
        <v>9350329002317</v>
      </c>
      <c r="B29">
        <v>5</v>
      </c>
    </row>
    <row r="30" spans="1:2" x14ac:dyDescent="0.25">
      <c r="A30" s="3">
        <v>9350329002300</v>
      </c>
      <c r="B30">
        <v>6</v>
      </c>
    </row>
    <row r="31" spans="1:2" x14ac:dyDescent="0.25">
      <c r="A31" s="3">
        <v>9350329002287</v>
      </c>
      <c r="B31">
        <v>8</v>
      </c>
    </row>
    <row r="32" spans="1:2" x14ac:dyDescent="0.25">
      <c r="A32" s="3">
        <v>9350329002270</v>
      </c>
      <c r="B32">
        <v>12</v>
      </c>
    </row>
    <row r="33" spans="1:2" x14ac:dyDescent="0.25">
      <c r="A33" s="3">
        <v>9350329001983</v>
      </c>
      <c r="B33">
        <v>4</v>
      </c>
    </row>
    <row r="34" spans="1:2" x14ac:dyDescent="0.25">
      <c r="A34" s="3">
        <v>9350329001976</v>
      </c>
      <c r="B34">
        <v>1</v>
      </c>
    </row>
    <row r="35" spans="1:2" x14ac:dyDescent="0.25">
      <c r="A35" s="3">
        <v>9350329001709</v>
      </c>
      <c r="B35">
        <v>0</v>
      </c>
    </row>
    <row r="36" spans="1:2" x14ac:dyDescent="0.25">
      <c r="A36" s="3">
        <v>9350329001679</v>
      </c>
      <c r="B36">
        <v>0</v>
      </c>
    </row>
    <row r="37" spans="1:2" x14ac:dyDescent="0.25">
      <c r="A37" s="3">
        <v>9350329001662</v>
      </c>
      <c r="B37">
        <v>3</v>
      </c>
    </row>
    <row r="38" spans="1:2" x14ac:dyDescent="0.25">
      <c r="A38" s="3">
        <v>9350329001655</v>
      </c>
      <c r="B38">
        <v>9</v>
      </c>
    </row>
    <row r="39" spans="1:2" x14ac:dyDescent="0.25">
      <c r="A39" s="3">
        <v>9350329001631</v>
      </c>
      <c r="B39">
        <v>9</v>
      </c>
    </row>
    <row r="40" spans="1:2" x14ac:dyDescent="0.25">
      <c r="A40" s="3">
        <v>9350329001624</v>
      </c>
      <c r="B40">
        <v>9</v>
      </c>
    </row>
    <row r="41" spans="1:2" x14ac:dyDescent="0.25">
      <c r="A41" s="3">
        <v>9350329001617</v>
      </c>
      <c r="B41">
        <v>9</v>
      </c>
    </row>
    <row r="42" spans="1:2" x14ac:dyDescent="0.25">
      <c r="A42" s="3">
        <v>9350329001600</v>
      </c>
      <c r="B42">
        <v>9</v>
      </c>
    </row>
    <row r="43" spans="1:2" x14ac:dyDescent="0.25">
      <c r="A43" s="3">
        <v>9350329001594</v>
      </c>
      <c r="B43">
        <v>9</v>
      </c>
    </row>
    <row r="44" spans="1:2" x14ac:dyDescent="0.25">
      <c r="A44" s="3">
        <v>9350329001587</v>
      </c>
      <c r="B44">
        <v>9</v>
      </c>
    </row>
    <row r="45" spans="1:2" x14ac:dyDescent="0.25">
      <c r="A45" s="3">
        <v>9350329001570</v>
      </c>
      <c r="B45">
        <v>9</v>
      </c>
    </row>
    <row r="46" spans="1:2" x14ac:dyDescent="0.25">
      <c r="A46" s="3">
        <v>9350329001563</v>
      </c>
      <c r="B46">
        <v>9</v>
      </c>
    </row>
    <row r="47" spans="1:2" x14ac:dyDescent="0.25">
      <c r="A47" s="3">
        <v>9350329001556</v>
      </c>
      <c r="B47">
        <v>9</v>
      </c>
    </row>
    <row r="48" spans="1:2" x14ac:dyDescent="0.25">
      <c r="A48" s="3">
        <v>9350329001549</v>
      </c>
      <c r="B48">
        <v>9</v>
      </c>
    </row>
    <row r="49" spans="1:2" x14ac:dyDescent="0.25">
      <c r="A49" s="3">
        <v>9350329001532</v>
      </c>
      <c r="B49">
        <v>9</v>
      </c>
    </row>
    <row r="50" spans="1:2" x14ac:dyDescent="0.25">
      <c r="A50" s="3">
        <v>9350329001525</v>
      </c>
      <c r="B50">
        <v>9</v>
      </c>
    </row>
    <row r="51" spans="1:2" x14ac:dyDescent="0.25">
      <c r="A51" s="3">
        <v>9350329001518</v>
      </c>
      <c r="B51">
        <v>9</v>
      </c>
    </row>
    <row r="52" spans="1:2" x14ac:dyDescent="0.25">
      <c r="A52" s="3">
        <v>9350329001501</v>
      </c>
      <c r="B52">
        <v>9</v>
      </c>
    </row>
    <row r="53" spans="1:2" x14ac:dyDescent="0.25">
      <c r="A53" s="3">
        <v>9350329001488</v>
      </c>
      <c r="B53">
        <v>9</v>
      </c>
    </row>
    <row r="54" spans="1:2" x14ac:dyDescent="0.25">
      <c r="A54" s="3">
        <v>9350329001471</v>
      </c>
      <c r="B54">
        <v>8</v>
      </c>
    </row>
    <row r="55" spans="1:2" x14ac:dyDescent="0.25">
      <c r="A55" s="3">
        <v>9350329001464</v>
      </c>
      <c r="B55">
        <v>5</v>
      </c>
    </row>
    <row r="56" spans="1:2" x14ac:dyDescent="0.25">
      <c r="A56" s="3">
        <v>9350329001457</v>
      </c>
      <c r="B56">
        <v>8</v>
      </c>
    </row>
    <row r="57" spans="1:2" x14ac:dyDescent="0.25">
      <c r="A57" s="3">
        <v>9350329001440</v>
      </c>
      <c r="B57">
        <v>0</v>
      </c>
    </row>
    <row r="58" spans="1:2" x14ac:dyDescent="0.25">
      <c r="A58" s="3">
        <v>9350329001419</v>
      </c>
      <c r="B58">
        <v>8</v>
      </c>
    </row>
    <row r="59" spans="1:2" x14ac:dyDescent="0.25">
      <c r="A59" s="3">
        <v>9350329001402</v>
      </c>
      <c r="B59">
        <v>3</v>
      </c>
    </row>
    <row r="60" spans="1:2" x14ac:dyDescent="0.25">
      <c r="A60" s="3">
        <v>9350329001396</v>
      </c>
      <c r="B60">
        <v>8</v>
      </c>
    </row>
    <row r="61" spans="1:2" x14ac:dyDescent="0.25">
      <c r="A61" s="3">
        <v>9350329001389</v>
      </c>
      <c r="B61">
        <v>0</v>
      </c>
    </row>
    <row r="62" spans="1:2" x14ac:dyDescent="0.25">
      <c r="A62" s="3">
        <v>9350329001372</v>
      </c>
      <c r="B62">
        <v>8</v>
      </c>
    </row>
    <row r="63" spans="1:2" x14ac:dyDescent="0.25">
      <c r="A63" s="3">
        <v>9350329001365</v>
      </c>
      <c r="B63">
        <v>0</v>
      </c>
    </row>
    <row r="64" spans="1:2" x14ac:dyDescent="0.25">
      <c r="A64" s="3">
        <v>9350329001358</v>
      </c>
      <c r="B64">
        <v>9</v>
      </c>
    </row>
    <row r="65" spans="1:2" x14ac:dyDescent="0.25">
      <c r="A65" s="3">
        <v>9350329001341</v>
      </c>
      <c r="B65">
        <v>9</v>
      </c>
    </row>
    <row r="66" spans="1:2" x14ac:dyDescent="0.25">
      <c r="A66" s="3">
        <v>9350329001334</v>
      </c>
      <c r="B66">
        <v>9</v>
      </c>
    </row>
    <row r="67" spans="1:2" x14ac:dyDescent="0.25">
      <c r="A67" s="3">
        <v>9350329001327</v>
      </c>
      <c r="B67">
        <v>9</v>
      </c>
    </row>
    <row r="68" spans="1:2" x14ac:dyDescent="0.25">
      <c r="A68" s="3">
        <v>9350329001105</v>
      </c>
      <c r="B68">
        <v>18</v>
      </c>
    </row>
    <row r="69" spans="1:2" x14ac:dyDescent="0.25">
      <c r="A69" s="3">
        <v>9350329001099</v>
      </c>
      <c r="B69">
        <v>17</v>
      </c>
    </row>
    <row r="70" spans="1:2" x14ac:dyDescent="0.25">
      <c r="A70" s="3">
        <v>9350329001082</v>
      </c>
      <c r="B70">
        <v>30</v>
      </c>
    </row>
    <row r="71" spans="1:2" x14ac:dyDescent="0.25">
      <c r="A71" s="3">
        <v>9350329001075</v>
      </c>
      <c r="B71">
        <v>10</v>
      </c>
    </row>
    <row r="72" spans="1:2" x14ac:dyDescent="0.25">
      <c r="A72" s="3">
        <v>9350329001068</v>
      </c>
      <c r="B72">
        <v>7</v>
      </c>
    </row>
    <row r="73" spans="1:2" x14ac:dyDescent="0.25">
      <c r="A73" s="3">
        <v>9350329001051</v>
      </c>
      <c r="B73">
        <v>5</v>
      </c>
    </row>
    <row r="74" spans="1:2" x14ac:dyDescent="0.25">
      <c r="A74" s="3">
        <v>9350329001044</v>
      </c>
      <c r="B74">
        <v>0</v>
      </c>
    </row>
    <row r="75" spans="1:2" x14ac:dyDescent="0.25">
      <c r="A75" s="3">
        <v>9350329001037</v>
      </c>
      <c r="B75">
        <v>1</v>
      </c>
    </row>
    <row r="76" spans="1:2" x14ac:dyDescent="0.25">
      <c r="A76" s="3">
        <v>9350329001020</v>
      </c>
      <c r="B76">
        <v>3</v>
      </c>
    </row>
    <row r="77" spans="1:2" x14ac:dyDescent="0.25">
      <c r="A77" s="3">
        <v>9350329001013</v>
      </c>
      <c r="B77">
        <v>13</v>
      </c>
    </row>
    <row r="78" spans="1:2" x14ac:dyDescent="0.25">
      <c r="A78" s="3">
        <v>9350329001006</v>
      </c>
      <c r="B78">
        <v>3</v>
      </c>
    </row>
    <row r="79" spans="1:2" x14ac:dyDescent="0.25">
      <c r="A79" s="3">
        <v>9350329000993</v>
      </c>
      <c r="B79">
        <v>3</v>
      </c>
    </row>
    <row r="80" spans="1:2" x14ac:dyDescent="0.25">
      <c r="A80" s="3">
        <v>9350329000986</v>
      </c>
      <c r="B80">
        <v>7</v>
      </c>
    </row>
    <row r="81" spans="1:2" x14ac:dyDescent="0.25">
      <c r="A81" s="3">
        <v>9350329000979</v>
      </c>
      <c r="B81">
        <v>5</v>
      </c>
    </row>
    <row r="82" spans="1:2" x14ac:dyDescent="0.25">
      <c r="A82" s="3">
        <v>9350329000962</v>
      </c>
      <c r="B82">
        <v>27</v>
      </c>
    </row>
    <row r="83" spans="1:2" x14ac:dyDescent="0.25">
      <c r="A83" s="3">
        <v>9350329000955</v>
      </c>
      <c r="B83">
        <v>0</v>
      </c>
    </row>
    <row r="84" spans="1:2" x14ac:dyDescent="0.25">
      <c r="A84" s="3">
        <v>9350329000948</v>
      </c>
      <c r="B84">
        <v>21</v>
      </c>
    </row>
    <row r="85" spans="1:2" x14ac:dyDescent="0.25">
      <c r="A85" s="3">
        <v>9350329000931</v>
      </c>
      <c r="B85">
        <v>13</v>
      </c>
    </row>
    <row r="86" spans="1:2" x14ac:dyDescent="0.25">
      <c r="A86" s="3">
        <v>9350329000924</v>
      </c>
      <c r="B86">
        <v>42</v>
      </c>
    </row>
    <row r="87" spans="1:2" x14ac:dyDescent="0.25">
      <c r="A87" s="3">
        <v>9350329000917</v>
      </c>
      <c r="B87">
        <v>8</v>
      </c>
    </row>
    <row r="88" spans="1:2" x14ac:dyDescent="0.25">
      <c r="A88" s="3">
        <v>9350329000900</v>
      </c>
      <c r="B88">
        <v>19</v>
      </c>
    </row>
    <row r="89" spans="1:2" x14ac:dyDescent="0.25">
      <c r="A89" s="3">
        <v>9350329000856</v>
      </c>
      <c r="B89">
        <v>32</v>
      </c>
    </row>
    <row r="90" spans="1:2" x14ac:dyDescent="0.25">
      <c r="A90" s="3">
        <v>9350329000849</v>
      </c>
      <c r="B90">
        <v>17</v>
      </c>
    </row>
    <row r="91" spans="1:2" x14ac:dyDescent="0.25">
      <c r="A91" s="3">
        <v>9350329000832</v>
      </c>
      <c r="B91">
        <v>36</v>
      </c>
    </row>
    <row r="92" spans="1:2" x14ac:dyDescent="0.25">
      <c r="A92" s="3">
        <v>9350329000825</v>
      </c>
      <c r="B92">
        <v>29</v>
      </c>
    </row>
    <row r="93" spans="1:2" x14ac:dyDescent="0.25">
      <c r="A93" s="3">
        <v>9350329000719</v>
      </c>
      <c r="B93">
        <v>0</v>
      </c>
    </row>
    <row r="94" spans="1:2" x14ac:dyDescent="0.25">
      <c r="A94" s="3">
        <v>9350329000702</v>
      </c>
      <c r="B94">
        <v>18</v>
      </c>
    </row>
    <row r="95" spans="1:2" x14ac:dyDescent="0.25">
      <c r="A95" s="3">
        <v>9350329000696</v>
      </c>
      <c r="B95">
        <v>13</v>
      </c>
    </row>
    <row r="96" spans="1:2" x14ac:dyDescent="0.25">
      <c r="A96" s="3">
        <v>9350329000689</v>
      </c>
      <c r="B96">
        <v>25</v>
      </c>
    </row>
    <row r="97" spans="1:2" x14ac:dyDescent="0.25">
      <c r="A97" s="3">
        <v>9350329000672</v>
      </c>
      <c r="B97">
        <v>7</v>
      </c>
    </row>
    <row r="98" spans="1:2" x14ac:dyDescent="0.25">
      <c r="A98" s="3">
        <v>9350329000665</v>
      </c>
      <c r="B98">
        <v>21</v>
      </c>
    </row>
    <row r="99" spans="1:2" x14ac:dyDescent="0.25">
      <c r="A99" s="3">
        <v>9350329000658</v>
      </c>
      <c r="B99">
        <v>1</v>
      </c>
    </row>
    <row r="100" spans="1:2" x14ac:dyDescent="0.25">
      <c r="A100" s="3">
        <v>9350329000641</v>
      </c>
      <c r="B100">
        <v>1</v>
      </c>
    </row>
    <row r="101" spans="1:2" x14ac:dyDescent="0.25">
      <c r="A101" s="3">
        <v>9350329000634</v>
      </c>
      <c r="B101">
        <v>0</v>
      </c>
    </row>
    <row r="102" spans="1:2" x14ac:dyDescent="0.25">
      <c r="A102" s="3">
        <v>9350329000627</v>
      </c>
      <c r="B102">
        <v>33</v>
      </c>
    </row>
    <row r="103" spans="1:2" x14ac:dyDescent="0.25">
      <c r="A103" s="3">
        <v>9350329000610</v>
      </c>
      <c r="B103">
        <v>35</v>
      </c>
    </row>
    <row r="104" spans="1:2" x14ac:dyDescent="0.25">
      <c r="A104" s="3">
        <v>9350329000603</v>
      </c>
      <c r="B104">
        <v>47</v>
      </c>
    </row>
    <row r="105" spans="1:2" x14ac:dyDescent="0.25">
      <c r="A105" s="3">
        <v>9350329000597</v>
      </c>
      <c r="B105">
        <v>19</v>
      </c>
    </row>
    <row r="106" spans="1:2" x14ac:dyDescent="0.25">
      <c r="A106" s="3">
        <v>9350329000580</v>
      </c>
      <c r="B106">
        <v>41</v>
      </c>
    </row>
    <row r="107" spans="1:2" x14ac:dyDescent="0.25">
      <c r="A107" s="3">
        <v>9350329000573</v>
      </c>
      <c r="B107">
        <v>0</v>
      </c>
    </row>
    <row r="108" spans="1:2" x14ac:dyDescent="0.25">
      <c r="A108" s="3">
        <v>9350329000566</v>
      </c>
      <c r="B108">
        <v>1</v>
      </c>
    </row>
    <row r="109" spans="1:2" x14ac:dyDescent="0.25">
      <c r="A109" s="3">
        <v>9350329000559</v>
      </c>
      <c r="B109">
        <v>27</v>
      </c>
    </row>
    <row r="110" spans="1:2" x14ac:dyDescent="0.25">
      <c r="A110" s="3">
        <v>9350329000542</v>
      </c>
      <c r="B110">
        <v>37</v>
      </c>
    </row>
    <row r="111" spans="1:2" x14ac:dyDescent="0.25">
      <c r="A111" s="3">
        <v>9350329000535</v>
      </c>
      <c r="B111">
        <v>24</v>
      </c>
    </row>
    <row r="112" spans="1:2" x14ac:dyDescent="0.25">
      <c r="A112" s="3">
        <v>9350329000528</v>
      </c>
      <c r="B112">
        <v>26</v>
      </c>
    </row>
    <row r="113" spans="1:2" x14ac:dyDescent="0.25">
      <c r="A113" s="3">
        <v>9350329000511</v>
      </c>
      <c r="B113">
        <v>28</v>
      </c>
    </row>
    <row r="114" spans="1:2" x14ac:dyDescent="0.25">
      <c r="A114" s="3">
        <v>9350329000504</v>
      </c>
      <c r="B114">
        <v>48</v>
      </c>
    </row>
    <row r="115" spans="1:2" x14ac:dyDescent="0.25">
      <c r="A115" s="3">
        <v>9350329000498</v>
      </c>
      <c r="B115">
        <v>15</v>
      </c>
    </row>
    <row r="116" spans="1:2" x14ac:dyDescent="0.25">
      <c r="A116" s="3">
        <v>9350329000481</v>
      </c>
      <c r="B116">
        <v>20</v>
      </c>
    </row>
    <row r="117" spans="1:2" x14ac:dyDescent="0.25">
      <c r="A117" s="3">
        <v>9350329000474</v>
      </c>
      <c r="B117">
        <v>24</v>
      </c>
    </row>
    <row r="118" spans="1:2" x14ac:dyDescent="0.25">
      <c r="A118" s="3">
        <v>9350329000467</v>
      </c>
      <c r="B118">
        <v>29</v>
      </c>
    </row>
    <row r="119" spans="1:2" x14ac:dyDescent="0.25">
      <c r="A119" s="3">
        <v>9350329000450</v>
      </c>
      <c r="B119">
        <v>8</v>
      </c>
    </row>
    <row r="120" spans="1:2" x14ac:dyDescent="0.25">
      <c r="A120" s="3">
        <v>9350329000443</v>
      </c>
      <c r="B120">
        <v>29</v>
      </c>
    </row>
    <row r="121" spans="1:2" x14ac:dyDescent="0.25">
      <c r="A121" s="3">
        <v>9350329000436</v>
      </c>
      <c r="B121">
        <v>11</v>
      </c>
    </row>
    <row r="122" spans="1:2" x14ac:dyDescent="0.25">
      <c r="A122" s="3">
        <v>9350329000429</v>
      </c>
      <c r="B122">
        <v>29</v>
      </c>
    </row>
    <row r="123" spans="1:2" x14ac:dyDescent="0.25">
      <c r="A123" s="3">
        <v>9350329000412</v>
      </c>
      <c r="B123">
        <v>0</v>
      </c>
    </row>
    <row r="124" spans="1:2" x14ac:dyDescent="0.25">
      <c r="A124" s="3">
        <v>9350329000405</v>
      </c>
      <c r="B124">
        <v>0</v>
      </c>
    </row>
    <row r="125" spans="1:2" x14ac:dyDescent="0.25">
      <c r="A125" s="3">
        <v>9350329000399</v>
      </c>
      <c r="B125">
        <v>0</v>
      </c>
    </row>
    <row r="126" spans="1:2" x14ac:dyDescent="0.25">
      <c r="A126" s="3">
        <v>9350329000382</v>
      </c>
      <c r="B126">
        <v>0</v>
      </c>
    </row>
    <row r="127" spans="1:2" x14ac:dyDescent="0.25">
      <c r="A127" s="3">
        <v>9350329000375</v>
      </c>
      <c r="B127">
        <v>2</v>
      </c>
    </row>
    <row r="128" spans="1:2" x14ac:dyDescent="0.25">
      <c r="A128" s="3">
        <v>9350329000368</v>
      </c>
      <c r="B128">
        <v>4</v>
      </c>
    </row>
    <row r="129" spans="1:2" x14ac:dyDescent="0.25">
      <c r="A129" s="3">
        <v>9350329000351</v>
      </c>
      <c r="B129">
        <v>8</v>
      </c>
    </row>
    <row r="130" spans="1:2" x14ac:dyDescent="0.25">
      <c r="A130" s="3">
        <v>9350329000344</v>
      </c>
      <c r="B130">
        <v>13</v>
      </c>
    </row>
    <row r="131" spans="1:2" x14ac:dyDescent="0.25">
      <c r="A131" s="3">
        <v>9350329000337</v>
      </c>
      <c r="B131">
        <v>2</v>
      </c>
    </row>
    <row r="132" spans="1:2" x14ac:dyDescent="0.25">
      <c r="A132" s="3">
        <v>9350329000320</v>
      </c>
      <c r="B132">
        <v>0</v>
      </c>
    </row>
    <row r="133" spans="1:2" x14ac:dyDescent="0.25">
      <c r="A133" s="3">
        <v>9350329000313</v>
      </c>
      <c r="B133">
        <v>1</v>
      </c>
    </row>
    <row r="134" spans="1:2" x14ac:dyDescent="0.25">
      <c r="A134" s="3">
        <v>9350329000306</v>
      </c>
      <c r="B134">
        <v>0</v>
      </c>
    </row>
    <row r="135" spans="1:2" x14ac:dyDescent="0.25">
      <c r="A135" s="3">
        <v>9350329000290</v>
      </c>
      <c r="B135">
        <v>0</v>
      </c>
    </row>
    <row r="136" spans="1:2" x14ac:dyDescent="0.25">
      <c r="A136" s="3">
        <v>9350329000283</v>
      </c>
      <c r="B136">
        <v>5</v>
      </c>
    </row>
    <row r="137" spans="1:2" x14ac:dyDescent="0.25">
      <c r="A137" s="3">
        <v>9350329000276</v>
      </c>
      <c r="B137">
        <v>4</v>
      </c>
    </row>
    <row r="138" spans="1:2" x14ac:dyDescent="0.25">
      <c r="A138" s="3">
        <v>9350329000269</v>
      </c>
      <c r="B138">
        <v>6</v>
      </c>
    </row>
    <row r="139" spans="1:2" x14ac:dyDescent="0.25">
      <c r="A139" s="3">
        <v>9350329000252</v>
      </c>
      <c r="B139">
        <v>5</v>
      </c>
    </row>
    <row r="140" spans="1:2" x14ac:dyDescent="0.25">
      <c r="A140" s="3">
        <v>9350329000245</v>
      </c>
      <c r="B140">
        <v>11</v>
      </c>
    </row>
    <row r="141" spans="1:2" x14ac:dyDescent="0.25">
      <c r="A141" s="3">
        <v>9350329000238</v>
      </c>
      <c r="B141">
        <v>3</v>
      </c>
    </row>
    <row r="142" spans="1:2" x14ac:dyDescent="0.25">
      <c r="A142" s="3">
        <v>9350329000221</v>
      </c>
      <c r="B142">
        <v>9</v>
      </c>
    </row>
    <row r="143" spans="1:2" x14ac:dyDescent="0.25">
      <c r="A143" s="3">
        <v>9350329000214</v>
      </c>
      <c r="B143">
        <v>3</v>
      </c>
    </row>
    <row r="144" spans="1:2" x14ac:dyDescent="0.25">
      <c r="A144" s="3">
        <v>9350329000207</v>
      </c>
      <c r="B144">
        <v>1</v>
      </c>
    </row>
    <row r="145" spans="1:2" x14ac:dyDescent="0.25">
      <c r="A145" s="3">
        <v>9350329000191</v>
      </c>
      <c r="B145">
        <v>4</v>
      </c>
    </row>
    <row r="146" spans="1:2" x14ac:dyDescent="0.25">
      <c r="A146" s="3">
        <v>9350329000184</v>
      </c>
      <c r="B146">
        <v>0</v>
      </c>
    </row>
    <row r="147" spans="1:2" x14ac:dyDescent="0.25">
      <c r="A147" s="3">
        <v>9350329000177</v>
      </c>
      <c r="B147">
        <v>3</v>
      </c>
    </row>
    <row r="148" spans="1:2" x14ac:dyDescent="0.25">
      <c r="A148" s="3">
        <v>9350329000160</v>
      </c>
      <c r="B148">
        <v>5</v>
      </c>
    </row>
    <row r="149" spans="1:2" x14ac:dyDescent="0.25">
      <c r="A149" s="3">
        <v>9350329000153</v>
      </c>
      <c r="B149">
        <v>0</v>
      </c>
    </row>
    <row r="150" spans="1:2" x14ac:dyDescent="0.25">
      <c r="A150" s="3">
        <v>9350329000146</v>
      </c>
      <c r="B150">
        <v>0</v>
      </c>
    </row>
    <row r="151" spans="1:2" x14ac:dyDescent="0.25">
      <c r="A151" s="3">
        <v>9350329000139</v>
      </c>
      <c r="B151">
        <v>1</v>
      </c>
    </row>
    <row r="152" spans="1:2" x14ac:dyDescent="0.25">
      <c r="A152" s="3">
        <v>9350329000122</v>
      </c>
      <c r="B152">
        <v>0</v>
      </c>
    </row>
    <row r="153" spans="1:2" x14ac:dyDescent="0.25">
      <c r="A153" s="3">
        <v>9350329000115</v>
      </c>
      <c r="B153">
        <v>0</v>
      </c>
    </row>
    <row r="154" spans="1:2" x14ac:dyDescent="0.25">
      <c r="A154" s="3">
        <v>9350329000108</v>
      </c>
      <c r="B154">
        <v>2</v>
      </c>
    </row>
    <row r="155" spans="1:2" x14ac:dyDescent="0.25">
      <c r="A155" s="3">
        <v>9350329000092</v>
      </c>
      <c r="B155">
        <v>0</v>
      </c>
    </row>
    <row r="156" spans="1:2" x14ac:dyDescent="0.25">
      <c r="A156" s="3">
        <v>9350329000085</v>
      </c>
      <c r="B156">
        <v>1</v>
      </c>
    </row>
    <row r="157" spans="1:2" x14ac:dyDescent="0.25">
      <c r="A157" s="3">
        <v>9350329000078</v>
      </c>
      <c r="B157">
        <v>0</v>
      </c>
    </row>
    <row r="158" spans="1:2" x14ac:dyDescent="0.25">
      <c r="A158" s="3">
        <v>9350329000061</v>
      </c>
      <c r="B158">
        <v>0</v>
      </c>
    </row>
    <row r="159" spans="1:2" x14ac:dyDescent="0.25">
      <c r="A159" s="3">
        <v>9350329000054</v>
      </c>
      <c r="B159">
        <v>0</v>
      </c>
    </row>
    <row r="160" spans="1:2" x14ac:dyDescent="0.25">
      <c r="A160" s="3">
        <v>9350329000047</v>
      </c>
      <c r="B160">
        <v>5</v>
      </c>
    </row>
    <row r="161" spans="1:2" x14ac:dyDescent="0.25">
      <c r="A161" s="3">
        <v>9350329000030</v>
      </c>
      <c r="B161">
        <v>0</v>
      </c>
    </row>
    <row r="162" spans="1:2" x14ac:dyDescent="0.25">
      <c r="A162" s="3">
        <v>9350329000023</v>
      </c>
      <c r="B162">
        <v>0</v>
      </c>
    </row>
    <row r="163" spans="1:2" x14ac:dyDescent="0.25">
      <c r="A163" s="3">
        <v>9350329000016</v>
      </c>
      <c r="B163">
        <v>0</v>
      </c>
    </row>
    <row r="164" spans="1:2" x14ac:dyDescent="0.25">
      <c r="A164" s="3">
        <v>9350329000009</v>
      </c>
      <c r="B16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Sheet2</vt:lpstr>
      <vt:lpstr>Sheet5</vt:lpstr>
      <vt:lpstr>sheet1</vt:lpstr>
      <vt:lpstr>Sheet3</vt:lpstr>
      <vt:lpstr>Sheet4</vt:lpstr>
      <vt:lpstr>帕累托等级设置</vt:lpstr>
      <vt:lpstr>备货周期</vt:lpstr>
      <vt:lpstr>库存等级</vt:lpstr>
      <vt:lpstr>现有库存</vt:lpstr>
      <vt:lpstr>Sheet6</vt:lpstr>
      <vt:lpstr>在途</vt:lpstr>
      <vt:lpstr>1209 增加数量</vt:lpstr>
      <vt:lpstr>20170104增加数量</vt:lpstr>
      <vt:lpstr>波动统计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Excle output for order tracking</dc:title>
  <dc:subject>Excle output for order tracking</dc:subject>
  <dc:creator>Vekincheng</dc:creator>
  <cp:keywords>Order product Track</cp:keywords>
  <dc:description>Excle output for order tracking</dc:description>
  <cp:lastModifiedBy>郭琳钰</cp:lastModifiedBy>
  <cp:lastPrinted>2016-11-11T02:16:57Z</cp:lastPrinted>
  <dcterms:created xsi:type="dcterms:W3CDTF">2016-11-10T02:43:31Z</dcterms:created>
  <dcterms:modified xsi:type="dcterms:W3CDTF">2017-01-23T06:02:19Z</dcterms:modified>
  <cp:category>Test result file</cp:category>
</cp:coreProperties>
</file>