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CFDAC8A-FC7A-4949-B548-4257CF3C6B26}" xr6:coauthVersionLast="36" xr6:coauthVersionMax="36" xr10:uidLastSave="{00000000-0000-0000-0000-000000000000}"/>
  <bookViews>
    <workbookView xWindow="4650" yWindow="0" windowWidth="22260" windowHeight="12645" xr2:uid="{00000000-000D-0000-FFFF-FFFF00000000}"/>
  </bookViews>
  <sheets>
    <sheet name="consolidateds" sheetId="14" r:id="rId1"/>
    <sheet name="501 cecq n" sheetId="2" r:id="rId2"/>
    <sheet name="501 cecq y" sheetId="3" r:id="rId3"/>
    <sheet name="501 colq n" sheetId="4" r:id="rId4"/>
    <sheet name="502 cecq n" sheetId="5" r:id="rId5"/>
    <sheet name="502 cecq y" sheetId="6" r:id="rId6"/>
    <sheet name="502 colq n" sheetId="7" r:id="rId7"/>
    <sheet name="503 cecm n" sheetId="8" r:id="rId8"/>
    <sheet name="503 cecq n" sheetId="9" r:id="rId9"/>
    <sheet name="504 cecm n" sheetId="10" r:id="rId10"/>
    <sheet name="504 cecq n" sheetId="11" r:id="rId11"/>
    <sheet name="504 cecq y" sheetId="12" r:id="rId12"/>
    <sheet name="504 colq 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9" i="14" l="1"/>
  <c r="AF74" i="14" s="1"/>
  <c r="G99" i="14"/>
  <c r="AG74" i="14" s="1"/>
  <c r="H99" i="14"/>
  <c r="AH74" i="14" s="1"/>
  <c r="I99" i="14"/>
  <c r="AI74" i="14" s="1"/>
  <c r="K99" i="14"/>
  <c r="AK74" i="14" s="1"/>
  <c r="L99" i="14"/>
  <c r="AL74" i="14" s="1"/>
  <c r="M99" i="14"/>
  <c r="AM74" i="14" s="1"/>
  <c r="N99" i="14"/>
  <c r="AN74" i="14" s="1"/>
  <c r="O99" i="14"/>
  <c r="AO74" i="14" s="1"/>
  <c r="P99" i="14"/>
  <c r="AP74" i="14" s="1"/>
  <c r="Q99" i="14"/>
  <c r="AQ74" i="14" s="1"/>
  <c r="F103" i="14"/>
  <c r="AF78" i="14" s="1"/>
  <c r="G103" i="14"/>
  <c r="AG78" i="14" s="1"/>
  <c r="H103" i="14"/>
  <c r="AH78" i="14" s="1"/>
  <c r="I103" i="14"/>
  <c r="AI78" i="14" s="1"/>
  <c r="K103" i="14"/>
  <c r="AK78" i="14" s="1"/>
  <c r="L103" i="14"/>
  <c r="AL78" i="14" s="1"/>
  <c r="M103" i="14"/>
  <c r="AM78" i="14" s="1"/>
  <c r="N103" i="14"/>
  <c r="AN78" i="14" s="1"/>
  <c r="O103" i="14"/>
  <c r="AO78" i="14" s="1"/>
  <c r="P103" i="14"/>
  <c r="AP78" i="14" s="1"/>
  <c r="Q103" i="14"/>
  <c r="AQ78" i="14" s="1"/>
  <c r="J86" i="14"/>
  <c r="W74" i="14" s="1"/>
  <c r="K86" i="14"/>
  <c r="X74" i="14" s="1"/>
  <c r="L86" i="14"/>
  <c r="Y74" i="14" s="1"/>
  <c r="M86" i="14"/>
  <c r="Z74" i="14" s="1"/>
  <c r="N86" i="14"/>
  <c r="AA74" i="14" s="1"/>
  <c r="O86" i="14"/>
  <c r="AB74" i="14" s="1"/>
  <c r="P86" i="14"/>
  <c r="AC74" i="14" s="1"/>
  <c r="Q86" i="14"/>
  <c r="AD74" i="14" s="1"/>
  <c r="J90" i="14"/>
  <c r="W78" i="14" s="1"/>
  <c r="K90" i="14"/>
  <c r="X78" i="14" s="1"/>
  <c r="L90" i="14"/>
  <c r="Y78" i="14" s="1"/>
  <c r="M90" i="14"/>
  <c r="Z78" i="14" s="1"/>
  <c r="N90" i="14"/>
  <c r="AA78" i="14" s="1"/>
  <c r="O90" i="14"/>
  <c r="AB78" i="14" s="1"/>
  <c r="P90" i="14"/>
  <c r="AC78" i="14" s="1"/>
  <c r="Q90" i="14"/>
  <c r="AD78" i="14" s="1"/>
  <c r="I86" i="14"/>
  <c r="V74" i="14" s="1"/>
  <c r="I90" i="14"/>
  <c r="V78" i="14" s="1"/>
  <c r="H86" i="14"/>
  <c r="U74" i="14" s="1"/>
  <c r="H90" i="14"/>
  <c r="U78" i="14" s="1"/>
  <c r="G86" i="14"/>
  <c r="T74" i="14" s="1"/>
  <c r="G90" i="14"/>
  <c r="T78" i="14" s="1"/>
  <c r="F86" i="14"/>
  <c r="S74" i="14" s="1"/>
  <c r="F90" i="14"/>
  <c r="S78" i="14" s="1"/>
  <c r="Q74" i="14"/>
  <c r="R111" i="14" s="1"/>
  <c r="Q78" i="14"/>
  <c r="R115" i="14" s="1"/>
  <c r="P74" i="14"/>
  <c r="Q111" i="14" s="1"/>
  <c r="P78" i="14"/>
  <c r="Q115" i="14" s="1"/>
  <c r="O74" i="14"/>
  <c r="P111" i="14" s="1"/>
  <c r="O78" i="14"/>
  <c r="P115" i="14" s="1"/>
  <c r="N74" i="14"/>
  <c r="O111" i="14" s="1"/>
  <c r="N78" i="14"/>
  <c r="O115" i="14" s="1"/>
  <c r="M74" i="14"/>
  <c r="N111" i="14" s="1"/>
  <c r="M78" i="14"/>
  <c r="N115" i="14" s="1"/>
  <c r="L74" i="14"/>
  <c r="L111" i="14" s="1"/>
  <c r="L78" i="14"/>
  <c r="L115" i="14" s="1"/>
  <c r="K74" i="14"/>
  <c r="K111" i="14" s="1"/>
  <c r="K78" i="14"/>
  <c r="K115" i="14" s="1"/>
  <c r="J74" i="14"/>
  <c r="J111" i="14" s="1"/>
  <c r="J78" i="14"/>
  <c r="J115" i="14" s="1"/>
  <c r="J71" i="14"/>
  <c r="J108" i="14" s="1"/>
  <c r="I74" i="14"/>
  <c r="I111" i="14" s="1"/>
  <c r="I78" i="14"/>
  <c r="I115" i="14" s="1"/>
  <c r="H74" i="14"/>
  <c r="H111" i="14" s="1"/>
  <c r="H78" i="14"/>
  <c r="H115" i="14" s="1"/>
  <c r="G74" i="14"/>
  <c r="G111" i="14" s="1"/>
  <c r="G78" i="14"/>
  <c r="G115" i="14" s="1"/>
  <c r="F74" i="14"/>
  <c r="F111" i="14" s="1"/>
  <c r="F78" i="14"/>
  <c r="F115" i="14" s="1"/>
  <c r="AG65" i="14"/>
  <c r="AL63" i="14" s="1"/>
  <c r="Q91" i="14" s="1"/>
  <c r="AD79" i="14" s="1"/>
  <c r="AF65" i="14"/>
  <c r="AK63" i="14" s="1"/>
  <c r="Q79" i="14" s="1"/>
  <c r="R116" i="14" s="1"/>
  <c r="AL61" i="14"/>
  <c r="Q89" i="14" s="1"/>
  <c r="AD77" i="14" s="1"/>
  <c r="AK61" i="14"/>
  <c r="Q77" i="14" s="1"/>
  <c r="R114" i="14" s="1"/>
  <c r="AH61" i="14"/>
  <c r="AM61" i="14" s="1"/>
  <c r="Q102" i="14" s="1"/>
  <c r="AQ77" i="14" s="1"/>
  <c r="AM60" i="14"/>
  <c r="Q101" i="14" s="1"/>
  <c r="AQ76" i="14" s="1"/>
  <c r="AL60" i="14"/>
  <c r="Q88" i="14" s="1"/>
  <c r="AD76" i="14" s="1"/>
  <c r="AK60" i="14"/>
  <c r="Q76" i="14" s="1"/>
  <c r="R113" i="14" s="1"/>
  <c r="AL59" i="14"/>
  <c r="Q87" i="14" s="1"/>
  <c r="AD75" i="14" s="1"/>
  <c r="AK59" i="14"/>
  <c r="Q75" i="14" s="1"/>
  <c r="R112" i="14" s="1"/>
  <c r="AH59" i="14"/>
  <c r="AH65" i="14" s="1"/>
  <c r="AM63" i="14" s="1"/>
  <c r="Q104" i="14" s="1"/>
  <c r="AQ79" i="14" s="1"/>
  <c r="AM57" i="14"/>
  <c r="Q98" i="14" s="1"/>
  <c r="AQ73" i="14" s="1"/>
  <c r="AL57" i="14"/>
  <c r="Q85" i="14" s="1"/>
  <c r="AD73" i="14" s="1"/>
  <c r="AK57" i="14"/>
  <c r="Q73" i="14" s="1"/>
  <c r="R110" i="14" s="1"/>
  <c r="AM56" i="14"/>
  <c r="Q97" i="14" s="1"/>
  <c r="AQ72" i="14" s="1"/>
  <c r="AL56" i="14"/>
  <c r="Q84" i="14" s="1"/>
  <c r="AD72" i="14" s="1"/>
  <c r="AK56" i="14"/>
  <c r="Q72" i="14" s="1"/>
  <c r="R109" i="14" s="1"/>
  <c r="AM55" i="14"/>
  <c r="Q96" i="14" s="1"/>
  <c r="AQ71" i="14" s="1"/>
  <c r="AL55" i="14"/>
  <c r="Q83" i="14" s="1"/>
  <c r="AD71" i="14" s="1"/>
  <c r="AK55" i="14"/>
  <c r="Q71" i="14" s="1"/>
  <c r="R108" i="14" s="1"/>
  <c r="X65" i="14"/>
  <c r="W65" i="14"/>
  <c r="AB63" i="14" s="1"/>
  <c r="P91" i="14" s="1"/>
  <c r="AC79" i="14" s="1"/>
  <c r="V65" i="14"/>
  <c r="AA63" i="14" s="1"/>
  <c r="P79" i="14" s="1"/>
  <c r="Q116" i="14" s="1"/>
  <c r="AC63" i="14"/>
  <c r="P104" i="14" s="1"/>
  <c r="AP79" i="14" s="1"/>
  <c r="AC61" i="14"/>
  <c r="P102" i="14" s="1"/>
  <c r="AP77" i="14" s="1"/>
  <c r="AB61" i="14"/>
  <c r="P89" i="14" s="1"/>
  <c r="AC77" i="14" s="1"/>
  <c r="AA61" i="14"/>
  <c r="P77" i="14" s="1"/>
  <c r="Q114" i="14" s="1"/>
  <c r="AC60" i="14"/>
  <c r="P101" i="14" s="1"/>
  <c r="AP76" i="14" s="1"/>
  <c r="AB60" i="14"/>
  <c r="P88" i="14" s="1"/>
  <c r="AC76" i="14" s="1"/>
  <c r="AA60" i="14"/>
  <c r="P76" i="14" s="1"/>
  <c r="Q113" i="14" s="1"/>
  <c r="AC59" i="14"/>
  <c r="P100" i="14" s="1"/>
  <c r="AP75" i="14" s="1"/>
  <c r="AB59" i="14"/>
  <c r="P87" i="14" s="1"/>
  <c r="AC75" i="14" s="1"/>
  <c r="AA59" i="14"/>
  <c r="P75" i="14" s="1"/>
  <c r="Q112" i="14" s="1"/>
  <c r="AC57" i="14"/>
  <c r="P98" i="14" s="1"/>
  <c r="AP73" i="14" s="1"/>
  <c r="AB57" i="14"/>
  <c r="P85" i="14" s="1"/>
  <c r="AC73" i="14" s="1"/>
  <c r="AA57" i="14"/>
  <c r="P73" i="14" s="1"/>
  <c r="Q110" i="14" s="1"/>
  <c r="AC56" i="14"/>
  <c r="P97" i="14" s="1"/>
  <c r="AP72" i="14" s="1"/>
  <c r="AB56" i="14"/>
  <c r="P84" i="14" s="1"/>
  <c r="AC72" i="14" s="1"/>
  <c r="AA56" i="14"/>
  <c r="P72" i="14" s="1"/>
  <c r="Q109" i="14" s="1"/>
  <c r="AC55" i="14"/>
  <c r="P96" i="14" s="1"/>
  <c r="AP71" i="14" s="1"/>
  <c r="AB55" i="14"/>
  <c r="P83" i="14" s="1"/>
  <c r="AC71" i="14" s="1"/>
  <c r="AA55" i="14"/>
  <c r="P71" i="14" s="1"/>
  <c r="Q108" i="14" s="1"/>
  <c r="N65" i="14"/>
  <c r="M65" i="14"/>
  <c r="R63" i="14" s="1"/>
  <c r="O91" i="14" s="1"/>
  <c r="AB79" i="14" s="1"/>
  <c r="L65" i="14"/>
  <c r="S63" i="14"/>
  <c r="O104" i="14" s="1"/>
  <c r="AO79" i="14" s="1"/>
  <c r="Q63" i="14"/>
  <c r="O79" i="14" s="1"/>
  <c r="P116" i="14" s="1"/>
  <c r="S61" i="14"/>
  <c r="O102" i="14" s="1"/>
  <c r="AO77" i="14" s="1"/>
  <c r="R61" i="14"/>
  <c r="O89" i="14" s="1"/>
  <c r="AB77" i="14" s="1"/>
  <c r="Q61" i="14"/>
  <c r="O77" i="14" s="1"/>
  <c r="P114" i="14" s="1"/>
  <c r="S60" i="14"/>
  <c r="O101" i="14" s="1"/>
  <c r="AO76" i="14" s="1"/>
  <c r="R60" i="14"/>
  <c r="O88" i="14" s="1"/>
  <c r="AB76" i="14" s="1"/>
  <c r="Q60" i="14"/>
  <c r="O76" i="14" s="1"/>
  <c r="P113" i="14" s="1"/>
  <c r="S59" i="14"/>
  <c r="O100" i="14" s="1"/>
  <c r="AO75" i="14" s="1"/>
  <c r="R59" i="14"/>
  <c r="O87" i="14" s="1"/>
  <c r="AB75" i="14" s="1"/>
  <c r="Q59" i="14"/>
  <c r="O75" i="14" s="1"/>
  <c r="P112" i="14" s="1"/>
  <c r="S57" i="14"/>
  <c r="O98" i="14" s="1"/>
  <c r="AO73" i="14" s="1"/>
  <c r="R57" i="14"/>
  <c r="O85" i="14" s="1"/>
  <c r="AB73" i="14" s="1"/>
  <c r="Q57" i="14"/>
  <c r="O73" i="14" s="1"/>
  <c r="P110" i="14" s="1"/>
  <c r="S56" i="14"/>
  <c r="O97" i="14" s="1"/>
  <c r="AO72" i="14" s="1"/>
  <c r="R56" i="14"/>
  <c r="O84" i="14" s="1"/>
  <c r="AB72" i="14" s="1"/>
  <c r="Q56" i="14"/>
  <c r="O72" i="14" s="1"/>
  <c r="P109" i="14" s="1"/>
  <c r="S55" i="14"/>
  <c r="O96" i="14" s="1"/>
  <c r="AO71" i="14" s="1"/>
  <c r="R55" i="14"/>
  <c r="O83" i="14" s="1"/>
  <c r="AB71" i="14" s="1"/>
  <c r="Q55" i="14"/>
  <c r="O71" i="14" s="1"/>
  <c r="P108" i="14" s="1"/>
  <c r="C65" i="14"/>
  <c r="H63" i="14" s="1"/>
  <c r="N91" i="14" s="1"/>
  <c r="AA79" i="14" s="1"/>
  <c r="B65" i="14"/>
  <c r="G63" i="14" s="1"/>
  <c r="N79" i="14" s="1"/>
  <c r="O116" i="14" s="1"/>
  <c r="H61" i="14"/>
  <c r="N89" i="14" s="1"/>
  <c r="AA77" i="14" s="1"/>
  <c r="G61" i="14"/>
  <c r="N77" i="14" s="1"/>
  <c r="O114" i="14" s="1"/>
  <c r="D61" i="14"/>
  <c r="I61" i="14" s="1"/>
  <c r="N102" i="14" s="1"/>
  <c r="AN77" i="14" s="1"/>
  <c r="I60" i="14"/>
  <c r="N101" i="14" s="1"/>
  <c r="AN76" i="14" s="1"/>
  <c r="H60" i="14"/>
  <c r="N88" i="14" s="1"/>
  <c r="AA76" i="14" s="1"/>
  <c r="G60" i="14"/>
  <c r="N76" i="14" s="1"/>
  <c r="O113" i="14" s="1"/>
  <c r="H59" i="14"/>
  <c r="N87" i="14" s="1"/>
  <c r="AA75" i="14" s="1"/>
  <c r="G59" i="14"/>
  <c r="N75" i="14" s="1"/>
  <c r="O112" i="14" s="1"/>
  <c r="D59" i="14"/>
  <c r="I57" i="14"/>
  <c r="N98" i="14" s="1"/>
  <c r="AN73" i="14" s="1"/>
  <c r="H57" i="14"/>
  <c r="N85" i="14" s="1"/>
  <c r="AA73" i="14" s="1"/>
  <c r="G57" i="14"/>
  <c r="N73" i="14" s="1"/>
  <c r="O110" i="14" s="1"/>
  <c r="I56" i="14"/>
  <c r="N97" i="14" s="1"/>
  <c r="AN72" i="14" s="1"/>
  <c r="H56" i="14"/>
  <c r="N84" i="14" s="1"/>
  <c r="AA72" i="14" s="1"/>
  <c r="G56" i="14"/>
  <c r="N72" i="14" s="1"/>
  <c r="O109" i="14" s="1"/>
  <c r="I55" i="14"/>
  <c r="N96" i="14" s="1"/>
  <c r="AN71" i="14" s="1"/>
  <c r="H55" i="14"/>
  <c r="N83" i="14" s="1"/>
  <c r="AA71" i="14" s="1"/>
  <c r="G55" i="14"/>
  <c r="N71" i="14" s="1"/>
  <c r="O108" i="14" s="1"/>
  <c r="N49" i="14"/>
  <c r="S47" i="14" s="1"/>
  <c r="M104" i="14" s="1"/>
  <c r="AM79" i="14" s="1"/>
  <c r="M49" i="14"/>
  <c r="R47" i="14" s="1"/>
  <c r="M91" i="14" s="1"/>
  <c r="Z79" i="14" s="1"/>
  <c r="L49" i="14"/>
  <c r="Q47" i="14" s="1"/>
  <c r="M79" i="14" s="1"/>
  <c r="N116" i="14" s="1"/>
  <c r="S45" i="14"/>
  <c r="M102" i="14" s="1"/>
  <c r="AM77" i="14" s="1"/>
  <c r="R45" i="14"/>
  <c r="M89" i="14" s="1"/>
  <c r="Z77" i="14" s="1"/>
  <c r="Q45" i="14"/>
  <c r="M77" i="14" s="1"/>
  <c r="N114" i="14" s="1"/>
  <c r="S44" i="14"/>
  <c r="M101" i="14" s="1"/>
  <c r="AM76" i="14" s="1"/>
  <c r="R44" i="14"/>
  <c r="M88" i="14" s="1"/>
  <c r="Z76" i="14" s="1"/>
  <c r="Q44" i="14"/>
  <c r="M76" i="14" s="1"/>
  <c r="N113" i="14" s="1"/>
  <c r="S43" i="14"/>
  <c r="M100" i="14" s="1"/>
  <c r="AM75" i="14" s="1"/>
  <c r="R43" i="14"/>
  <c r="M87" i="14" s="1"/>
  <c r="Z75" i="14" s="1"/>
  <c r="Q43" i="14"/>
  <c r="M75" i="14" s="1"/>
  <c r="N112" i="14" s="1"/>
  <c r="S41" i="14"/>
  <c r="M98" i="14" s="1"/>
  <c r="AM73" i="14" s="1"/>
  <c r="R41" i="14"/>
  <c r="M85" i="14" s="1"/>
  <c r="Z73" i="14" s="1"/>
  <c r="Q41" i="14"/>
  <c r="M73" i="14" s="1"/>
  <c r="N110" i="14" s="1"/>
  <c r="S40" i="14"/>
  <c r="M97" i="14" s="1"/>
  <c r="AM72" i="14" s="1"/>
  <c r="R40" i="14"/>
  <c r="M84" i="14" s="1"/>
  <c r="Z72" i="14" s="1"/>
  <c r="Q40" i="14"/>
  <c r="M72" i="14" s="1"/>
  <c r="N109" i="14" s="1"/>
  <c r="S39" i="14"/>
  <c r="M96" i="14" s="1"/>
  <c r="AM71" i="14" s="1"/>
  <c r="R39" i="14"/>
  <c r="M83" i="14" s="1"/>
  <c r="Z71" i="14" s="1"/>
  <c r="Q39" i="14"/>
  <c r="M71" i="14" s="1"/>
  <c r="N108" i="14" s="1"/>
  <c r="C50" i="14"/>
  <c r="H47" i="14" s="1"/>
  <c r="L91" i="14" s="1"/>
  <c r="Y79" i="14" s="1"/>
  <c r="B50" i="14"/>
  <c r="G47" i="14" s="1"/>
  <c r="L79" i="14" s="1"/>
  <c r="L116" i="14" s="1"/>
  <c r="H45" i="14"/>
  <c r="L89" i="14" s="1"/>
  <c r="Y77" i="14" s="1"/>
  <c r="G45" i="14"/>
  <c r="L77" i="14" s="1"/>
  <c r="L114" i="14" s="1"/>
  <c r="D45" i="14"/>
  <c r="D50" i="14" s="1"/>
  <c r="I47" i="14" s="1"/>
  <c r="L104" i="14" s="1"/>
  <c r="AL79" i="14" s="1"/>
  <c r="I44" i="14"/>
  <c r="L101" i="14" s="1"/>
  <c r="AL76" i="14" s="1"/>
  <c r="H44" i="14"/>
  <c r="L88" i="14" s="1"/>
  <c r="Y76" i="14" s="1"/>
  <c r="G44" i="14"/>
  <c r="L76" i="14" s="1"/>
  <c r="L113" i="14" s="1"/>
  <c r="I43" i="14"/>
  <c r="L100" i="14" s="1"/>
  <c r="AL75" i="14" s="1"/>
  <c r="H43" i="14"/>
  <c r="L87" i="14" s="1"/>
  <c r="Y75" i="14" s="1"/>
  <c r="G43" i="14"/>
  <c r="L75" i="14" s="1"/>
  <c r="L112" i="14" s="1"/>
  <c r="I41" i="14"/>
  <c r="L98" i="14" s="1"/>
  <c r="AL73" i="14" s="1"/>
  <c r="H41" i="14"/>
  <c r="L85" i="14" s="1"/>
  <c r="Y73" i="14" s="1"/>
  <c r="G41" i="14"/>
  <c r="L73" i="14" s="1"/>
  <c r="L110" i="14" s="1"/>
  <c r="I40" i="14"/>
  <c r="L97" i="14" s="1"/>
  <c r="AL72" i="14" s="1"/>
  <c r="H40" i="14"/>
  <c r="L84" i="14" s="1"/>
  <c r="Y72" i="14" s="1"/>
  <c r="G40" i="14"/>
  <c r="L72" i="14" s="1"/>
  <c r="L109" i="14" s="1"/>
  <c r="I39" i="14"/>
  <c r="L96" i="14" s="1"/>
  <c r="AL71" i="14" s="1"/>
  <c r="H39" i="14"/>
  <c r="L83" i="14" s="1"/>
  <c r="Y71" i="14" s="1"/>
  <c r="G39" i="14"/>
  <c r="L71" i="14" s="1"/>
  <c r="L108" i="14" s="1"/>
  <c r="X32" i="14"/>
  <c r="W32" i="14"/>
  <c r="AB30" i="14" s="1"/>
  <c r="K91" i="14" s="1"/>
  <c r="X79" i="14" s="1"/>
  <c r="V32" i="14"/>
  <c r="AA30" i="14" s="1"/>
  <c r="K79" i="14" s="1"/>
  <c r="K116" i="14" s="1"/>
  <c r="AC30" i="14"/>
  <c r="K104" i="14" s="1"/>
  <c r="AK79" i="14" s="1"/>
  <c r="AC28" i="14"/>
  <c r="K102" i="14" s="1"/>
  <c r="AK77" i="14" s="1"/>
  <c r="AB28" i="14"/>
  <c r="K89" i="14" s="1"/>
  <c r="X77" i="14" s="1"/>
  <c r="AA28" i="14"/>
  <c r="K77" i="14" s="1"/>
  <c r="K114" i="14" s="1"/>
  <c r="AC27" i="14"/>
  <c r="K101" i="14" s="1"/>
  <c r="AK76" i="14" s="1"/>
  <c r="AB27" i="14"/>
  <c r="K88" i="14" s="1"/>
  <c r="X76" i="14" s="1"/>
  <c r="AA27" i="14"/>
  <c r="K76" i="14" s="1"/>
  <c r="K113" i="14" s="1"/>
  <c r="AC26" i="14"/>
  <c r="K100" i="14" s="1"/>
  <c r="AK75" i="14" s="1"/>
  <c r="AB26" i="14"/>
  <c r="K87" i="14" s="1"/>
  <c r="X75" i="14" s="1"/>
  <c r="AA26" i="14"/>
  <c r="K75" i="14" s="1"/>
  <c r="K112" i="14" s="1"/>
  <c r="AC24" i="14"/>
  <c r="K98" i="14" s="1"/>
  <c r="AK73" i="14" s="1"/>
  <c r="AB24" i="14"/>
  <c r="K85" i="14" s="1"/>
  <c r="X73" i="14" s="1"/>
  <c r="AA24" i="14"/>
  <c r="K73" i="14" s="1"/>
  <c r="K110" i="14" s="1"/>
  <c r="AC23" i="14"/>
  <c r="K97" i="14" s="1"/>
  <c r="AK72" i="14" s="1"/>
  <c r="AB23" i="14"/>
  <c r="K84" i="14" s="1"/>
  <c r="X72" i="14" s="1"/>
  <c r="AA23" i="14"/>
  <c r="K72" i="14" s="1"/>
  <c r="K109" i="14" s="1"/>
  <c r="AC22" i="14"/>
  <c r="K96" i="14" s="1"/>
  <c r="AK71" i="14" s="1"/>
  <c r="AB22" i="14"/>
  <c r="K83" i="14" s="1"/>
  <c r="X71" i="14" s="1"/>
  <c r="AA22" i="14"/>
  <c r="K71" i="14" s="1"/>
  <c r="K108" i="14" s="1"/>
  <c r="N33" i="14"/>
  <c r="S30" i="14" s="1"/>
  <c r="J104" i="14" s="1"/>
  <c r="AJ79" i="14" s="1"/>
  <c r="M33" i="14"/>
  <c r="L33" i="14"/>
  <c r="Q30" i="14" s="1"/>
  <c r="J79" i="14" s="1"/>
  <c r="J116" i="14" s="1"/>
  <c r="R30" i="14"/>
  <c r="J91" i="14" s="1"/>
  <c r="W79" i="14" s="1"/>
  <c r="S29" i="14"/>
  <c r="J103" i="14" s="1"/>
  <c r="AJ78" i="14" s="1"/>
  <c r="S28" i="14"/>
  <c r="J102" i="14" s="1"/>
  <c r="AJ77" i="14" s="1"/>
  <c r="R28" i="14"/>
  <c r="J89" i="14" s="1"/>
  <c r="W77" i="14" s="1"/>
  <c r="Q28" i="14"/>
  <c r="J77" i="14" s="1"/>
  <c r="J114" i="14" s="1"/>
  <c r="S27" i="14"/>
  <c r="J101" i="14" s="1"/>
  <c r="AJ76" i="14" s="1"/>
  <c r="R27" i="14"/>
  <c r="J88" i="14" s="1"/>
  <c r="W76" i="14" s="1"/>
  <c r="Q27" i="14"/>
  <c r="J76" i="14" s="1"/>
  <c r="J113" i="14" s="1"/>
  <c r="S26" i="14"/>
  <c r="J100" i="14" s="1"/>
  <c r="AJ75" i="14" s="1"/>
  <c r="R26" i="14"/>
  <c r="J87" i="14" s="1"/>
  <c r="W75" i="14" s="1"/>
  <c r="Q26" i="14"/>
  <c r="J75" i="14" s="1"/>
  <c r="J112" i="14" s="1"/>
  <c r="S25" i="14"/>
  <c r="J99" i="14" s="1"/>
  <c r="AJ74" i="14" s="1"/>
  <c r="S24" i="14"/>
  <c r="J98" i="14" s="1"/>
  <c r="AJ73" i="14" s="1"/>
  <c r="R24" i="14"/>
  <c r="J85" i="14" s="1"/>
  <c r="W73" i="14" s="1"/>
  <c r="Q24" i="14"/>
  <c r="J73" i="14" s="1"/>
  <c r="J110" i="14" s="1"/>
  <c r="S23" i="14"/>
  <c r="J97" i="14" s="1"/>
  <c r="AJ72" i="14" s="1"/>
  <c r="R23" i="14"/>
  <c r="J84" i="14" s="1"/>
  <c r="W72" i="14" s="1"/>
  <c r="Q23" i="14"/>
  <c r="J72" i="14" s="1"/>
  <c r="J109" i="14" s="1"/>
  <c r="S22" i="14"/>
  <c r="J96" i="14" s="1"/>
  <c r="AJ71" i="14" s="1"/>
  <c r="R22" i="14"/>
  <c r="J83" i="14" s="1"/>
  <c r="W71" i="14" s="1"/>
  <c r="Q22" i="14"/>
  <c r="D33" i="14"/>
  <c r="I30" i="14" s="1"/>
  <c r="I104" i="14" s="1"/>
  <c r="AI79" i="14" s="1"/>
  <c r="C33" i="14"/>
  <c r="H30" i="14" s="1"/>
  <c r="I91" i="14" s="1"/>
  <c r="V79" i="14" s="1"/>
  <c r="B33" i="14"/>
  <c r="G30" i="14" s="1"/>
  <c r="I79" i="14" s="1"/>
  <c r="I116" i="14" s="1"/>
  <c r="I28" i="14"/>
  <c r="I102" i="14" s="1"/>
  <c r="AI77" i="14" s="1"/>
  <c r="H28" i="14"/>
  <c r="I89" i="14" s="1"/>
  <c r="V77" i="14" s="1"/>
  <c r="G28" i="14"/>
  <c r="I77" i="14" s="1"/>
  <c r="I114" i="14" s="1"/>
  <c r="I27" i="14"/>
  <c r="I101" i="14" s="1"/>
  <c r="AI76" i="14" s="1"/>
  <c r="H27" i="14"/>
  <c r="I88" i="14" s="1"/>
  <c r="V76" i="14" s="1"/>
  <c r="G27" i="14"/>
  <c r="I76" i="14" s="1"/>
  <c r="I113" i="14" s="1"/>
  <c r="I26" i="14"/>
  <c r="I100" i="14" s="1"/>
  <c r="AI75" i="14" s="1"/>
  <c r="H26" i="14"/>
  <c r="I87" i="14" s="1"/>
  <c r="V75" i="14" s="1"/>
  <c r="G26" i="14"/>
  <c r="I75" i="14" s="1"/>
  <c r="I112" i="14" s="1"/>
  <c r="I24" i="14"/>
  <c r="I98" i="14" s="1"/>
  <c r="AI73" i="14" s="1"/>
  <c r="H24" i="14"/>
  <c r="I85" i="14" s="1"/>
  <c r="V73" i="14" s="1"/>
  <c r="G24" i="14"/>
  <c r="I73" i="14" s="1"/>
  <c r="I110" i="14" s="1"/>
  <c r="I23" i="14"/>
  <c r="I97" i="14" s="1"/>
  <c r="AI72" i="14" s="1"/>
  <c r="H23" i="14"/>
  <c r="I84" i="14" s="1"/>
  <c r="V72" i="14" s="1"/>
  <c r="G23" i="14"/>
  <c r="I72" i="14" s="1"/>
  <c r="I109" i="14" s="1"/>
  <c r="I22" i="14"/>
  <c r="I96" i="14" s="1"/>
  <c r="AI71" i="14" s="1"/>
  <c r="H22" i="14"/>
  <c r="I83" i="14" s="1"/>
  <c r="V71" i="14" s="1"/>
  <c r="G22" i="14"/>
  <c r="I71" i="14" s="1"/>
  <c r="I108" i="14" s="1"/>
  <c r="H16" i="13"/>
  <c r="I16" i="13"/>
  <c r="H17" i="13"/>
  <c r="I17" i="13"/>
  <c r="H18" i="13"/>
  <c r="I18" i="13"/>
  <c r="H20" i="13"/>
  <c r="H21" i="13"/>
  <c r="I21" i="13"/>
  <c r="H22" i="13"/>
  <c r="G17" i="13"/>
  <c r="G18" i="13"/>
  <c r="G20" i="13"/>
  <c r="G21" i="13"/>
  <c r="G22" i="13"/>
  <c r="G16" i="13"/>
  <c r="C26" i="13"/>
  <c r="H24" i="13" s="1"/>
  <c r="B26" i="13"/>
  <c r="G24" i="13" s="1"/>
  <c r="H16" i="12"/>
  <c r="I16" i="12"/>
  <c r="H17" i="12"/>
  <c r="I17" i="12"/>
  <c r="H18" i="12"/>
  <c r="I18" i="12"/>
  <c r="H20" i="12"/>
  <c r="I20" i="12"/>
  <c r="H21" i="12"/>
  <c r="I21" i="12"/>
  <c r="H22" i="12"/>
  <c r="I22" i="12"/>
  <c r="G17" i="12"/>
  <c r="G18" i="12"/>
  <c r="G20" i="12"/>
  <c r="G21" i="12"/>
  <c r="G22" i="12"/>
  <c r="G16" i="12"/>
  <c r="C26" i="12"/>
  <c r="H24" i="12" s="1"/>
  <c r="D26" i="12"/>
  <c r="I24" i="12" s="1"/>
  <c r="B26" i="12"/>
  <c r="G24" i="12" s="1"/>
  <c r="G18" i="11"/>
  <c r="H18" i="11"/>
  <c r="I18" i="11"/>
  <c r="G19" i="11"/>
  <c r="H19" i="11"/>
  <c r="I19" i="11"/>
  <c r="G21" i="11"/>
  <c r="H21" i="11"/>
  <c r="I21" i="11"/>
  <c r="G22" i="11"/>
  <c r="H22" i="11"/>
  <c r="I22" i="11"/>
  <c r="G23" i="11"/>
  <c r="H23" i="11"/>
  <c r="I23" i="11"/>
  <c r="H17" i="11"/>
  <c r="I17" i="11"/>
  <c r="G17" i="11"/>
  <c r="C27" i="11"/>
  <c r="H25" i="11" s="1"/>
  <c r="D27" i="11"/>
  <c r="I25" i="11" s="1"/>
  <c r="B27" i="11"/>
  <c r="G25" i="11" s="1"/>
  <c r="G17" i="10"/>
  <c r="H17" i="10"/>
  <c r="I17" i="10"/>
  <c r="G18" i="10"/>
  <c r="H18" i="10"/>
  <c r="I18" i="10"/>
  <c r="G20" i="10"/>
  <c r="H20" i="10"/>
  <c r="I20" i="10"/>
  <c r="G21" i="10"/>
  <c r="H21" i="10"/>
  <c r="I21" i="10"/>
  <c r="G22" i="10"/>
  <c r="H22" i="10"/>
  <c r="I22" i="10"/>
  <c r="H16" i="10"/>
  <c r="I16" i="10"/>
  <c r="G16" i="10"/>
  <c r="C26" i="10"/>
  <c r="H24" i="10" s="1"/>
  <c r="D26" i="10"/>
  <c r="I24" i="10" s="1"/>
  <c r="B26" i="10"/>
  <c r="G24" i="10" s="1"/>
  <c r="H16" i="9"/>
  <c r="I16" i="9"/>
  <c r="H17" i="9"/>
  <c r="I17" i="9"/>
  <c r="H18" i="9"/>
  <c r="I18" i="9"/>
  <c r="H20" i="9"/>
  <c r="I20" i="9"/>
  <c r="H21" i="9"/>
  <c r="I21" i="9"/>
  <c r="H22" i="9"/>
  <c r="I22" i="9"/>
  <c r="G17" i="9"/>
  <c r="G18" i="9"/>
  <c r="G20" i="9"/>
  <c r="G21" i="9"/>
  <c r="G22" i="9"/>
  <c r="G16" i="9"/>
  <c r="C26" i="9"/>
  <c r="H24" i="9" s="1"/>
  <c r="D26" i="9"/>
  <c r="I24" i="9" s="1"/>
  <c r="B26" i="9"/>
  <c r="G24" i="9" s="1"/>
  <c r="H17" i="8"/>
  <c r="I17" i="8"/>
  <c r="H18" i="8"/>
  <c r="I18" i="8"/>
  <c r="H19" i="8"/>
  <c r="I19" i="8"/>
  <c r="H21" i="8"/>
  <c r="I21" i="8"/>
  <c r="H22" i="8"/>
  <c r="I22" i="8"/>
  <c r="H23" i="8"/>
  <c r="I23" i="8"/>
  <c r="G18" i="8"/>
  <c r="G19" i="8"/>
  <c r="G21" i="8"/>
  <c r="G22" i="8"/>
  <c r="G23" i="8"/>
  <c r="G17" i="8"/>
  <c r="C28" i="8"/>
  <c r="H25" i="8" s="1"/>
  <c r="D28" i="8"/>
  <c r="I25" i="8" s="1"/>
  <c r="B28" i="8"/>
  <c r="G25" i="8" s="1"/>
  <c r="G18" i="7"/>
  <c r="H18" i="7"/>
  <c r="I18" i="7"/>
  <c r="G19" i="7"/>
  <c r="H19" i="7"/>
  <c r="I19" i="7"/>
  <c r="G21" i="7"/>
  <c r="H21" i="7"/>
  <c r="I21" i="7"/>
  <c r="G22" i="7"/>
  <c r="H22" i="7"/>
  <c r="I22" i="7"/>
  <c r="G23" i="7"/>
  <c r="H23" i="7"/>
  <c r="I23" i="7"/>
  <c r="H17" i="7"/>
  <c r="I17" i="7"/>
  <c r="G17" i="7"/>
  <c r="C27" i="7"/>
  <c r="H25" i="7" s="1"/>
  <c r="D27" i="7"/>
  <c r="I25" i="7" s="1"/>
  <c r="B27" i="7"/>
  <c r="G25" i="7" s="1"/>
  <c r="H16" i="6"/>
  <c r="I16" i="6"/>
  <c r="H17" i="6"/>
  <c r="I17" i="6"/>
  <c r="H18" i="6"/>
  <c r="I18" i="6"/>
  <c r="I19" i="6"/>
  <c r="H20" i="6"/>
  <c r="I20" i="6"/>
  <c r="H21" i="6"/>
  <c r="I21" i="6"/>
  <c r="H22" i="6"/>
  <c r="I22" i="6"/>
  <c r="I23" i="6"/>
  <c r="G17" i="6"/>
  <c r="G18" i="6"/>
  <c r="G20" i="6"/>
  <c r="G21" i="6"/>
  <c r="G22" i="6"/>
  <c r="G16" i="6"/>
  <c r="C27" i="6"/>
  <c r="H24" i="6" s="1"/>
  <c r="D27" i="6"/>
  <c r="I24" i="6" s="1"/>
  <c r="B27" i="6"/>
  <c r="G24" i="6" s="1"/>
  <c r="H38" i="3"/>
  <c r="I38" i="3"/>
  <c r="G38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G31" i="3"/>
  <c r="G32" i="3"/>
  <c r="G33" i="3"/>
  <c r="G34" i="3"/>
  <c r="G35" i="3"/>
  <c r="G36" i="3"/>
  <c r="G37" i="3"/>
  <c r="G30" i="3"/>
  <c r="C30" i="3"/>
  <c r="D30" i="3"/>
  <c r="B30" i="3"/>
  <c r="C29" i="3"/>
  <c r="D29" i="3"/>
  <c r="B29" i="3"/>
  <c r="H38" i="2"/>
  <c r="I38" i="2"/>
  <c r="G3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G31" i="2"/>
  <c r="G32" i="2"/>
  <c r="G33" i="2"/>
  <c r="G34" i="2"/>
  <c r="G35" i="2"/>
  <c r="G36" i="2"/>
  <c r="G37" i="2"/>
  <c r="G30" i="2"/>
  <c r="I18" i="2"/>
  <c r="I19" i="2"/>
  <c r="I20" i="2"/>
  <c r="I21" i="2"/>
  <c r="I22" i="2"/>
  <c r="I23" i="2"/>
  <c r="I24" i="2"/>
  <c r="I25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2"/>
  <c r="H26" i="2"/>
  <c r="I26" i="2"/>
  <c r="G26" i="2"/>
  <c r="G18" i="2"/>
  <c r="C32" i="2"/>
  <c r="D32" i="2"/>
  <c r="B32" i="2"/>
  <c r="C30" i="2"/>
  <c r="D30" i="2"/>
  <c r="B30" i="2"/>
  <c r="X14" i="14"/>
  <c r="AC12" i="14" s="1"/>
  <c r="H104" i="14" s="1"/>
  <c r="AH79" i="14" s="1"/>
  <c r="W14" i="14"/>
  <c r="AB12" i="14" s="1"/>
  <c r="H91" i="14" s="1"/>
  <c r="U79" i="14" s="1"/>
  <c r="V14" i="14"/>
  <c r="AA12" i="14" s="1"/>
  <c r="H79" i="14" s="1"/>
  <c r="H116" i="14" s="1"/>
  <c r="AC10" i="14"/>
  <c r="H102" i="14" s="1"/>
  <c r="AH77" i="14" s="1"/>
  <c r="AB10" i="14"/>
  <c r="H89" i="14" s="1"/>
  <c r="U77" i="14" s="1"/>
  <c r="AA10" i="14"/>
  <c r="H77" i="14" s="1"/>
  <c r="H114" i="14" s="1"/>
  <c r="AC9" i="14"/>
  <c r="H101" i="14" s="1"/>
  <c r="AH76" i="14" s="1"/>
  <c r="AB9" i="14"/>
  <c r="H88" i="14" s="1"/>
  <c r="U76" i="14" s="1"/>
  <c r="AA9" i="14"/>
  <c r="H76" i="14" s="1"/>
  <c r="H113" i="14" s="1"/>
  <c r="AC8" i="14"/>
  <c r="H100" i="14" s="1"/>
  <c r="AH75" i="14" s="1"/>
  <c r="AB8" i="14"/>
  <c r="H87" i="14" s="1"/>
  <c r="U75" i="14" s="1"/>
  <c r="AA8" i="14"/>
  <c r="H75" i="14" s="1"/>
  <c r="H112" i="14" s="1"/>
  <c r="AC6" i="14"/>
  <c r="H98" i="14" s="1"/>
  <c r="AH73" i="14" s="1"/>
  <c r="AB6" i="14"/>
  <c r="H85" i="14" s="1"/>
  <c r="U73" i="14" s="1"/>
  <c r="AA6" i="14"/>
  <c r="H73" i="14" s="1"/>
  <c r="H110" i="14" s="1"/>
  <c r="AC5" i="14"/>
  <c r="H97" i="14" s="1"/>
  <c r="AH72" i="14" s="1"/>
  <c r="AB5" i="14"/>
  <c r="H84" i="14" s="1"/>
  <c r="U72" i="14" s="1"/>
  <c r="AA5" i="14"/>
  <c r="H72" i="14" s="1"/>
  <c r="H109" i="14" s="1"/>
  <c r="AC4" i="14"/>
  <c r="H96" i="14" s="1"/>
  <c r="AH71" i="14" s="1"/>
  <c r="AB4" i="14"/>
  <c r="H83" i="14" s="1"/>
  <c r="U71" i="14" s="1"/>
  <c r="AA4" i="14"/>
  <c r="H71" i="14" s="1"/>
  <c r="H108" i="14" s="1"/>
  <c r="M14" i="14"/>
  <c r="R12" i="14" s="1"/>
  <c r="G91" i="14" s="1"/>
  <c r="T79" i="14" s="1"/>
  <c r="L14" i="14"/>
  <c r="Q12" i="14" s="1"/>
  <c r="G79" i="14" s="1"/>
  <c r="G116" i="14" s="1"/>
  <c r="R10" i="14"/>
  <c r="G89" i="14" s="1"/>
  <c r="T77" i="14" s="1"/>
  <c r="Q10" i="14"/>
  <c r="G77" i="14" s="1"/>
  <c r="G114" i="14" s="1"/>
  <c r="N10" i="14"/>
  <c r="N14" i="14" s="1"/>
  <c r="S12" i="14" s="1"/>
  <c r="G104" i="14" s="1"/>
  <c r="AG79" i="14" s="1"/>
  <c r="S9" i="14"/>
  <c r="G101" i="14" s="1"/>
  <c r="AG76" i="14" s="1"/>
  <c r="R9" i="14"/>
  <c r="G88" i="14" s="1"/>
  <c r="T76" i="14" s="1"/>
  <c r="Q9" i="14"/>
  <c r="G76" i="14" s="1"/>
  <c r="G113" i="14" s="1"/>
  <c r="S8" i="14"/>
  <c r="G100" i="14" s="1"/>
  <c r="AG75" i="14" s="1"/>
  <c r="R8" i="14"/>
  <c r="G87" i="14" s="1"/>
  <c r="T75" i="14" s="1"/>
  <c r="Q8" i="14"/>
  <c r="G75" i="14" s="1"/>
  <c r="G112" i="14" s="1"/>
  <c r="S6" i="14"/>
  <c r="G98" i="14" s="1"/>
  <c r="AG73" i="14" s="1"/>
  <c r="R6" i="14"/>
  <c r="G85" i="14" s="1"/>
  <c r="T73" i="14" s="1"/>
  <c r="Q6" i="14"/>
  <c r="G73" i="14" s="1"/>
  <c r="G110" i="14" s="1"/>
  <c r="S5" i="14"/>
  <c r="G97" i="14" s="1"/>
  <c r="AG72" i="14" s="1"/>
  <c r="R5" i="14"/>
  <c r="G84" i="14" s="1"/>
  <c r="T72" i="14" s="1"/>
  <c r="Q5" i="14"/>
  <c r="G72" i="14" s="1"/>
  <c r="G109" i="14" s="1"/>
  <c r="S4" i="14"/>
  <c r="G96" i="14" s="1"/>
  <c r="AG71" i="14" s="1"/>
  <c r="R4" i="14"/>
  <c r="G83" i="14" s="1"/>
  <c r="T71" i="14" s="1"/>
  <c r="Q4" i="14"/>
  <c r="G71" i="14" s="1"/>
  <c r="G108" i="14" s="1"/>
  <c r="D14" i="14"/>
  <c r="D17" i="14" s="1"/>
  <c r="I12" i="14" s="1"/>
  <c r="F104" i="14" s="1"/>
  <c r="AF79" i="14" s="1"/>
  <c r="C14" i="14"/>
  <c r="C17" i="14" s="1"/>
  <c r="H12" i="14" s="1"/>
  <c r="F91" i="14" s="1"/>
  <c r="S79" i="14" s="1"/>
  <c r="B14" i="14"/>
  <c r="B17" i="14" s="1"/>
  <c r="G12" i="14" s="1"/>
  <c r="F79" i="14" s="1"/>
  <c r="F116" i="14" s="1"/>
  <c r="I10" i="14"/>
  <c r="F102" i="14" s="1"/>
  <c r="AF77" i="14" s="1"/>
  <c r="H10" i="14"/>
  <c r="F89" i="14" s="1"/>
  <c r="S77" i="14" s="1"/>
  <c r="G10" i="14"/>
  <c r="F77" i="14" s="1"/>
  <c r="F114" i="14" s="1"/>
  <c r="I9" i="14"/>
  <c r="F101" i="14" s="1"/>
  <c r="AF76" i="14" s="1"/>
  <c r="H9" i="14"/>
  <c r="F88" i="14" s="1"/>
  <c r="S76" i="14" s="1"/>
  <c r="G9" i="14"/>
  <c r="F76" i="14" s="1"/>
  <c r="F113" i="14" s="1"/>
  <c r="I8" i="14"/>
  <c r="F100" i="14" s="1"/>
  <c r="AF75" i="14" s="1"/>
  <c r="H8" i="14"/>
  <c r="F87" i="14" s="1"/>
  <c r="S75" i="14" s="1"/>
  <c r="G8" i="14"/>
  <c r="F75" i="14" s="1"/>
  <c r="F112" i="14" s="1"/>
  <c r="I6" i="14"/>
  <c r="F98" i="14" s="1"/>
  <c r="AF73" i="14" s="1"/>
  <c r="H6" i="14"/>
  <c r="F85" i="14" s="1"/>
  <c r="S73" i="14" s="1"/>
  <c r="G6" i="14"/>
  <c r="F73" i="14" s="1"/>
  <c r="F110" i="14" s="1"/>
  <c r="I5" i="14"/>
  <c r="F97" i="14" s="1"/>
  <c r="AF72" i="14" s="1"/>
  <c r="H5" i="14"/>
  <c r="F84" i="14" s="1"/>
  <c r="S72" i="14" s="1"/>
  <c r="G5" i="14"/>
  <c r="F72" i="14" s="1"/>
  <c r="F109" i="14" s="1"/>
  <c r="I4" i="14"/>
  <c r="F96" i="14" s="1"/>
  <c r="AF71" i="14" s="1"/>
  <c r="H4" i="14"/>
  <c r="F83" i="14" s="1"/>
  <c r="S71" i="14" s="1"/>
  <c r="G4" i="14"/>
  <c r="F71" i="14" s="1"/>
  <c r="F108" i="14" s="1"/>
  <c r="H24" i="5"/>
  <c r="I24" i="5"/>
  <c r="G24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G17" i="5"/>
  <c r="G18" i="5"/>
  <c r="G19" i="5"/>
  <c r="G20" i="5"/>
  <c r="G21" i="5"/>
  <c r="G22" i="5"/>
  <c r="G23" i="5"/>
  <c r="G16" i="5"/>
  <c r="C27" i="5"/>
  <c r="D27" i="5"/>
  <c r="B27" i="5"/>
  <c r="H26" i="4"/>
  <c r="I26" i="4"/>
  <c r="G26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H18" i="4"/>
  <c r="I18" i="4"/>
  <c r="G18" i="4"/>
  <c r="C28" i="4"/>
  <c r="D28" i="4"/>
  <c r="B28" i="4"/>
  <c r="H25" i="3"/>
  <c r="I25" i="3"/>
  <c r="G25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H17" i="3"/>
  <c r="I17" i="3"/>
  <c r="G17" i="3"/>
  <c r="C27" i="3"/>
  <c r="D27" i="3"/>
  <c r="B27" i="3"/>
  <c r="D28" i="2"/>
  <c r="D31" i="2" s="1"/>
  <c r="C28" i="2"/>
  <c r="C31" i="2" s="1"/>
  <c r="B28" i="2"/>
  <c r="B31" i="2" s="1"/>
  <c r="S10" i="14" l="1"/>
  <c r="G102" i="14" s="1"/>
  <c r="AG77" i="14" s="1"/>
  <c r="D65" i="14"/>
  <c r="I63" i="14" s="1"/>
  <c r="N104" i="14" s="1"/>
  <c r="AN79" i="14" s="1"/>
  <c r="AM59" i="14"/>
  <c r="Q100" i="14" s="1"/>
  <c r="AQ75" i="14" s="1"/>
  <c r="I59" i="14"/>
  <c r="N100" i="14" s="1"/>
  <c r="AN75" i="14" s="1"/>
  <c r="I45" i="14"/>
  <c r="L102" i="14" s="1"/>
  <c r="AL77" i="14" s="1"/>
  <c r="D22" i="13"/>
  <c r="I22" i="13" s="1"/>
  <c r="D20" i="13"/>
  <c r="D22" i="10"/>
  <c r="D20" i="10"/>
  <c r="D23" i="8"/>
  <c r="D23" i="3"/>
  <c r="I20" i="13" l="1"/>
  <c r="D26" i="13"/>
  <c r="I24" i="13" s="1"/>
  <c r="J10" i="13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<sst xmlns="http://schemas.openxmlformats.org/spreadsheetml/2006/main" count="1049" uniqueCount="50">
  <si>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</si>
  <si>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</si>
  <si>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</si>
  <si>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</si>
  <si>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</si>
  <si>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</si>
  <si>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</si>
  <si>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</si>
  <si>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</si>
  <si>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</si>
  <si>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</si>
  <si>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</si>
  <si>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</si>
  <si>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</si>
  <si>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</si>
  <si>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</si>
  <si>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</si>
  <si>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</si>
  <si>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</si>
  <si>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</si>
  <si>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</si>
  <si>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</si>
  <si>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</si>
  <si>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</si>
  <si>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</si>
  <si>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humann2</t>
  </si>
  <si>
    <t>MetaPro</t>
  </si>
  <si>
    <t>SAMSA2</t>
  </si>
  <si>
    <t>HUMAnN2</t>
  </si>
  <si>
    <t>do as % of reads.  Show unassigned</t>
  </si>
  <si>
    <t>shorten the name</t>
  </si>
  <si>
    <t xml:space="preserve">bin them </t>
  </si>
  <si>
    <t>for "total reads" use the putative reads from MetaPro.  Not raw</t>
  </si>
  <si>
    <t>try "colourize" for palettes</t>
  </si>
  <si>
    <t>total annotated</t>
  </si>
  <si>
    <t>sum</t>
  </si>
  <si>
    <t>annotated reported reads</t>
  </si>
  <si>
    <t>diff</t>
  </si>
  <si>
    <t>diff/unclassified</t>
  </si>
  <si>
    <t>M</t>
  </si>
  <si>
    <t>S</t>
  </si>
  <si>
    <t>H</t>
  </si>
  <si>
    <t>unclassified</t>
  </si>
  <si>
    <t>annotated</t>
  </si>
  <si>
    <t>putative</t>
  </si>
  <si>
    <t>diff of putative</t>
  </si>
  <si>
    <t xml:space="preserve">M </t>
  </si>
  <si>
    <t xml:space="preserve">S </t>
  </si>
  <si>
    <t>do annotated instead</t>
  </si>
  <si>
    <t>also show kimchi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</si>
</sst>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consolidateds!$F$79:$AQ$79</c:f>
              <c:numCache>
                <c:formatCode>General</c:formatCode>
                <c:ptCount val="38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4039-9D25-2B3DC7EC766C}"/>
            </c:ext>
          </c:extLst>
        </c:ser>
        <c:ser>
          <c:idx val="5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consolidateds!$F$76:$AQ$76</c:f>
              <c:numCache>
                <c:formatCode>General</c:formatCode>
                <c:ptCount val="38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4039-9D25-2B3DC7EC766C}"/>
            </c:ext>
          </c:extLst>
        </c:ser>
        <c:ser>
          <c:idx val="0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039-9D25-2B3DC7EC766C}"/>
            </c:ext>
          </c:extLst>
        </c:ser>
        <c:ser>
          <c:idx val="4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4039-9D25-2B3DC7EC766C}"/>
            </c:ext>
          </c:extLst>
        </c:ser>
        <c:ser>
          <c:idx val="1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039-9D25-2B3DC7EC766C}"/>
            </c:ext>
          </c:extLst>
        </c:ser>
        <c:ser>
          <c:idx val="2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consolidateds!$F$73:$AQ$73</c:f>
              <c:numCache>
                <c:formatCode>General</c:formatCode>
                <c:ptCount val="38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4039-9D25-2B3DC7EC766C}"/>
            </c:ext>
          </c:extLst>
        </c:ser>
        <c:ser>
          <c:idx val="6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consolidateds!$F$77:$AQ$77</c:f>
              <c:numCache>
                <c:formatCode>General</c:formatCode>
                <c:ptCount val="38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4039-9D25-2B3DC7EC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  <a:r>
              <a:rPr lang="en-CA" baseline="0"/>
              <a:t> 501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y'!$G$38:$I$38</c:f>
              <c:numCache>
                <c:formatCode>General</c:formatCode>
                <c:ptCount val="3"/>
                <c:pt idx="0">
                  <c:v>41.934629455954983</c:v>
                </c:pt>
                <c:pt idx="1">
                  <c:v>72.880090519462641</c:v>
                </c:pt>
                <c:pt idx="2">
                  <c:v>62.630073715106953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7E2-9F6D-F84C5C4CC2A6}"/>
            </c:ext>
          </c:extLst>
        </c:ser>
        <c:ser>
          <c:idx val="3"/>
          <c:order val="1"/>
          <c:tx>
            <c:strRef>
              <c:f>'501 cecq y'!$F$33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y'!$G$33:$I$33</c:f>
              <c:numCache>
                <c:formatCode>General</c:formatCode>
                <c:ptCount val="3"/>
                <c:pt idx="0">
                  <c:v>0.62384169976858006</c:v>
                </c:pt>
                <c:pt idx="1">
                  <c:v>5.0413067066983765E-2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4-47E2-9F6D-F84C5C4CC2A6}"/>
            </c:ext>
          </c:extLst>
        </c:ser>
        <c:ser>
          <c:idx val="7"/>
          <c:order val="2"/>
          <c:tx>
            <c:strRef>
              <c:f>'501 cecq y'!$F$37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y'!$G$37:$I$37</c:f>
              <c:numCache>
                <c:formatCode>General</c:formatCode>
                <c:ptCount val="3"/>
                <c:pt idx="0">
                  <c:v>2.8078477941482434</c:v>
                </c:pt>
                <c:pt idx="1">
                  <c:v>2.5784283286227789</c:v>
                </c:pt>
                <c:pt idx="2">
                  <c:v>0.57718960754627602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4-47E2-9F6D-F84C5C4CC2A6}"/>
            </c:ext>
          </c:extLst>
        </c:ser>
        <c:ser>
          <c:idx val="5"/>
          <c:order val="3"/>
          <c:tx>
            <c:strRef>
              <c:f>'501 cecq y'!$F$35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y'!$G$35:$I$35</c:f>
              <c:numCache>
                <c:formatCode>General</c:formatCode>
                <c:ptCount val="3"/>
                <c:pt idx="0">
                  <c:v>0.21949689359481978</c:v>
                </c:pt>
                <c:pt idx="1">
                  <c:v>0.15131922194232744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4-47E2-9F6D-F84C5C4CC2A6}"/>
            </c:ext>
          </c:extLst>
        </c:ser>
        <c:ser>
          <c:idx val="0"/>
          <c:order val="4"/>
          <c:tx>
            <c:strRef>
              <c:f>'501 cecq y'!$F$30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y'!$G$30:$I$30</c:f>
              <c:numCache>
                <c:formatCode>General</c:formatCode>
                <c:ptCount val="3"/>
                <c:pt idx="0">
                  <c:v>0.22213757806023321</c:v>
                </c:pt>
                <c:pt idx="1">
                  <c:v>0.16636312132104641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7E2-9F6D-F84C5C4CC2A6}"/>
            </c:ext>
          </c:extLst>
        </c:ser>
        <c:ser>
          <c:idx val="4"/>
          <c:order val="5"/>
          <c:tx>
            <c:strRef>
              <c:f>'501 cecq y'!$F$34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y'!$G$34:$I$34</c:f>
              <c:numCache>
                <c:formatCode>General</c:formatCode>
                <c:ptCount val="3"/>
                <c:pt idx="0">
                  <c:v>4.3948191371203418</c:v>
                </c:pt>
                <c:pt idx="1">
                  <c:v>2.5384979786760726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4-47E2-9F6D-F84C5C4CC2A6}"/>
            </c:ext>
          </c:extLst>
        </c:ser>
        <c:ser>
          <c:idx val="1"/>
          <c:order val="6"/>
          <c:tx>
            <c:strRef>
              <c:f>'501 cecq y'!$F$31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y'!$G$31:$I$31</c:f>
              <c:numCache>
                <c:formatCode>General</c:formatCode>
                <c:ptCount val="3"/>
                <c:pt idx="0">
                  <c:v>0.13819582035663644</c:v>
                </c:pt>
                <c:pt idx="1">
                  <c:v>4.0970619584596329E-2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47E2-9F6D-F84C5C4CC2A6}"/>
            </c:ext>
          </c:extLst>
        </c:ser>
        <c:ser>
          <c:idx val="2"/>
          <c:order val="7"/>
          <c:tx>
            <c:strRef>
              <c:f>'501 cecq y'!$F$32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y'!$G$32:$I$32</c:f>
              <c:numCache>
                <c:formatCode>General</c:formatCode>
                <c:ptCount val="3"/>
                <c:pt idx="0">
                  <c:v>44.957573002922359</c:v>
                </c:pt>
                <c:pt idx="1">
                  <c:v>19.106232335421343</c:v>
                </c:pt>
                <c:pt idx="2">
                  <c:v>32.500664172153421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4-47E2-9F6D-F84C5C4CC2A6}"/>
            </c:ext>
          </c:extLst>
        </c:ser>
        <c:ser>
          <c:idx val="6"/>
          <c:order val="8"/>
          <c:tx>
            <c:strRef>
              <c:f>'501 cecq y'!$F$36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y'!$G$36:$I$36</c:f>
              <c:numCache>
                <c:formatCode>General</c:formatCode>
                <c:ptCount val="3"/>
                <c:pt idx="0">
                  <c:v>4.7014586180738052</c:v>
                </c:pt>
                <c:pt idx="1">
                  <c:v>2.4876848079022085</c:v>
                </c:pt>
                <c:pt idx="2">
                  <c:v>4.2920725051933459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4-47E2-9F6D-F84C5C4C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348816"/>
        <c:axId val="778926448"/>
      </c:barChart>
      <c:catAx>
        <c:axId val="10383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6448"/>
        <c:crosses val="autoZero"/>
        <c:auto val="1"/>
        <c:lblAlgn val="ctr"/>
        <c:lblOffset val="100"/>
        <c:noMultiLvlLbl val="0"/>
      </c:catAx>
      <c:valAx>
        <c:axId val="778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1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2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3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4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5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colq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n'!$G$26:$I$26</c:f>
              <c:numCache>
                <c:formatCode>General</c:formatCode>
                <c:ptCount val="3"/>
                <c:pt idx="0">
                  <c:v>10.610953382024663</c:v>
                </c:pt>
                <c:pt idx="1">
                  <c:v>39.021694371600098</c:v>
                </c:pt>
                <c:pt idx="2">
                  <c:v>67.250384690405497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8A-4992-8BC3-3F619F81832F}"/>
            </c:ext>
          </c:extLst>
        </c:ser>
        <c:ser>
          <c:idx val="3"/>
          <c:order val="1"/>
          <c:tx>
            <c:strRef>
              <c:f>'501 colq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n'!$G$21:$I$21</c:f>
              <c:numCache>
                <c:formatCode>General</c:formatCode>
                <c:ptCount val="3"/>
                <c:pt idx="0">
                  <c:v>9.9694414945493165E-2</c:v>
                </c:pt>
                <c:pt idx="1">
                  <c:v>8.6690795604776657E-3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992-8BC3-3F619F81832F}"/>
            </c:ext>
          </c:extLst>
        </c:ser>
        <c:ser>
          <c:idx val="7"/>
          <c:order val="2"/>
          <c:tx>
            <c:strRef>
              <c:f>'501 colq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n'!$G$25:$I$25</c:f>
              <c:numCache>
                <c:formatCode>General</c:formatCode>
                <c:ptCount val="3"/>
                <c:pt idx="0">
                  <c:v>23.345831256366356</c:v>
                </c:pt>
                <c:pt idx="1">
                  <c:v>14.462191976766867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A-4992-8BC3-3F619F81832F}"/>
            </c:ext>
          </c:extLst>
        </c:ser>
        <c:ser>
          <c:idx val="5"/>
          <c:order val="3"/>
          <c:tx>
            <c:strRef>
              <c:f>'501 colq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n'!$G$23:$I$23</c:f>
              <c:numCache>
                <c:formatCode>General</c:formatCode>
                <c:ptCount val="3"/>
                <c:pt idx="0">
                  <c:v>0.50497388439782409</c:v>
                </c:pt>
                <c:pt idx="1">
                  <c:v>4.5512667692507745E-2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A-4992-8BC3-3F619F81832F}"/>
            </c:ext>
          </c:extLst>
        </c:ser>
        <c:ser>
          <c:idx val="0"/>
          <c:order val="4"/>
          <c:tx>
            <c:strRef>
              <c:f>'501 colq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n'!$G$18:$I$18</c:f>
              <c:numCache>
                <c:formatCode>General</c:formatCode>
                <c:ptCount val="3"/>
                <c:pt idx="0">
                  <c:v>1.6731323551721895</c:v>
                </c:pt>
                <c:pt idx="1">
                  <c:v>11.150603584664399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992-8BC3-3F619F81832F}"/>
            </c:ext>
          </c:extLst>
        </c:ser>
        <c:ser>
          <c:idx val="4"/>
          <c:order val="5"/>
          <c:tx>
            <c:strRef>
              <c:f>'501 colq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n'!$G$22:$I$22</c:f>
              <c:numCache>
                <c:formatCode>General</c:formatCode>
                <c:ptCount val="3"/>
                <c:pt idx="0">
                  <c:v>26.919659305173273</c:v>
                </c:pt>
                <c:pt idx="1">
                  <c:v>16.958886890184434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A-4992-8BC3-3F619F81832F}"/>
            </c:ext>
          </c:extLst>
        </c:ser>
        <c:ser>
          <c:idx val="1"/>
          <c:order val="6"/>
          <c:tx>
            <c:strRef>
              <c:f>'501 colq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n'!$G$19:$I$19</c:f>
              <c:numCache>
                <c:formatCode>General</c:formatCode>
                <c:ptCount val="3"/>
                <c:pt idx="0">
                  <c:v>0.72820268308012392</c:v>
                </c:pt>
                <c:pt idx="1">
                  <c:v>6.5885004659630262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992-8BC3-3F619F81832F}"/>
            </c:ext>
          </c:extLst>
        </c:ser>
        <c:ser>
          <c:idx val="2"/>
          <c:order val="7"/>
          <c:tx>
            <c:strRef>
              <c:f>'501 colq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n'!$G$20:$I$20</c:f>
              <c:numCache>
                <c:formatCode>General</c:formatCode>
                <c:ptCount val="3"/>
                <c:pt idx="0">
                  <c:v>29.884484514856634</c:v>
                </c:pt>
                <c:pt idx="1">
                  <c:v>9.1675516352051325</c:v>
                </c:pt>
                <c:pt idx="2">
                  <c:v>32.749615309594503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992-8BC3-3F619F81832F}"/>
            </c:ext>
          </c:extLst>
        </c:ser>
        <c:ser>
          <c:idx val="6"/>
          <c:order val="8"/>
          <c:tx>
            <c:strRef>
              <c:f>'501 colq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n'!$G$24:$I$24</c:f>
              <c:numCache>
                <c:formatCode>General</c:formatCode>
                <c:ptCount val="3"/>
                <c:pt idx="0">
                  <c:v>6.233068203983442</c:v>
                </c:pt>
                <c:pt idx="1">
                  <c:v>2.596389328363061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4992-8BC3-3F619F81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464"/>
        <c:axId val="1019769440"/>
      </c:barChart>
      <c:catAx>
        <c:axId val="9416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9440"/>
        <c:crosses val="autoZero"/>
        <c:auto val="1"/>
        <c:lblAlgn val="ctr"/>
        <c:lblOffset val="100"/>
        <c:noMultiLvlLbl val="0"/>
      </c:catAx>
      <c:valAx>
        <c:axId val="1019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1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2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3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4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5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n'!$G$24:$I$24</c:f>
              <c:numCache>
                <c:formatCode>General</c:formatCode>
                <c:ptCount val="3"/>
                <c:pt idx="0">
                  <c:v>5.632714156013054</c:v>
                </c:pt>
                <c:pt idx="1">
                  <c:v>91.161795859609512</c:v>
                </c:pt>
                <c:pt idx="2">
                  <c:v>82.425833680956003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F-4E53-BC2A-7C9654C0667D}"/>
            </c:ext>
          </c:extLst>
        </c:ser>
        <c:ser>
          <c:idx val="3"/>
          <c:order val="1"/>
          <c:tx>
            <c:strRef>
              <c:f>'502 cecq n'!$F$19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n'!$G$19:$I$19</c:f>
              <c:numCache>
                <c:formatCode>General</c:formatCode>
                <c:ptCount val="3"/>
                <c:pt idx="0">
                  <c:v>7.5049689593404167</c:v>
                </c:pt>
                <c:pt idx="1">
                  <c:v>1.922148880655003E-2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E53-BC2A-7C9654C0667D}"/>
            </c:ext>
          </c:extLst>
        </c:ser>
        <c:ser>
          <c:idx val="7"/>
          <c:order val="2"/>
          <c:tx>
            <c:strRef>
              <c:f>'502 cecq n'!$F$23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n'!$G$23:$I$23</c:f>
              <c:numCache>
                <c:formatCode>General</c:formatCode>
                <c:ptCount val="3"/>
                <c:pt idx="0">
                  <c:v>8.8251171692881503</c:v>
                </c:pt>
                <c:pt idx="1">
                  <c:v>1.6538659730571983</c:v>
                </c:pt>
                <c:pt idx="2">
                  <c:v>5.3820168658340082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F-4E53-BC2A-7C9654C0667D}"/>
            </c:ext>
          </c:extLst>
        </c:ser>
        <c:ser>
          <c:idx val="5"/>
          <c:order val="3"/>
          <c:tx>
            <c:strRef>
              <c:f>'502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n'!$G$21:$I$21</c:f>
              <c:numCache>
                <c:formatCode>General</c:formatCode>
                <c:ptCount val="3"/>
                <c:pt idx="0">
                  <c:v>0.39628984369248887</c:v>
                </c:pt>
                <c:pt idx="1">
                  <c:v>4.8667173786796879E-2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F-4E53-BC2A-7C9654C0667D}"/>
            </c:ext>
          </c:extLst>
        </c:ser>
        <c:ser>
          <c:idx val="0"/>
          <c:order val="4"/>
          <c:tx>
            <c:strRef>
              <c:f>'502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n'!$G$16:$I$16</c:f>
              <c:numCache>
                <c:formatCode>General</c:formatCode>
                <c:ptCount val="3"/>
                <c:pt idx="0">
                  <c:v>0.24906141879125462</c:v>
                </c:pt>
                <c:pt idx="1">
                  <c:v>0.34721370205874413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E53-BC2A-7C9654C0667D}"/>
            </c:ext>
          </c:extLst>
        </c:ser>
        <c:ser>
          <c:idx val="4"/>
          <c:order val="5"/>
          <c:tx>
            <c:strRef>
              <c:f>'502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n'!$G$20:$I$20</c:f>
              <c:numCache>
                <c:formatCode>General</c:formatCode>
                <c:ptCount val="3"/>
                <c:pt idx="0">
                  <c:v>33.602025208778088</c:v>
                </c:pt>
                <c:pt idx="1">
                  <c:v>1.2432622547215337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E53-BC2A-7C9654C0667D}"/>
            </c:ext>
          </c:extLst>
        </c:ser>
        <c:ser>
          <c:idx val="1"/>
          <c:order val="6"/>
          <c:tx>
            <c:strRef>
              <c:f>'502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n'!$G$17:$I$17</c:f>
              <c:numCache>
                <c:formatCode>General</c:formatCode>
                <c:ptCount val="3"/>
                <c:pt idx="0">
                  <c:v>0.27319052176117914</c:v>
                </c:pt>
                <c:pt idx="1">
                  <c:v>0.21634399103542479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E53-BC2A-7C9654C0667D}"/>
            </c:ext>
          </c:extLst>
        </c:ser>
        <c:ser>
          <c:idx val="2"/>
          <c:order val="7"/>
          <c:tx>
            <c:strRef>
              <c:f>'502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n'!$G$18:$I$18</c:f>
              <c:numCache>
                <c:formatCode>General</c:formatCode>
                <c:ptCount val="3"/>
                <c:pt idx="0">
                  <c:v>37.472496912292755</c:v>
                </c:pt>
                <c:pt idx="1">
                  <c:v>3.6205923490295193</c:v>
                </c:pt>
                <c:pt idx="2">
                  <c:v>12.192149453209989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E53-BC2A-7C9654C0667D}"/>
            </c:ext>
          </c:extLst>
        </c:ser>
        <c:ser>
          <c:idx val="6"/>
          <c:order val="8"/>
          <c:tx>
            <c:strRef>
              <c:f>'502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n'!$G$22:$I$22</c:f>
              <c:numCache>
                <c:formatCode>General</c:formatCode>
                <c:ptCount val="3"/>
                <c:pt idx="0">
                  <c:v>6.0441358100426141</c:v>
                </c:pt>
                <c:pt idx="1">
                  <c:v>1.6890372078947153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F-4E53-BC2A-7C9654C0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20455296"/>
        <c:axId val="945248224"/>
      </c:barChart>
      <c:catAx>
        <c:axId val="102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8224"/>
        <c:crosses val="autoZero"/>
        <c:auto val="1"/>
        <c:lblAlgn val="ctr"/>
        <c:lblOffset val="100"/>
        <c:noMultiLvlLbl val="0"/>
      </c:catAx>
      <c:valAx>
        <c:axId val="94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1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2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3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4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5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 Taxo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y'!$F$24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y'!$G$24:$I$24</c:f>
              <c:numCache>
                <c:formatCode>General</c:formatCode>
                <c:ptCount val="3"/>
                <c:pt idx="0">
                  <c:v>13.907074821436291</c:v>
                </c:pt>
                <c:pt idx="1">
                  <c:v>85.690886646268538</c:v>
                </c:pt>
                <c:pt idx="2">
                  <c:v>66.690363083544284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3-43A0-BE31-C8FE937F7D2C}"/>
            </c:ext>
          </c:extLst>
        </c:ser>
        <c:ser>
          <c:idx val="5"/>
          <c:order val="1"/>
          <c:tx>
            <c:strRef>
              <c:f>'502 cecq y'!$F$21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y'!$G$21:$I$21</c:f>
              <c:numCache>
                <c:formatCode>General</c:formatCode>
                <c:ptCount val="3"/>
                <c:pt idx="0">
                  <c:v>0.50963307379352418</c:v>
                </c:pt>
                <c:pt idx="1">
                  <c:v>6.1482595141914322E-2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3-43A0-BE31-C8FE937F7D2C}"/>
            </c:ext>
          </c:extLst>
        </c:ser>
        <c:ser>
          <c:idx val="0"/>
          <c:order val="2"/>
          <c:tx>
            <c:strRef>
              <c:f>'502 cecq y'!$F$16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y'!$G$16:$I$16</c:f>
              <c:numCache>
                <c:formatCode>General</c:formatCode>
                <c:ptCount val="3"/>
                <c:pt idx="0">
                  <c:v>0.58264365552454744</c:v>
                </c:pt>
                <c:pt idx="1">
                  <c:v>0.93472757926691608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3A0-BE31-C8FE937F7D2C}"/>
            </c:ext>
          </c:extLst>
        </c:ser>
        <c:ser>
          <c:idx val="4"/>
          <c:order val="3"/>
          <c:tx>
            <c:strRef>
              <c:f>'502 cecq y'!$F$20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y'!$G$20:$I$20</c:f>
              <c:numCache>
                <c:formatCode>General</c:formatCode>
                <c:ptCount val="3"/>
                <c:pt idx="0">
                  <c:v>10.90835730994433</c:v>
                </c:pt>
                <c:pt idx="1">
                  <c:v>3.3186191393397344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3-43A0-BE31-C8FE937F7D2C}"/>
            </c:ext>
          </c:extLst>
        </c:ser>
        <c:ser>
          <c:idx val="1"/>
          <c:order val="4"/>
          <c:tx>
            <c:strRef>
              <c:f>'502 cecq y'!$F$17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y'!$G$17:$I$17</c:f>
              <c:numCache>
                <c:formatCode>General</c:formatCode>
                <c:ptCount val="3"/>
                <c:pt idx="0">
                  <c:v>0.38858921460788032</c:v>
                </c:pt>
                <c:pt idx="1">
                  <c:v>0.60137663373184946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43A0-BE31-C8FE937F7D2C}"/>
            </c:ext>
          </c:extLst>
        </c:ser>
        <c:ser>
          <c:idx val="2"/>
          <c:order val="5"/>
          <c:tx>
            <c:strRef>
              <c:f>'502 cecq y'!$F$18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y'!$G$18:$I$18</c:f>
              <c:numCache>
                <c:formatCode>General</c:formatCode>
                <c:ptCount val="3"/>
                <c:pt idx="0">
                  <c:v>65.292114376840274</c:v>
                </c:pt>
                <c:pt idx="1">
                  <c:v>7.1228547137456832</c:v>
                </c:pt>
                <c:pt idx="2">
                  <c:v>32.123214963326596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3-43A0-BE31-C8FE937F7D2C}"/>
            </c:ext>
          </c:extLst>
        </c:ser>
        <c:ser>
          <c:idx val="6"/>
          <c:order val="6"/>
          <c:tx>
            <c:strRef>
              <c:f>'502 cecq y'!$F$22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y'!$G$22:$I$22</c:f>
              <c:numCache>
                <c:formatCode>General</c:formatCode>
                <c:ptCount val="3"/>
                <c:pt idx="0">
                  <c:v>8.4115875478531521</c:v>
                </c:pt>
                <c:pt idx="1">
                  <c:v>2.2700526925053679</c:v>
                </c:pt>
                <c:pt idx="2">
                  <c:v>1.1864219531291278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3-43A0-BE31-C8FE937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74551312"/>
        <c:axId val="1019781504"/>
      </c:barChart>
      <c:catAx>
        <c:axId val="1074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1504"/>
        <c:crosses val="autoZero"/>
        <c:auto val="1"/>
        <c:lblAlgn val="ctr"/>
        <c:lblOffset val="100"/>
        <c:noMultiLvlLbl val="0"/>
      </c:catAx>
      <c:valAx>
        <c:axId val="101978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1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2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3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4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5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colq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n'!$G$25:$I$25</c:f>
              <c:numCache>
                <c:formatCode>General</c:formatCode>
                <c:ptCount val="3"/>
                <c:pt idx="0">
                  <c:v>14.84738693573189</c:v>
                </c:pt>
                <c:pt idx="1">
                  <c:v>84.31213531902344</c:v>
                </c:pt>
                <c:pt idx="2">
                  <c:v>83.534324774082108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F97-8691-FF13080332E8}"/>
            </c:ext>
          </c:extLst>
        </c:ser>
        <c:ser>
          <c:idx val="5"/>
          <c:order val="1"/>
          <c:tx>
            <c:strRef>
              <c:f>'502 colq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n'!$G$22:$I$22</c:f>
              <c:numCache>
                <c:formatCode>General</c:formatCode>
                <c:ptCount val="3"/>
                <c:pt idx="0">
                  <c:v>0.38916858003496724</c:v>
                </c:pt>
                <c:pt idx="1">
                  <c:v>6.740673646072505E-2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F97-8691-FF13080332E8}"/>
            </c:ext>
          </c:extLst>
        </c:ser>
        <c:ser>
          <c:idx val="0"/>
          <c:order val="2"/>
          <c:tx>
            <c:strRef>
              <c:f>'502 colq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n'!$G$17:$I$17</c:f>
              <c:numCache>
                <c:formatCode>General</c:formatCode>
                <c:ptCount val="3"/>
                <c:pt idx="0">
                  <c:v>0.37547658669138245</c:v>
                </c:pt>
                <c:pt idx="1">
                  <c:v>1.0247930402544605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F97-8691-FF13080332E8}"/>
            </c:ext>
          </c:extLst>
        </c:ser>
        <c:ser>
          <c:idx val="4"/>
          <c:order val="3"/>
          <c:tx>
            <c:strRef>
              <c:f>'502 colq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n'!$G$21:$I$21</c:f>
              <c:numCache>
                <c:formatCode>General</c:formatCode>
                <c:ptCount val="3"/>
                <c:pt idx="0">
                  <c:v>20.762854675289113</c:v>
                </c:pt>
                <c:pt idx="1">
                  <c:v>3.6383839234933539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F97-8691-FF13080332E8}"/>
            </c:ext>
          </c:extLst>
        </c:ser>
        <c:ser>
          <c:idx val="1"/>
          <c:order val="4"/>
          <c:tx>
            <c:strRef>
              <c:f>'502 colq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n'!$G$18:$I$18</c:f>
              <c:numCache>
                <c:formatCode>General</c:formatCode>
                <c:ptCount val="3"/>
                <c:pt idx="0">
                  <c:v>1.5482484780822783</c:v>
                </c:pt>
                <c:pt idx="1">
                  <c:v>0.6593221410064668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F97-8691-FF13080332E8}"/>
            </c:ext>
          </c:extLst>
        </c:ser>
        <c:ser>
          <c:idx val="2"/>
          <c:order val="5"/>
          <c:tx>
            <c:strRef>
              <c:f>'502 colq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n'!$G$19:$I$19</c:f>
              <c:numCache>
                <c:formatCode>General</c:formatCode>
                <c:ptCount val="3"/>
                <c:pt idx="0">
                  <c:v>56.764371326859475</c:v>
                </c:pt>
                <c:pt idx="1">
                  <c:v>7.8091757420007166</c:v>
                </c:pt>
                <c:pt idx="2">
                  <c:v>16.11442293514208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F97-8691-FF13080332E8}"/>
            </c:ext>
          </c:extLst>
        </c:ser>
        <c:ser>
          <c:idx val="6"/>
          <c:order val="6"/>
          <c:tx>
            <c:strRef>
              <c:f>'502 colq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n'!$G$23:$I$23</c:f>
              <c:numCache>
                <c:formatCode>General</c:formatCode>
                <c:ptCount val="3"/>
                <c:pt idx="0">
                  <c:v>5.3124934173108924</c:v>
                </c:pt>
                <c:pt idx="1">
                  <c:v>2.4887830977608325</c:v>
                </c:pt>
                <c:pt idx="2">
                  <c:v>0.35125229077580938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F97-8691-FF13080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81056"/>
        <c:axId val="1144475216"/>
      </c:barChart>
      <c:catAx>
        <c:axId val="940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5216"/>
        <c:crosses val="autoZero"/>
        <c:auto val="1"/>
        <c:lblAlgn val="ctr"/>
        <c:lblOffset val="100"/>
        <c:noMultiLvlLbl val="0"/>
      </c:catAx>
      <c:valAx>
        <c:axId val="1144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1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2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3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4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5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027-944B-B989C01964DC}"/>
            </c:ext>
          </c:extLst>
        </c:ser>
        <c:ser>
          <c:idx val="5"/>
          <c:order val="1"/>
          <c:tx>
            <c:strRef>
              <c:f>consolidateds!$E$88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9-4027-944B-B989C01964DC}"/>
            </c:ext>
          </c:extLst>
        </c:ser>
        <c:ser>
          <c:idx val="0"/>
          <c:order val="2"/>
          <c:tx>
            <c:strRef>
              <c:f>consolidateds!$E$83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027-944B-B989C01964DC}"/>
            </c:ext>
          </c:extLst>
        </c:ser>
        <c:ser>
          <c:idx val="4"/>
          <c:order val="3"/>
          <c:tx>
            <c:strRef>
              <c:f>consolidateds!$E$87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9-4027-944B-B989C01964DC}"/>
            </c:ext>
          </c:extLst>
        </c:ser>
        <c:ser>
          <c:idx val="1"/>
          <c:order val="4"/>
          <c:tx>
            <c:strRef>
              <c:f>consolidateds!$E$84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027-944B-B989C01964DC}"/>
            </c:ext>
          </c:extLst>
        </c:ser>
        <c:ser>
          <c:idx val="2"/>
          <c:order val="5"/>
          <c:tx>
            <c:strRef>
              <c:f>consolidateds!$E$85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027-944B-B989C01964DC}"/>
            </c:ext>
          </c:extLst>
        </c:ser>
        <c:ser>
          <c:idx val="6"/>
          <c:order val="6"/>
          <c:tx>
            <c:strRef>
              <c:f>consolidateds!$E$89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027-944B-B989C019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cecm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n'!$G$25:$I$25</c:f>
              <c:numCache>
                <c:formatCode>General</c:formatCode>
                <c:ptCount val="3"/>
                <c:pt idx="0">
                  <c:v>7.3245837735436625</c:v>
                </c:pt>
                <c:pt idx="1">
                  <c:v>74.876589311086008</c:v>
                </c:pt>
                <c:pt idx="2">
                  <c:v>57.131407337243616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D54-834E-A8035FD5C206}"/>
            </c:ext>
          </c:extLst>
        </c:ser>
        <c:ser>
          <c:idx val="5"/>
          <c:order val="1"/>
          <c:tx>
            <c:strRef>
              <c:f>'503 cecm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n'!$G$22:$I$22</c:f>
              <c:numCache>
                <c:formatCode>General</c:formatCode>
                <c:ptCount val="3"/>
                <c:pt idx="0">
                  <c:v>0.37970417865860323</c:v>
                </c:pt>
                <c:pt idx="1">
                  <c:v>5.7379139495063569E-2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D54-834E-A8035FD5C206}"/>
            </c:ext>
          </c:extLst>
        </c:ser>
        <c:ser>
          <c:idx val="0"/>
          <c:order val="2"/>
          <c:tx>
            <c:strRef>
              <c:f>'503 cecm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n'!$G$17:$I$17</c:f>
              <c:numCache>
                <c:formatCode>General</c:formatCode>
                <c:ptCount val="3"/>
                <c:pt idx="0">
                  <c:v>3.9527851652154902E-2</c:v>
                </c:pt>
                <c:pt idx="1">
                  <c:v>0.18862253634012169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D54-834E-A8035FD5C206}"/>
            </c:ext>
          </c:extLst>
        </c:ser>
        <c:ser>
          <c:idx val="4"/>
          <c:order val="3"/>
          <c:tx>
            <c:strRef>
              <c:f>'503 cecm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n'!$G$21:$I$21</c:f>
              <c:numCache>
                <c:formatCode>General</c:formatCode>
                <c:ptCount val="3"/>
                <c:pt idx="0">
                  <c:v>7.199806914641699</c:v>
                </c:pt>
                <c:pt idx="1">
                  <c:v>4.4204706910998581</c:v>
                </c:pt>
                <c:pt idx="2">
                  <c:v>0.96014426755073046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D54-834E-A8035FD5C206}"/>
            </c:ext>
          </c:extLst>
        </c:ser>
        <c:ser>
          <c:idx val="1"/>
          <c:order val="4"/>
          <c:tx>
            <c:strRef>
              <c:f>'503 cecm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n'!$G$18:$I$18</c:f>
              <c:numCache>
                <c:formatCode>General</c:formatCode>
                <c:ptCount val="3"/>
                <c:pt idx="0">
                  <c:v>0.19845896025356116</c:v>
                </c:pt>
                <c:pt idx="1">
                  <c:v>8.1241575285074141E-2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D54-834E-A8035FD5C206}"/>
            </c:ext>
          </c:extLst>
        </c:ser>
        <c:ser>
          <c:idx val="2"/>
          <c:order val="5"/>
          <c:tx>
            <c:strRef>
              <c:f>'503 cecm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n'!$G$19:$I$19</c:f>
              <c:numCache>
                <c:formatCode>General</c:formatCode>
                <c:ptCount val="3"/>
                <c:pt idx="0">
                  <c:v>77.407646908812708</c:v>
                </c:pt>
                <c:pt idx="1">
                  <c:v>17.622408830922801</c:v>
                </c:pt>
                <c:pt idx="2">
                  <c:v>36.557160552296985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D54-834E-A8035FD5C206}"/>
            </c:ext>
          </c:extLst>
        </c:ser>
        <c:ser>
          <c:idx val="6"/>
          <c:order val="6"/>
          <c:tx>
            <c:strRef>
              <c:f>'503 cecm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n'!$G$23:$I$23</c:f>
              <c:numCache>
                <c:formatCode>General</c:formatCode>
                <c:ptCount val="3"/>
                <c:pt idx="0">
                  <c:v>7.4502714124376119</c:v>
                </c:pt>
                <c:pt idx="1">
                  <c:v>2.7532879157710664</c:v>
                </c:pt>
                <c:pt idx="2">
                  <c:v>5.3512878429086665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D54-834E-A8035FD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641200"/>
        <c:axId val="945393824"/>
      </c:barChart>
      <c:catAx>
        <c:axId val="8706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3824"/>
        <c:crosses val="autoZero"/>
        <c:auto val="1"/>
        <c:lblAlgn val="ctr"/>
        <c:lblOffset val="100"/>
        <c:noMultiLvlLbl val="0"/>
      </c:catAx>
      <c:valAx>
        <c:axId val="94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 CecQ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1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2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3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4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5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n'!$G$24:$I$24</c:f>
              <c:numCache>
                <c:formatCode>General</c:formatCode>
                <c:ptCount val="3"/>
                <c:pt idx="0">
                  <c:v>12.322145952614431</c:v>
                </c:pt>
                <c:pt idx="1">
                  <c:v>86.678897921741054</c:v>
                </c:pt>
                <c:pt idx="2">
                  <c:v>64.755005852022904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0-4DA6-AFA0-0E514750290B}"/>
            </c:ext>
          </c:extLst>
        </c:ser>
        <c:ser>
          <c:idx val="5"/>
          <c:order val="1"/>
          <c:tx>
            <c:strRef>
              <c:f>'503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n'!$G$21:$I$21</c:f>
              <c:numCache>
                <c:formatCode>General</c:formatCode>
                <c:ptCount val="3"/>
                <c:pt idx="0">
                  <c:v>0.58456963907253345</c:v>
                </c:pt>
                <c:pt idx="1">
                  <c:v>7.5285483819947485E-2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DA6-AFA0-0E514750290B}"/>
            </c:ext>
          </c:extLst>
        </c:ser>
        <c:ser>
          <c:idx val="0"/>
          <c:order val="2"/>
          <c:tx>
            <c:strRef>
              <c:f>'503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n'!$G$16:$I$16</c:f>
              <c:numCache>
                <c:formatCode>General</c:formatCode>
                <c:ptCount val="3"/>
                <c:pt idx="0">
                  <c:v>0.697181539240186</c:v>
                </c:pt>
                <c:pt idx="1">
                  <c:v>0.47005978553126876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DA6-AFA0-0E514750290B}"/>
            </c:ext>
          </c:extLst>
        </c:ser>
        <c:ser>
          <c:idx val="4"/>
          <c:order val="3"/>
          <c:tx>
            <c:strRef>
              <c:f>'503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n'!$G$20:$I$20</c:f>
              <c:numCache>
                <c:formatCode>General</c:formatCode>
                <c:ptCount val="3"/>
                <c:pt idx="0">
                  <c:v>38.484167905608452</c:v>
                </c:pt>
                <c:pt idx="1">
                  <c:v>3.1442760889507482</c:v>
                </c:pt>
                <c:pt idx="2">
                  <c:v>18.279821592382881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DA6-AFA0-0E514750290B}"/>
            </c:ext>
          </c:extLst>
        </c:ser>
        <c:ser>
          <c:idx val="1"/>
          <c:order val="4"/>
          <c:tx>
            <c:strRef>
              <c:f>'503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n'!$G$17:$I$17</c:f>
              <c:numCache>
                <c:formatCode>General</c:formatCode>
                <c:ptCount val="3"/>
                <c:pt idx="0">
                  <c:v>0.77499762755828294</c:v>
                </c:pt>
                <c:pt idx="1">
                  <c:v>0.2347135672033657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DA6-AFA0-0E514750290B}"/>
            </c:ext>
          </c:extLst>
        </c:ser>
        <c:ser>
          <c:idx val="2"/>
          <c:order val="5"/>
          <c:tx>
            <c:strRef>
              <c:f>'503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n'!$G$18:$I$18</c:f>
              <c:numCache>
                <c:formatCode>General</c:formatCode>
                <c:ptCount val="3"/>
                <c:pt idx="0">
                  <c:v>42.617910353335652</c:v>
                </c:pt>
                <c:pt idx="1">
                  <c:v>7.3558346249960458</c:v>
                </c:pt>
                <c:pt idx="2">
                  <c:v>16.266725714104957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DA6-AFA0-0E514750290B}"/>
            </c:ext>
          </c:extLst>
        </c:ser>
        <c:ser>
          <c:idx val="6"/>
          <c:order val="6"/>
          <c:tx>
            <c:strRef>
              <c:f>'503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n'!$G$22:$I$22</c:f>
              <c:numCache>
                <c:formatCode>General</c:formatCode>
                <c:ptCount val="3"/>
                <c:pt idx="0">
                  <c:v>4.5190269825704616</c:v>
                </c:pt>
                <c:pt idx="1">
                  <c:v>2.0409325277575681</c:v>
                </c:pt>
                <c:pt idx="2">
                  <c:v>0.69844684148926073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DA6-AFA0-0E514750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08480"/>
        <c:axId val="1144517232"/>
      </c:barChart>
      <c:catAx>
        <c:axId val="10556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232"/>
        <c:crosses val="autoZero"/>
        <c:auto val="1"/>
        <c:lblAlgn val="ctr"/>
        <c:lblOffset val="100"/>
        <c:noMultiLvlLbl val="0"/>
      </c:catAx>
      <c:valAx>
        <c:axId val="1144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1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2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3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4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5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cecm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n'!$G$24:$I$24</c:f>
              <c:numCache>
                <c:formatCode>General</c:formatCode>
                <c:ptCount val="3"/>
                <c:pt idx="0">
                  <c:v>23.64283595372293</c:v>
                </c:pt>
                <c:pt idx="1">
                  <c:v>71.764368755511697</c:v>
                </c:pt>
                <c:pt idx="2">
                  <c:v>54.725681432466196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9-4837-BC5D-548D58AEB2BE}"/>
            </c:ext>
          </c:extLst>
        </c:ser>
        <c:ser>
          <c:idx val="5"/>
          <c:order val="1"/>
          <c:tx>
            <c:strRef>
              <c:f>'504 cecm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n'!$G$21:$I$21</c:f>
              <c:numCache>
                <c:formatCode>General</c:formatCode>
                <c:ptCount val="3"/>
                <c:pt idx="0">
                  <c:v>0.44638442739896317</c:v>
                </c:pt>
                <c:pt idx="1">
                  <c:v>8.0316908727299879E-2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9-4837-BC5D-548D58AEB2BE}"/>
            </c:ext>
          </c:extLst>
        </c:ser>
        <c:ser>
          <c:idx val="0"/>
          <c:order val="2"/>
          <c:tx>
            <c:strRef>
              <c:f>'504 cecm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n'!$G$16:$I$16</c:f>
              <c:numCache>
                <c:formatCode>General</c:formatCode>
                <c:ptCount val="3"/>
                <c:pt idx="0">
                  <c:v>9.5250203314787799E-2</c:v>
                </c:pt>
                <c:pt idx="1">
                  <c:v>0.29462986618557241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837-BC5D-548D58AEB2BE}"/>
            </c:ext>
          </c:extLst>
        </c:ser>
        <c:ser>
          <c:idx val="4"/>
          <c:order val="3"/>
          <c:tx>
            <c:strRef>
              <c:f>'504 cecm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n'!$G$20:$I$20</c:f>
              <c:numCache>
                <c:formatCode>General</c:formatCode>
                <c:ptCount val="3"/>
                <c:pt idx="0">
                  <c:v>10.065444154523275</c:v>
                </c:pt>
                <c:pt idx="1">
                  <c:v>4.8967080157485716</c:v>
                </c:pt>
                <c:pt idx="2">
                  <c:v>1.0651071463886652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9-4837-BC5D-548D58AEB2BE}"/>
            </c:ext>
          </c:extLst>
        </c:ser>
        <c:ser>
          <c:idx val="1"/>
          <c:order val="4"/>
          <c:tx>
            <c:strRef>
              <c:f>'504 cecm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n'!$G$17:$I$17</c:f>
              <c:numCache>
                <c:formatCode>General</c:formatCode>
                <c:ptCount val="3"/>
                <c:pt idx="0">
                  <c:v>0.2423633351293647</c:v>
                </c:pt>
                <c:pt idx="1">
                  <c:v>0.14348070880680958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837-BC5D-548D58AEB2BE}"/>
            </c:ext>
          </c:extLst>
        </c:ser>
        <c:ser>
          <c:idx val="2"/>
          <c:order val="5"/>
          <c:tx>
            <c:strRef>
              <c:f>'504 cecm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n'!$G$18:$I$18</c:f>
              <c:numCache>
                <c:formatCode>General</c:formatCode>
                <c:ptCount val="3"/>
                <c:pt idx="0">
                  <c:v>48.388314091581456</c:v>
                </c:pt>
                <c:pt idx="1">
                  <c:v>16.640937003694983</c:v>
                </c:pt>
                <c:pt idx="2">
                  <c:v>32.349552102063015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837-BC5D-548D58AEB2BE}"/>
            </c:ext>
          </c:extLst>
        </c:ser>
        <c:ser>
          <c:idx val="6"/>
          <c:order val="6"/>
          <c:tx>
            <c:strRef>
              <c:f>'504 cecm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n'!$G$22:$I$22</c:f>
              <c:numCache>
                <c:formatCode>General</c:formatCode>
                <c:ptCount val="3"/>
                <c:pt idx="0">
                  <c:v>17.119407834329223</c:v>
                </c:pt>
                <c:pt idx="1">
                  <c:v>6.1795587413250672</c:v>
                </c:pt>
                <c:pt idx="2">
                  <c:v>11.859659319082127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9-4837-BC5D-548D58AE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58176"/>
        <c:axId val="1062125776"/>
      </c:barChart>
      <c:catAx>
        <c:axId val="1060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5776"/>
        <c:crosses val="autoZero"/>
        <c:auto val="1"/>
        <c:lblAlgn val="ctr"/>
        <c:lblOffset val="100"/>
        <c:noMultiLvlLbl val="0"/>
      </c:catAx>
      <c:valAx>
        <c:axId val="106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1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2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3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4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5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n'!$G$25:$I$25</c:f>
              <c:numCache>
                <c:formatCode>General</c:formatCode>
                <c:ptCount val="3"/>
                <c:pt idx="0">
                  <c:v>16.042400560209117</c:v>
                </c:pt>
                <c:pt idx="1">
                  <c:v>85.987288384748197</c:v>
                </c:pt>
                <c:pt idx="2">
                  <c:v>82.990597253478583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2-4EB1-ACB5-68C61C62B3CC}"/>
            </c:ext>
          </c:extLst>
        </c:ser>
        <c:ser>
          <c:idx val="5"/>
          <c:order val="1"/>
          <c:tx>
            <c:strRef>
              <c:f>'504 cecq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n'!$G$22:$I$22</c:f>
              <c:numCache>
                <c:formatCode>General</c:formatCode>
                <c:ptCount val="3"/>
                <c:pt idx="0">
                  <c:v>0.43245150288924644</c:v>
                </c:pt>
                <c:pt idx="1">
                  <c:v>0.20794021585156597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2-4EB1-ACB5-68C61C62B3CC}"/>
            </c:ext>
          </c:extLst>
        </c:ser>
        <c:ser>
          <c:idx val="0"/>
          <c:order val="2"/>
          <c:tx>
            <c:strRef>
              <c:f>'504 cecq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n'!$G$17:$I$17</c:f>
              <c:numCache>
                <c:formatCode>General</c:formatCode>
                <c:ptCount val="3"/>
                <c:pt idx="0">
                  <c:v>0.57624563673004658</c:v>
                </c:pt>
                <c:pt idx="1">
                  <c:v>0.79434231556665047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EB1-ACB5-68C61C62B3CC}"/>
            </c:ext>
          </c:extLst>
        </c:ser>
        <c:ser>
          <c:idx val="4"/>
          <c:order val="3"/>
          <c:tx>
            <c:strRef>
              <c:f>'504 cecq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n'!$G$21:$I$21</c:f>
              <c:numCache>
                <c:formatCode>General</c:formatCode>
                <c:ptCount val="3"/>
                <c:pt idx="0">
                  <c:v>30.910927819621218</c:v>
                </c:pt>
                <c:pt idx="1">
                  <c:v>2.4076162781374117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EB1-ACB5-68C61C62B3CC}"/>
            </c:ext>
          </c:extLst>
        </c:ser>
        <c:ser>
          <c:idx val="1"/>
          <c:order val="4"/>
          <c:tx>
            <c:strRef>
              <c:f>'504 cecq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n'!$G$18:$I$18</c:f>
              <c:numCache>
                <c:formatCode>General</c:formatCode>
                <c:ptCount val="3"/>
                <c:pt idx="0">
                  <c:v>0.85955749894426237</c:v>
                </c:pt>
                <c:pt idx="1">
                  <c:v>0.27529360196287012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EB1-ACB5-68C61C62B3CC}"/>
            </c:ext>
          </c:extLst>
        </c:ser>
        <c:ser>
          <c:idx val="2"/>
          <c:order val="5"/>
          <c:tx>
            <c:strRef>
              <c:f>'504 cecq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n'!$G$19:$I$19</c:f>
              <c:numCache>
                <c:formatCode>General</c:formatCode>
                <c:ptCount val="3"/>
                <c:pt idx="0">
                  <c:v>44.863235207646213</c:v>
                </c:pt>
                <c:pt idx="1">
                  <c:v>6.8588198190011385</c:v>
                </c:pt>
                <c:pt idx="2">
                  <c:v>17.00940274652141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2-4EB1-ACB5-68C61C62B3CC}"/>
            </c:ext>
          </c:extLst>
        </c:ser>
        <c:ser>
          <c:idx val="6"/>
          <c:order val="6"/>
          <c:tx>
            <c:strRef>
              <c:f>'504 cecq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n'!$G$23:$I$23</c:f>
              <c:numCache>
                <c:formatCode>General</c:formatCode>
                <c:ptCount val="3"/>
                <c:pt idx="0">
                  <c:v>6.3151817739598979</c:v>
                </c:pt>
                <c:pt idx="1">
                  <c:v>3.4686993847321634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2-4EB1-ACB5-68C61C6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31568"/>
        <c:axId val="1062111632"/>
      </c:barChart>
      <c:catAx>
        <c:axId val="10795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1632"/>
        <c:crosses val="autoZero"/>
        <c:auto val="1"/>
        <c:lblAlgn val="ctr"/>
        <c:lblOffset val="100"/>
        <c:noMultiLvlLbl val="0"/>
      </c:catAx>
      <c:valAx>
        <c:axId val="1062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1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2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3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4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5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504</a:t>
            </a:r>
            <a:r>
              <a:rPr lang="en-CA" baseline="0"/>
              <a:t> Colq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66C-9A84-E9F104BB9669}"/>
            </c:ext>
          </c:extLst>
        </c:ser>
        <c:ser>
          <c:idx val="0"/>
          <c:order val="1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66C-9A84-E9F104BB9669}"/>
            </c:ext>
          </c:extLst>
        </c:ser>
        <c:ser>
          <c:idx val="4"/>
          <c:order val="2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66C-9A84-E9F104BB9669}"/>
            </c:ext>
          </c:extLst>
        </c:ser>
        <c:ser>
          <c:idx val="1"/>
          <c:order val="3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66C-9A84-E9F104BB9669}"/>
            </c:ext>
          </c:extLst>
        </c:ser>
        <c:ser>
          <c:idx val="2"/>
          <c:order val="4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66C-9A84-E9F104BB9669}"/>
            </c:ext>
          </c:extLst>
        </c:ser>
        <c:ser>
          <c:idx val="6"/>
          <c:order val="5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66C-9A84-E9F104BB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7904"/>
        <c:axId val="935195360"/>
      </c:barChart>
      <c:catAx>
        <c:axId val="8652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5360"/>
        <c:crosses val="autoZero"/>
        <c:auto val="1"/>
        <c:lblAlgn val="ctr"/>
        <c:lblOffset val="100"/>
        <c:noMultiLvlLbl val="0"/>
      </c:catAx>
      <c:valAx>
        <c:axId val="935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colq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n'!$G$24:$I$24</c:f>
              <c:numCache>
                <c:formatCode>General</c:formatCode>
                <c:ptCount val="3"/>
                <c:pt idx="0">
                  <c:v>17.979988257168021</c:v>
                </c:pt>
                <c:pt idx="1">
                  <c:v>66.720324885018101</c:v>
                </c:pt>
                <c:pt idx="2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B-4CB9-AC1F-D766CADBCDD9}"/>
            </c:ext>
          </c:extLst>
        </c:ser>
        <c:ser>
          <c:idx val="5"/>
          <c:order val="1"/>
          <c:tx>
            <c:strRef>
              <c:f>'504 colq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n'!$G$21:$I$21</c:f>
              <c:numCache>
                <c:formatCode>General</c:formatCode>
                <c:ptCount val="3"/>
                <c:pt idx="0">
                  <c:v>0.56561307368627067</c:v>
                </c:pt>
                <c:pt idx="1">
                  <c:v>0.11302475780409042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B-4CB9-AC1F-D766CADBCDD9}"/>
            </c:ext>
          </c:extLst>
        </c:ser>
        <c:ser>
          <c:idx val="0"/>
          <c:order val="2"/>
          <c:tx>
            <c:strRef>
              <c:f>'504 colq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n'!$G$16:$I$16</c:f>
              <c:numCache>
                <c:formatCode>General</c:formatCode>
                <c:ptCount val="3"/>
                <c:pt idx="0">
                  <c:v>0.29601722282023679</c:v>
                </c:pt>
                <c:pt idx="1">
                  <c:v>0.26078872688129956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B9-AC1F-D766CADBCDD9}"/>
            </c:ext>
          </c:extLst>
        </c:ser>
        <c:ser>
          <c:idx val="4"/>
          <c:order val="3"/>
          <c:tx>
            <c:strRef>
              <c:f>'504 colq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n'!$G$20:$I$20</c:f>
              <c:numCache>
                <c:formatCode>General</c:formatCode>
                <c:ptCount val="3"/>
                <c:pt idx="0">
                  <c:v>16.782464037577061</c:v>
                </c:pt>
                <c:pt idx="1">
                  <c:v>5.4053723456306884</c:v>
                </c:pt>
                <c:pt idx="2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B-4CB9-AC1F-D766CADBCDD9}"/>
            </c:ext>
          </c:extLst>
        </c:ser>
        <c:ser>
          <c:idx val="1"/>
          <c:order val="4"/>
          <c:tx>
            <c:strRef>
              <c:f>'504 colq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n'!$G$17:$I$17</c:f>
              <c:numCache>
                <c:formatCode>General</c:formatCode>
                <c:ptCount val="3"/>
                <c:pt idx="0">
                  <c:v>0.36574028769938349</c:v>
                </c:pt>
                <c:pt idx="1">
                  <c:v>0.11644975046482044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B9-AC1F-D766CADBCDD9}"/>
            </c:ext>
          </c:extLst>
        </c:ser>
        <c:ser>
          <c:idx val="2"/>
          <c:order val="5"/>
          <c:tx>
            <c:strRef>
              <c:f>'504 colq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n'!$G$18:$I$18</c:f>
              <c:numCache>
                <c:formatCode>General</c:formatCode>
                <c:ptCount val="3"/>
                <c:pt idx="0">
                  <c:v>49.83217535962423</c:v>
                </c:pt>
                <c:pt idx="1">
                  <c:v>20.584205890987377</c:v>
                </c:pt>
                <c:pt idx="2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B9-AC1F-D766CADBCDD9}"/>
            </c:ext>
          </c:extLst>
        </c:ser>
        <c:ser>
          <c:idx val="6"/>
          <c:order val="6"/>
          <c:tx>
            <c:strRef>
              <c:f>'504 colq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n'!$G$22:$I$22</c:f>
              <c:numCache>
                <c:formatCode>General</c:formatCode>
                <c:ptCount val="3"/>
                <c:pt idx="0">
                  <c:v>14.178001761424797</c:v>
                </c:pt>
                <c:pt idx="1">
                  <c:v>6.7998336432136215</c:v>
                </c:pt>
                <c:pt idx="2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CB9-AC1F-D766CADB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1476080"/>
        <c:axId val="1025201696"/>
      </c:barChart>
      <c:catAx>
        <c:axId val="10814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1696"/>
        <c:crosses val="autoZero"/>
        <c:auto val="1"/>
        <c:lblAlgn val="ctr"/>
        <c:lblOffset val="100"/>
        <c:noMultiLvlLbl val="0"/>
      </c:catAx>
      <c:valAx>
        <c:axId val="102520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8-4CC1-8E43-508F5272239A}"/>
            </c:ext>
          </c:extLst>
        </c:ser>
        <c:ser>
          <c:idx val="5"/>
          <c:order val="1"/>
          <c:tx>
            <c:strRef>
              <c:f>consolidateds!$E$101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8-4CC1-8E43-508F5272239A}"/>
            </c:ext>
          </c:extLst>
        </c:ser>
        <c:ser>
          <c:idx val="0"/>
          <c:order val="2"/>
          <c:tx>
            <c:strRef>
              <c:f>consolidateds!$E$96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C1-8E43-508F5272239A}"/>
            </c:ext>
          </c:extLst>
        </c:ser>
        <c:ser>
          <c:idx val="4"/>
          <c:order val="3"/>
          <c:tx>
            <c:strRef>
              <c:f>consolidateds!$E$100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8-4CC1-8E43-508F5272239A}"/>
            </c:ext>
          </c:extLst>
        </c:ser>
        <c:ser>
          <c:idx val="1"/>
          <c:order val="4"/>
          <c:tx>
            <c:strRef>
              <c:f>consolidateds!$E$97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C1-8E43-508F5272239A}"/>
            </c:ext>
          </c:extLst>
        </c:ser>
        <c:ser>
          <c:idx val="2"/>
          <c:order val="5"/>
          <c:tx>
            <c:strRef>
              <c:f>consolidateds!$E$98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4CC1-8E43-508F5272239A}"/>
            </c:ext>
          </c:extLst>
        </c:ser>
        <c:ser>
          <c:idx val="6"/>
          <c:order val="6"/>
          <c:tx>
            <c:strRef>
              <c:f>consolidateds!$E$102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8-4CC1-8E43-508F527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consolidateds!$F$116:$R$116</c:f>
              <c:numCache>
                <c:formatCode>General</c:formatCode>
                <c:ptCount val="13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0</c:v>
                </c:pt>
                <c:pt idx="8">
                  <c:v>12.322145952614431</c:v>
                </c:pt>
                <c:pt idx="9">
                  <c:v>23.64283595372293</c:v>
                </c:pt>
                <c:pt idx="10">
                  <c:v>16.042400560209117</c:v>
                </c:pt>
                <c:pt idx="11">
                  <c:v>12.465125933281916</c:v>
                </c:pt>
                <c:pt idx="12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2-493E-94BA-4859FB3DE299}"/>
            </c:ext>
          </c:extLst>
        </c:ser>
        <c:ser>
          <c:idx val="5"/>
          <c:order val="1"/>
          <c:tx>
            <c:strRef>
              <c:f>consolidateds!$E$113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consolidateds!$F$113:$R$113</c:f>
              <c:numCache>
                <c:formatCode>General</c:formatCode>
                <c:ptCount val="13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</c:v>
                </c:pt>
                <c:pt idx="8">
                  <c:v>0.58456963907253345</c:v>
                </c:pt>
                <c:pt idx="9">
                  <c:v>0.44638442739896317</c:v>
                </c:pt>
                <c:pt idx="10">
                  <c:v>0.43245150288924644</c:v>
                </c:pt>
                <c:pt idx="11">
                  <c:v>0.50670416413145003</c:v>
                </c:pt>
                <c:pt idx="12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2-493E-94BA-4859FB3DE299}"/>
            </c:ext>
          </c:extLst>
        </c:ser>
        <c:ser>
          <c:idx val="0"/>
          <c:order val="2"/>
          <c:tx>
            <c:strRef>
              <c:f>consolidateds!$E$108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93E-94BA-4859FB3DE299}"/>
            </c:ext>
          </c:extLst>
        </c:ser>
        <c:ser>
          <c:idx val="4"/>
          <c:order val="3"/>
          <c:tx>
            <c:strRef>
              <c:f>consolidateds!$E$112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2-493E-94BA-4859FB3DE299}"/>
            </c:ext>
          </c:extLst>
        </c:ser>
        <c:ser>
          <c:idx val="1"/>
          <c:order val="4"/>
          <c:tx>
            <c:strRef>
              <c:f>consolidateds!$E$109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93E-94BA-4859FB3DE299}"/>
            </c:ext>
          </c:extLst>
        </c:ser>
        <c:ser>
          <c:idx val="7"/>
          <c:order val="5"/>
          <c:tx>
            <c:strRef>
              <c:f>consolidateds!$S$107:$S$116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2B-4AE3-88C4-D33346C72A58}"/>
            </c:ext>
          </c:extLst>
        </c:ser>
        <c:ser>
          <c:idx val="2"/>
          <c:order val="6"/>
          <c:tx>
            <c:strRef>
              <c:f>consolidateds!$E$110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consolidateds!$F$110:$R$110</c:f>
              <c:numCache>
                <c:formatCode>General</c:formatCode>
                <c:ptCount val="13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0</c:v>
                </c:pt>
                <c:pt idx="8">
                  <c:v>42.617910353335652</c:v>
                </c:pt>
                <c:pt idx="9">
                  <c:v>48.388314091581456</c:v>
                </c:pt>
                <c:pt idx="10">
                  <c:v>44.863235207646213</c:v>
                </c:pt>
                <c:pt idx="11">
                  <c:v>67.203420354855709</c:v>
                </c:pt>
                <c:pt idx="12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93E-94BA-4859FB3DE299}"/>
            </c:ext>
          </c:extLst>
        </c:ser>
        <c:ser>
          <c:idx val="6"/>
          <c:order val="7"/>
          <c:tx>
            <c:strRef>
              <c:f>consolidateds!$E$114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consolidateds!$F$114:$R$114</c:f>
              <c:numCache>
                <c:formatCode>General</c:formatCode>
                <c:ptCount val="13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0</c:v>
                </c:pt>
                <c:pt idx="8">
                  <c:v>4.5190269825704616</c:v>
                </c:pt>
                <c:pt idx="9">
                  <c:v>17.119407834329223</c:v>
                </c:pt>
                <c:pt idx="10">
                  <c:v>6.3151817739598979</c:v>
                </c:pt>
                <c:pt idx="11">
                  <c:v>10.118821109010584</c:v>
                </c:pt>
                <c:pt idx="12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2-493E-94BA-4859FB3D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501</a:t>
            </a:r>
            <a:r>
              <a:rPr lang="en-US" baseline="0"/>
              <a:t> CecQ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9706142966486"/>
          <c:y val="0.17070795658397811"/>
          <c:w val="0.73409802710896199"/>
          <c:h val="0.67780709224998636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1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2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3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4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5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n'!$G$26:$I$26</c:f>
              <c:numCache>
                <c:formatCode>General</c:formatCode>
                <c:ptCount val="3"/>
                <c:pt idx="0">
                  <c:v>73.630144080109602</c:v>
                </c:pt>
                <c:pt idx="1">
                  <c:v>98.83735725889737</c:v>
                </c:pt>
                <c:pt idx="2">
                  <c:v>97.626184762248585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D-4187-A2CD-B659997E05E5}"/>
            </c:ext>
          </c:extLst>
        </c:ser>
        <c:ser>
          <c:idx val="3"/>
          <c:order val="1"/>
          <c:tx>
            <c:strRef>
              <c:f>'501 cecq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n'!$G$21:$I$21</c:f>
              <c:numCache>
                <c:formatCode>General</c:formatCode>
                <c:ptCount val="3"/>
                <c:pt idx="0">
                  <c:v>1.2648807322074824</c:v>
                </c:pt>
                <c:pt idx="1">
                  <c:v>7.3978285893524533E-4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187-A2CD-B659997E05E5}"/>
            </c:ext>
          </c:extLst>
        </c:ser>
        <c:ser>
          <c:idx val="7"/>
          <c:order val="2"/>
          <c:tx>
            <c:strRef>
              <c:f>'501 cecq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n'!$G$25:$I$25</c:f>
              <c:numCache>
                <c:formatCode>General</c:formatCode>
                <c:ptCount val="3"/>
                <c:pt idx="0">
                  <c:v>1.5965993661540465</c:v>
                </c:pt>
                <c:pt idx="1">
                  <c:v>2.6336269778094733E-2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D-4187-A2CD-B659997E05E5}"/>
            </c:ext>
          </c:extLst>
        </c:ser>
        <c:ser>
          <c:idx val="5"/>
          <c:order val="3"/>
          <c:tx>
            <c:strRef>
              <c:f>'501 cecq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n'!$G$23:$I$23</c:f>
              <c:numCache>
                <c:formatCode>General</c:formatCode>
                <c:ptCount val="3"/>
                <c:pt idx="0">
                  <c:v>4.9565451548661439E-2</c:v>
                </c:pt>
                <c:pt idx="1">
                  <c:v>1.3464048032621466E-2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D-4187-A2CD-B659997E05E5}"/>
            </c:ext>
          </c:extLst>
        </c:ser>
        <c:ser>
          <c:idx val="0"/>
          <c:order val="4"/>
          <c:tx>
            <c:strRef>
              <c:f>'501 cecq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n'!$G$18:$I$18</c:f>
              <c:numCache>
                <c:formatCode>General</c:formatCode>
                <c:ptCount val="3"/>
                <c:pt idx="0">
                  <c:v>5.8442845855884377E-2</c:v>
                </c:pt>
                <c:pt idx="1">
                  <c:v>9.4544249371924349E-2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87-A2CD-B659997E05E5}"/>
            </c:ext>
          </c:extLst>
        </c:ser>
        <c:ser>
          <c:idx val="4"/>
          <c:order val="5"/>
          <c:tx>
            <c:strRef>
              <c:f>'501 cecq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n'!$G$22:$I$22</c:f>
              <c:numCache>
                <c:formatCode>General</c:formatCode>
                <c:ptCount val="3"/>
                <c:pt idx="0">
                  <c:v>6.6188372388936401</c:v>
                </c:pt>
                <c:pt idx="1">
                  <c:v>0.14440561406415989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D-4187-A2CD-B659997E05E5}"/>
            </c:ext>
          </c:extLst>
        </c:ser>
        <c:ser>
          <c:idx val="1"/>
          <c:order val="6"/>
          <c:tx>
            <c:strRef>
              <c:f>'501 cecq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n'!$G$19:$I$19</c:f>
              <c:numCache>
                <c:formatCode>General</c:formatCode>
                <c:ptCount val="3"/>
                <c:pt idx="0">
                  <c:v>0.21290950680156359</c:v>
                </c:pt>
                <c:pt idx="1">
                  <c:v>5.3856192130485862E-2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187-A2CD-B659997E05E5}"/>
            </c:ext>
          </c:extLst>
        </c:ser>
        <c:ser>
          <c:idx val="2"/>
          <c:order val="7"/>
          <c:tx>
            <c:strRef>
              <c:f>'501 cecq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n'!$G$20:$I$20</c:f>
              <c:numCache>
                <c:formatCode>General</c:formatCode>
                <c:ptCount val="3"/>
                <c:pt idx="0">
                  <c:v>15.855322145843752</c:v>
                </c:pt>
                <c:pt idx="1">
                  <c:v>0.67053918333890639</c:v>
                </c:pt>
                <c:pt idx="2">
                  <c:v>2.373815237751415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187-A2CD-B659997E05E5}"/>
            </c:ext>
          </c:extLst>
        </c:ser>
        <c:ser>
          <c:idx val="6"/>
          <c:order val="8"/>
          <c:tx>
            <c:strRef>
              <c:f>'501 cecq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n'!$G$24:$I$24</c:f>
              <c:numCache>
                <c:formatCode>General</c:formatCode>
                <c:ptCount val="3"/>
                <c:pt idx="0">
                  <c:v>0.71329863258536352</c:v>
                </c:pt>
                <c:pt idx="1">
                  <c:v>0.15875740152750364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D-4187-A2CD-B659997E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11936"/>
        <c:axId val="872142448"/>
      </c:barChart>
      <c:catAx>
        <c:axId val="9457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2448"/>
        <c:crosses val="autoZero"/>
        <c:auto val="1"/>
        <c:lblAlgn val="ctr"/>
        <c:lblOffset val="100"/>
        <c:noMultiLvlLbl val="0"/>
      </c:catAx>
      <c:valAx>
        <c:axId val="87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n'!$G$38:$I$38</c:f>
              <c:numCache>
                <c:formatCode>General</c:formatCode>
                <c:ptCount val="3"/>
                <c:pt idx="0">
                  <c:v>4.507608229747107</c:v>
                </c:pt>
                <c:pt idx="1">
                  <c:v>95.789755679382765</c:v>
                </c:pt>
                <c:pt idx="2">
                  <c:v>91.403771967423921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3-47D3-8024-5108E3712543}"/>
            </c:ext>
          </c:extLst>
        </c:ser>
        <c:ser>
          <c:idx val="3"/>
          <c:order val="1"/>
          <c:tx>
            <c:strRef>
              <c:f>'501 cecq n'!$F$33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n'!$G$33:$I$33</c:f>
              <c:numCache>
                <c:formatCode>General</c:formatCode>
                <c:ptCount val="3"/>
                <c:pt idx="0">
                  <c:v>4.5804757822546076</c:v>
                </c:pt>
                <c:pt idx="1">
                  <c:v>2.6789541363051866E-3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3-47D3-8024-5108E3712543}"/>
            </c:ext>
          </c:extLst>
        </c:ser>
        <c:ser>
          <c:idx val="7"/>
          <c:order val="2"/>
          <c:tx>
            <c:strRef>
              <c:f>'501 cecq n'!$F$37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n'!$G$37:$I$37</c:f>
              <c:numCache>
                <c:formatCode>General</c:formatCode>
                <c:ptCount val="3"/>
                <c:pt idx="0">
                  <c:v>5.7817188169738536</c:v>
                </c:pt>
                <c:pt idx="1">
                  <c:v>9.5370767252464642E-2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3-47D3-8024-5108E3712543}"/>
            </c:ext>
          </c:extLst>
        </c:ser>
        <c:ser>
          <c:idx val="5"/>
          <c:order val="3"/>
          <c:tx>
            <c:strRef>
              <c:f>'501 cecq n'!$F$35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n'!$G$35:$I$35</c:f>
              <c:numCache>
                <c:formatCode>General</c:formatCode>
                <c:ptCount val="3"/>
                <c:pt idx="0">
                  <c:v>0.17948992713244749</c:v>
                </c:pt>
                <c:pt idx="1">
                  <c:v>4.8756965280754391E-2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3-47D3-8024-5108E3712543}"/>
            </c:ext>
          </c:extLst>
        </c:ser>
        <c:ser>
          <c:idx val="0"/>
          <c:order val="4"/>
          <c:tx>
            <c:strRef>
              <c:f>'501 cecq n'!$F$30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n'!$G$30:$I$30</c:f>
              <c:numCache>
                <c:formatCode>General</c:formatCode>
                <c:ptCount val="3"/>
                <c:pt idx="0">
                  <c:v>0.21163737676810973</c:v>
                </c:pt>
                <c:pt idx="1">
                  <c:v>0.34237033861980282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7D3-8024-5108E3712543}"/>
            </c:ext>
          </c:extLst>
        </c:ser>
        <c:ser>
          <c:idx val="4"/>
          <c:order val="5"/>
          <c:tx>
            <c:strRef>
              <c:f>'501 cecq n'!$F$34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n'!$G$34:$I$34</c:f>
              <c:numCache>
                <c:formatCode>General</c:formatCode>
                <c:ptCount val="3"/>
                <c:pt idx="0">
                  <c:v>23.968602657522503</c:v>
                </c:pt>
                <c:pt idx="1">
                  <c:v>0.52293184740677234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3-47D3-8024-5108E3712543}"/>
            </c:ext>
          </c:extLst>
        </c:ser>
        <c:ser>
          <c:idx val="1"/>
          <c:order val="6"/>
          <c:tx>
            <c:strRef>
              <c:f>'501 cecq n'!$F$31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n'!$G$31:$I$31</c:f>
              <c:numCache>
                <c:formatCode>General</c:formatCode>
                <c:ptCount val="3"/>
                <c:pt idx="0">
                  <c:v>0.77100300042863268</c:v>
                </c:pt>
                <c:pt idx="1">
                  <c:v>0.19502786112301757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7D3-8024-5108E3712543}"/>
            </c:ext>
          </c:extLst>
        </c:ser>
        <c:ser>
          <c:idx val="2"/>
          <c:order val="7"/>
          <c:tx>
            <c:strRef>
              <c:f>'501 cecq n'!$F$32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n'!$G$32:$I$32</c:f>
              <c:numCache>
                <c:formatCode>General</c:formatCode>
                <c:ptCount val="3"/>
                <c:pt idx="0">
                  <c:v>57.416416630947275</c:v>
                </c:pt>
                <c:pt idx="1">
                  <c:v>2.4282040291470208</c:v>
                </c:pt>
                <c:pt idx="2">
                  <c:v>8.5962280325760823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7D3-8024-5108E3712543}"/>
            </c:ext>
          </c:extLst>
        </c:ser>
        <c:ser>
          <c:idx val="6"/>
          <c:order val="8"/>
          <c:tx>
            <c:strRef>
              <c:f>'501 cecq n'!$F$36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n'!$G$36:$I$36</c:f>
              <c:numCache>
                <c:formatCode>General</c:formatCode>
                <c:ptCount val="3"/>
                <c:pt idx="0">
                  <c:v>2.5830475782254609</c:v>
                </c:pt>
                <c:pt idx="1">
                  <c:v>0.57490355765109302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3-47D3-8024-5108E371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78704"/>
        <c:axId val="1019740320"/>
      </c:barChart>
      <c:catAx>
        <c:axId val="11413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0320"/>
        <c:crosses val="autoZero"/>
        <c:auto val="1"/>
        <c:lblAlgn val="ctr"/>
        <c:lblOffset val="100"/>
        <c:noMultiLvlLbl val="0"/>
      </c:catAx>
      <c:valAx>
        <c:axId val="101974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02908004700248"/>
          <c:y val="0.2075494672754947"/>
          <c:w val="0.69742430731723393"/>
          <c:h val="0.6103294622418773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1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2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3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4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5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  <a:r>
              <a:rPr lang="en-CA" baseline="0"/>
              <a:t> 501 cecq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y'!$G$25:$I$25</c:f>
              <c:numCache>
                <c:formatCode>General</c:formatCode>
                <c:ptCount val="3"/>
                <c:pt idx="0">
                  <c:v>2.5742412077303767</c:v>
                </c:pt>
                <c:pt idx="1">
                  <c:v>54.496497055593302</c:v>
                </c:pt>
                <c:pt idx="2">
                  <c:v>37.298369231017105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E-45F3-89B2-FA5E1F3C1204}"/>
            </c:ext>
          </c:extLst>
        </c:ser>
        <c:ser>
          <c:idx val="3"/>
          <c:order val="1"/>
          <c:tx>
            <c:strRef>
              <c:f>'501 cecq y'!$F$20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y'!$G$20:$I$20</c:f>
              <c:numCache>
                <c:formatCode>General</c:formatCode>
                <c:ptCount val="3"/>
                <c:pt idx="0">
                  <c:v>1.0467211419947853</c:v>
                </c:pt>
                <c:pt idx="1">
                  <c:v>8.4586239027285098E-2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E-45F3-89B2-FA5E1F3C1204}"/>
            </c:ext>
          </c:extLst>
        </c:ser>
        <c:ser>
          <c:idx val="7"/>
          <c:order val="2"/>
          <c:tx>
            <c:strRef>
              <c:f>'501 cecq y'!$F$24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y'!$G$24:$I$24</c:f>
              <c:numCache>
                <c:formatCode>General</c:formatCode>
                <c:ptCount val="3"/>
                <c:pt idx="0">
                  <c:v>4.7111849860768364</c:v>
                </c:pt>
                <c:pt idx="1">
                  <c:v>4.326250466566953</c:v>
                </c:pt>
                <c:pt idx="2">
                  <c:v>0.96844530492667846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E-45F3-89B2-FA5E1F3C1204}"/>
            </c:ext>
          </c:extLst>
        </c:ser>
        <c:ser>
          <c:idx val="5"/>
          <c:order val="3"/>
          <c:tx>
            <c:strRef>
              <c:f>'501 cecq y'!$F$22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y'!$G$22:$I$22</c:f>
              <c:numCache>
                <c:formatCode>General</c:formatCode>
                <c:ptCount val="3"/>
                <c:pt idx="0">
                  <c:v>0.36828579944736989</c:v>
                </c:pt>
                <c:pt idx="1">
                  <c:v>0.25389298095332719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E-45F3-89B2-FA5E1F3C1204}"/>
            </c:ext>
          </c:extLst>
        </c:ser>
        <c:ser>
          <c:idx val="0"/>
          <c:order val="4"/>
          <c:tx>
            <c:strRef>
              <c:f>'501 cecq y'!$F$17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y'!$G$17:$I$17</c:f>
              <c:numCache>
                <c:formatCode>General</c:formatCode>
                <c:ptCount val="3"/>
                <c:pt idx="0">
                  <c:v>0.37271650720594196</c:v>
                </c:pt>
                <c:pt idx="1">
                  <c:v>0.27913458879004083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F3-89B2-FA5E1F3C1204}"/>
            </c:ext>
          </c:extLst>
        </c:ser>
        <c:ser>
          <c:idx val="4"/>
          <c:order val="5"/>
          <c:tx>
            <c:strRef>
              <c:f>'501 cecq y'!$F$21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y'!$G$21:$I$21</c:f>
              <c:numCache>
                <c:formatCode>General</c:formatCode>
                <c:ptCount val="3"/>
                <c:pt idx="0">
                  <c:v>7.3739060851071825</c:v>
                </c:pt>
                <c:pt idx="1">
                  <c:v>4.2592527947024843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E-45F3-89B2-FA5E1F3C1204}"/>
            </c:ext>
          </c:extLst>
        </c:ser>
        <c:ser>
          <c:idx val="1"/>
          <c:order val="6"/>
          <c:tx>
            <c:strRef>
              <c:f>'501 cecq y'!$F$18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y'!$G$18:$I$18</c:f>
              <c:numCache>
                <c:formatCode>General</c:formatCode>
                <c:ptCount val="3"/>
                <c:pt idx="0">
                  <c:v>0.23187370603193869</c:v>
                </c:pt>
                <c:pt idx="1">
                  <c:v>6.8743102193603134E-2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F3-89B2-FA5E1F3C1204}"/>
            </c:ext>
          </c:extLst>
        </c:ser>
        <c:ser>
          <c:idx val="2"/>
          <c:order val="7"/>
          <c:tx>
            <c:strRef>
              <c:f>'501 cecq y'!$F$19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y'!$G$19:$I$19</c:f>
              <c:numCache>
                <c:formatCode>General</c:formatCode>
                <c:ptCount val="3"/>
                <c:pt idx="0">
                  <c:v>75.432665325818135</c:v>
                </c:pt>
                <c:pt idx="1">
                  <c:v>32.057647535855168</c:v>
                </c:pt>
                <c:pt idx="2">
                  <c:v>54.531674189918931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F3-89B2-FA5E1F3C1204}"/>
            </c:ext>
          </c:extLst>
        </c:ser>
        <c:ser>
          <c:idx val="6"/>
          <c:order val="8"/>
          <c:tx>
            <c:strRef>
              <c:f>'501 cecq y'!$F$23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y'!$G$23:$I$23</c:f>
              <c:numCache>
                <c:formatCode>General</c:formatCode>
                <c:ptCount val="3"/>
                <c:pt idx="0">
                  <c:v>7.8884052405874314</c:v>
                </c:pt>
                <c:pt idx="1">
                  <c:v>4.1739952363178405</c:v>
                </c:pt>
                <c:pt idx="2">
                  <c:v>7.2015112741372871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E-45F3-89B2-FA5E1F3C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020158752"/>
        <c:axId val="1019796064"/>
      </c:barChart>
      <c:catAx>
        <c:axId val="10201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064"/>
        <c:crosses val="autoZero"/>
        <c:auto val="1"/>
        <c:lblAlgn val="ctr"/>
        <c:lblOffset val="100"/>
        <c:noMultiLvlLbl val="0"/>
      </c:catAx>
      <c:valAx>
        <c:axId val="1019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6DE74-E9B3-4B62-B1C9-B6D33F36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E0C4C-7B26-45E7-B1AB-7D55404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28657-96C2-49B5-8BD7-46CAAB1C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ABE97-5D86-4BA3-8688-7131416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76200</xdr:rowOff>
    </xdr:from>
    <xdr:to>
      <xdr:col>18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49D9-3ABB-45CD-BC76-234B281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F107-16C9-455C-BB14-54A529FE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100012</xdr:rowOff>
    </xdr:from>
    <xdr:to>
      <xdr:col>22</xdr:col>
      <xdr:colOff>457200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7A619-2CCF-40FD-9511-E08567FF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15</xdr:row>
      <xdr:rowOff>4762</xdr:rowOff>
    </xdr:from>
    <xdr:to>
      <xdr:col>21</xdr:col>
      <xdr:colOff>271462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BB03-9B82-4857-BDB2-E679B32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312670</xdr:colOff>
      <xdr:row>3</xdr:row>
      <xdr:rowOff>15324</xdr:rowOff>
    </xdr:from>
    <xdr:to>
      <xdr:col>17</xdr:col>
      <xdr:colOff>107674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443119</xdr:colOff>
      <xdr:row>14</xdr:row>
      <xdr:rowOff>44726</xdr:rowOff>
    </xdr:from>
    <xdr:to>
      <xdr:col>21</xdr:col>
      <xdr:colOff>579782</xdr:colOff>
      <xdr:row>31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3DFB2-FAE1-423D-A2C6-2C617A94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153227</xdr:colOff>
      <xdr:row>29</xdr:row>
      <xdr:rowOff>144116</xdr:rowOff>
    </xdr:from>
    <xdr:to>
      <xdr:col>19</xdr:col>
      <xdr:colOff>356151</xdr:colOff>
      <xdr:row>44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F4A6-E2AB-4E0C-A2EE-B15A7D16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66675</xdr:rowOff>
    </xdr:from>
    <xdr:to>
      <xdr:col>22</xdr:col>
      <xdr:colOff>123825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0</xdr:row>
      <xdr:rowOff>185737</xdr:rowOff>
    </xdr:from>
    <xdr:to>
      <xdr:col>26</xdr:col>
      <xdr:colOff>276225</xdr:colOff>
      <xdr:row>17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C70B-519E-4D9D-8295-E0CEC65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309562</xdr:colOff>
      <xdr:row>18</xdr:row>
      <xdr:rowOff>42862</xdr:rowOff>
    </xdr:from>
    <xdr:to>
      <xdr:col>24</xdr:col>
      <xdr:colOff>381000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90853-0AC5-40A1-8B25-05A44572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95250</xdr:rowOff>
    </xdr:from>
    <xdr:to>
      <xdr:col>19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414751</xdr:colOff>
      <xdr:row>19</xdr:row>
      <xdr:rowOff>10974</xdr:rowOff>
    </xdr:from>
    <xdr:to>
      <xdr:col>18</xdr:col>
      <xdr:colOff>106638</xdr:colOff>
      <xdr:row>33</xdr:row>
      <xdr:rowOff>87174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3FA6-C32A-46F5-9EA1-D320F485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95250</xdr:rowOff>
    </xdr:from>
    <xdr:to>
      <xdr:col>19</xdr:col>
      <xdr:colOff>219075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128586</xdr:rowOff>
    </xdr:from>
    <xdr:to>
      <xdr:col>21</xdr:col>
      <xdr:colOff>257175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144EA-27F0-4E21-A87F-52A045979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180975</xdr:rowOff>
    </xdr:from>
    <xdr:to>
      <xdr:col>20</xdr:col>
      <xdr:colOff>104775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385761</xdr:colOff>
      <xdr:row>15</xdr:row>
      <xdr:rowOff>23812</xdr:rowOff>
    </xdr:from>
    <xdr:to>
      <xdr:col>21</xdr:col>
      <xdr:colOff>142874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DF0B-D86C-406A-A648-87A63EC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38100</xdr:rowOff>
    </xdr:from>
    <xdr:to>
      <xdr:col>18</xdr:col>
      <xdr:colOff>438150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15</xdr:row>
      <xdr:rowOff>128587</xdr:rowOff>
    </xdr:from>
    <xdr:to>
      <xdr:col>19</xdr:col>
      <xdr:colOff>138112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ADAB-EDDC-4FCB-ADCD-0676E0E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5CD3-C61A-4A4B-B63C-48DD437F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180975</xdr:rowOff>
    </xdr:from>
    <xdr:to>
      <xdr:col>19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F80A-30FE-442F-9C81-2E727507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EEA7-65FD-4CED-919E-05077EB5C449}">
  <dimension ref="A2:AQ116"/>
  <sheetViews>
    <sheetView tabSelected="1" topLeftCell="Z98" zoomScale="160" zoomScaleNormal="160" workbookViewId="0">
      <selection activeCell="AM124" sqref="AM124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107162</v>
      </c>
      <c r="C6">
        <v>4532</v>
      </c>
      <c r="D6">
        <v>16044</v>
      </c>
      <c r="F6" t="s">
        <v>7</v>
      </c>
      <c r="G6">
        <f t="shared" si="0"/>
        <v>57.416416630947275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561824</v>
      </c>
      <c r="M6">
        <v>238766</v>
      </c>
      <c r="N6">
        <v>406153</v>
      </c>
      <c r="P6" t="s">
        <v>7</v>
      </c>
      <c r="Q6">
        <f t="shared" si="3"/>
        <v>75.432665325818135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13789</v>
      </c>
      <c r="W6">
        <v>4230</v>
      </c>
      <c r="X6">
        <v>15111</v>
      </c>
      <c r="Z6" t="s">
        <v>7</v>
      </c>
      <c r="AA6">
        <f t="shared" si="4"/>
        <v>29.884484514856634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335</v>
      </c>
      <c r="C9">
        <v>91</v>
      </c>
      <c r="F9" t="s">
        <v>9</v>
      </c>
      <c r="G9">
        <f t="shared" si="5"/>
        <v>0.17948992713244749</v>
      </c>
      <c r="H9">
        <f t="shared" si="5"/>
        <v>4.8756965280754391E-2</v>
      </c>
      <c r="I9">
        <f t="shared" si="5"/>
        <v>0</v>
      </c>
      <c r="K9" t="s">
        <v>9</v>
      </c>
      <c r="L9">
        <v>2743</v>
      </c>
      <c r="M9">
        <v>1891</v>
      </c>
      <c r="P9" t="s">
        <v>9</v>
      </c>
      <c r="Q9">
        <f t="shared" si="3"/>
        <v>0.36828579944736989</v>
      </c>
      <c r="R9">
        <f t="shared" si="1"/>
        <v>0.25389298095332719</v>
      </c>
      <c r="S9">
        <f t="shared" si="1"/>
        <v>0</v>
      </c>
      <c r="U9" t="s">
        <v>9</v>
      </c>
      <c r="V9">
        <v>233</v>
      </c>
      <c r="W9">
        <v>21</v>
      </c>
      <c r="Z9" t="s">
        <v>9</v>
      </c>
      <c r="AA9">
        <f t="shared" si="4"/>
        <v>0.50497388439782409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4821</v>
      </c>
      <c r="C10">
        <v>1073</v>
      </c>
      <c r="F10" t="s">
        <v>10</v>
      </c>
      <c r="G10">
        <f t="shared" si="5"/>
        <v>2.5830475782254609</v>
      </c>
      <c r="H10">
        <f t="shared" si="5"/>
        <v>0.57490355765109302</v>
      </c>
      <c r="I10">
        <f t="shared" si="5"/>
        <v>0</v>
      </c>
      <c r="K10" t="s">
        <v>10</v>
      </c>
      <c r="L10">
        <v>58753</v>
      </c>
      <c r="M10">
        <v>31088</v>
      </c>
      <c r="N10">
        <f>36473+2401+14763</f>
        <v>53637</v>
      </c>
      <c r="P10" t="s">
        <v>10</v>
      </c>
      <c r="Q10">
        <f t="shared" si="3"/>
        <v>7.8884052405874314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2876</v>
      </c>
      <c r="W10">
        <v>1198</v>
      </c>
      <c r="Z10" t="s">
        <v>10</v>
      </c>
      <c r="AA10">
        <f t="shared" si="4"/>
        <v>6.233068203983442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14.869802828975567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8.3321473358019986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34.05647905333651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158887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62058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15714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27753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91627</v>
      </c>
      <c r="C24">
        <v>8853</v>
      </c>
      <c r="D24">
        <v>29812</v>
      </c>
      <c r="F24" t="s">
        <v>7</v>
      </c>
      <c r="G24">
        <f t="shared" si="10"/>
        <v>37.472496912292755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135931</v>
      </c>
      <c r="M24">
        <v>14829</v>
      </c>
      <c r="N24">
        <v>66877</v>
      </c>
      <c r="P24" t="s">
        <v>7</v>
      </c>
      <c r="Q24">
        <f t="shared" si="13"/>
        <v>65.292114376840274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107791</v>
      </c>
      <c r="W24">
        <v>14829</v>
      </c>
      <c r="X24">
        <v>30600</v>
      </c>
      <c r="Z24" t="s">
        <v>7</v>
      </c>
      <c r="AA24">
        <f t="shared" si="12"/>
        <v>56.764371326859475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969</v>
      </c>
      <c r="C27">
        <v>119</v>
      </c>
      <c r="F27" t="s">
        <v>9</v>
      </c>
      <c r="G27">
        <f t="shared" si="14"/>
        <v>0.39628984369248887</v>
      </c>
      <c r="H27">
        <f t="shared" si="14"/>
        <v>4.8667173786796879E-2</v>
      </c>
      <c r="I27">
        <f t="shared" si="14"/>
        <v>0</v>
      </c>
      <c r="K27" t="s">
        <v>9</v>
      </c>
      <c r="L27">
        <v>1061</v>
      </c>
      <c r="M27">
        <v>128</v>
      </c>
      <c r="P27" t="s">
        <v>9</v>
      </c>
      <c r="Q27">
        <f t="shared" si="13"/>
        <v>0.50963307379352418</v>
      </c>
      <c r="R27">
        <f t="shared" si="11"/>
        <v>6.1482595141914322E-2</v>
      </c>
      <c r="S27">
        <f t="shared" si="11"/>
        <v>0</v>
      </c>
      <c r="U27" t="s">
        <v>9</v>
      </c>
      <c r="V27">
        <v>739</v>
      </c>
      <c r="W27">
        <v>128</v>
      </c>
      <c r="X27">
        <v>0</v>
      </c>
      <c r="Z27" t="s">
        <v>9</v>
      </c>
      <c r="AA27">
        <f t="shared" si="15"/>
        <v>0.38916858003496724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14779</v>
      </c>
      <c r="C28">
        <v>4130</v>
      </c>
      <c r="F28" t="s">
        <v>10</v>
      </c>
      <c r="G28">
        <f t="shared" si="14"/>
        <v>6.0441358100426141</v>
      </c>
      <c r="H28">
        <f t="shared" si="14"/>
        <v>1.6890372078947153</v>
      </c>
      <c r="I28">
        <f t="shared" si="14"/>
        <v>0</v>
      </c>
      <c r="K28" t="s">
        <v>10</v>
      </c>
      <c r="L28">
        <v>17512</v>
      </c>
      <c r="M28">
        <v>4726</v>
      </c>
      <c r="N28">
        <v>2470</v>
      </c>
      <c r="P28" t="s">
        <v>10</v>
      </c>
      <c r="Q28">
        <f t="shared" si="13"/>
        <v>8.4115875478531521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10088</v>
      </c>
      <c r="W28">
        <v>4726</v>
      </c>
      <c r="X28">
        <v>667</v>
      </c>
      <c r="Z28" t="s">
        <v>10</v>
      </c>
      <c r="AA28">
        <f t="shared" si="15"/>
        <v>5.3124934173108924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21.96280028464162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13.907074821436291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14.84738693573189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28194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53703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28953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849905</v>
      </c>
      <c r="C41">
        <v>193487</v>
      </c>
      <c r="D41">
        <v>401383</v>
      </c>
      <c r="F41" t="s">
        <v>7</v>
      </c>
      <c r="G41">
        <f t="shared" si="24"/>
        <v>77.407646908812708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67364</v>
      </c>
      <c r="M41">
        <v>11627</v>
      </c>
      <c r="N41">
        <v>25712</v>
      </c>
      <c r="P41" t="s">
        <v>7</v>
      </c>
      <c r="Q41">
        <f t="shared" si="25"/>
        <v>42.617910353335652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4169</v>
      </c>
      <c r="C44">
        <v>630</v>
      </c>
      <c r="F44" t="s">
        <v>9</v>
      </c>
      <c r="G44">
        <f t="shared" si="24"/>
        <v>0.37970417865860323</v>
      </c>
      <c r="H44">
        <f t="shared" si="22"/>
        <v>5.7379139495063569E-2</v>
      </c>
      <c r="I44">
        <f t="shared" si="22"/>
        <v>0</v>
      </c>
      <c r="K44" t="s">
        <v>9</v>
      </c>
      <c r="L44">
        <v>924</v>
      </c>
      <c r="M44">
        <v>119</v>
      </c>
      <c r="P44" t="s">
        <v>9</v>
      </c>
      <c r="Q44">
        <f t="shared" si="25"/>
        <v>0.58456963907253345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81801</v>
      </c>
      <c r="C45">
        <v>30230</v>
      </c>
      <c r="D45">
        <f>12099+1629+45027</f>
        <v>58755</v>
      </c>
      <c r="F45" t="s">
        <v>10</v>
      </c>
      <c r="G45">
        <f t="shared" si="24"/>
        <v>7.4502714124376119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7143</v>
      </c>
      <c r="M45">
        <v>3226</v>
      </c>
      <c r="N45">
        <v>1104</v>
      </c>
      <c r="P45" t="s">
        <v>10</v>
      </c>
      <c r="Q45">
        <f t="shared" si="25"/>
        <v>4.5190269825704616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7.3245837735436625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12.322145952614431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19477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80421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239782</v>
      </c>
      <c r="C57">
        <v>82462</v>
      </c>
      <c r="D57">
        <v>160304</v>
      </c>
      <c r="F57" t="s">
        <v>7</v>
      </c>
      <c r="G57">
        <f t="shared" si="34"/>
        <v>48.388314091581456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83927</v>
      </c>
      <c r="M57">
        <v>12831</v>
      </c>
      <c r="N57">
        <v>31820</v>
      </c>
      <c r="P57" t="s">
        <v>7</v>
      </c>
      <c r="Q57">
        <f t="shared" si="35"/>
        <v>44.863235207646213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330245</v>
      </c>
      <c r="W57">
        <v>80651</v>
      </c>
      <c r="X57">
        <v>150652</v>
      </c>
      <c r="Z57" t="s">
        <v>7</v>
      </c>
      <c r="AA57">
        <f t="shared" si="36"/>
        <v>67.203420354855709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203694</v>
      </c>
      <c r="AG57">
        <v>84140</v>
      </c>
      <c r="AH57">
        <v>146996</v>
      </c>
      <c r="AJ57" t="s">
        <v>7</v>
      </c>
      <c r="AK57">
        <f t="shared" si="33"/>
        <v>49.83217535962423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2212</v>
      </c>
      <c r="C60">
        <v>398</v>
      </c>
      <c r="F60" t="s">
        <v>9</v>
      </c>
      <c r="G60">
        <f t="shared" si="34"/>
        <v>0.44638442739896317</v>
      </c>
      <c r="H60">
        <f t="shared" si="30"/>
        <v>8.0316908727299879E-2</v>
      </c>
      <c r="I60">
        <f t="shared" si="30"/>
        <v>0</v>
      </c>
      <c r="K60" t="s">
        <v>9</v>
      </c>
      <c r="L60">
        <v>809</v>
      </c>
      <c r="M60">
        <v>389</v>
      </c>
      <c r="P60" t="s">
        <v>9</v>
      </c>
      <c r="Q60">
        <f t="shared" si="35"/>
        <v>0.43245150288924644</v>
      </c>
      <c r="R60">
        <f t="shared" si="31"/>
        <v>0.20794021585156597</v>
      </c>
      <c r="S60">
        <f t="shared" si="31"/>
        <v>0</v>
      </c>
      <c r="U60" t="s">
        <v>9</v>
      </c>
      <c r="V60">
        <v>2490</v>
      </c>
      <c r="W60">
        <v>719</v>
      </c>
      <c r="Z60" t="s">
        <v>9</v>
      </c>
      <c r="AA60">
        <f t="shared" si="36"/>
        <v>0.50670416413145003</v>
      </c>
      <c r="AB60">
        <f t="shared" si="32"/>
        <v>0.14631337108855927</v>
      </c>
      <c r="AC60">
        <f t="shared" si="32"/>
        <v>0</v>
      </c>
      <c r="AE60" t="s">
        <v>9</v>
      </c>
      <c r="AF60">
        <v>2312</v>
      </c>
      <c r="AG60">
        <v>462</v>
      </c>
      <c r="AH60">
        <v>0</v>
      </c>
      <c r="AJ60" t="s">
        <v>9</v>
      </c>
      <c r="AK60">
        <f t="shared" si="37"/>
        <v>0.56561307368627067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84833</v>
      </c>
      <c r="C61">
        <v>30622</v>
      </c>
      <c r="D61">
        <f>697+5776+52296</f>
        <v>58769</v>
      </c>
      <c r="F61" t="s">
        <v>10</v>
      </c>
      <c r="G61">
        <f t="shared" si="34"/>
        <v>17.119407834329223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11814</v>
      </c>
      <c r="M61">
        <v>6489</v>
      </c>
      <c r="P61" t="s">
        <v>10</v>
      </c>
      <c r="Q61">
        <f t="shared" si="35"/>
        <v>6.3151817739598979</v>
      </c>
      <c r="R61">
        <f t="shared" si="31"/>
        <v>3.4686993847321634</v>
      </c>
      <c r="S61">
        <f t="shared" si="31"/>
        <v>0</v>
      </c>
      <c r="U61" t="s">
        <v>10</v>
      </c>
      <c r="V61">
        <v>49725</v>
      </c>
      <c r="W61">
        <v>25575</v>
      </c>
      <c r="X61">
        <v>7109</v>
      </c>
      <c r="Z61" t="s">
        <v>10</v>
      </c>
      <c r="AA61">
        <f t="shared" si="36"/>
        <v>10.118821109010584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57954</v>
      </c>
      <c r="AG61">
        <v>27795</v>
      </c>
      <c r="AH61">
        <f>39780+7062+1723</f>
        <v>48565</v>
      </c>
      <c r="AJ61" t="s">
        <v>10</v>
      </c>
      <c r="AK61">
        <f t="shared" si="37"/>
        <v>14.178001761424797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23.64283595372293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16.042400560209117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12.465125933281916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17.979988257168021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117159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30011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61255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73495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P71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ref="AG72:AG79" si="62">G97</f>
        <v>0</v>
      </c>
      <c r="AH72">
        <f t="shared" ref="AH72:AH79" si="63">H97</f>
        <v>0</v>
      </c>
      <c r="AI72">
        <f t="shared" ref="AI72:AI79" si="64">I97</f>
        <v>0</v>
      </c>
      <c r="AJ72">
        <f t="shared" ref="AJ72:AJ79" si="65">J97</f>
        <v>0</v>
      </c>
      <c r="AK72">
        <f t="shared" ref="AK72:AK79" si="66">K97</f>
        <v>0</v>
      </c>
      <c r="AL72">
        <f t="shared" ref="AL72:AL79" si="67">L97</f>
        <v>0</v>
      </c>
      <c r="AM72">
        <f t="shared" ref="AM72:AM79" si="68">M97</f>
        <v>0</v>
      </c>
      <c r="AN72">
        <f t="shared" ref="AN72:AN79" si="69">N97</f>
        <v>0</v>
      </c>
      <c r="AO72">
        <f t="shared" ref="AO72:AO79" si="70">O97</f>
        <v>0</v>
      </c>
      <c r="AP72">
        <f t="shared" ref="AP72:AQ79" si="71">P97</f>
        <v>0</v>
      </c>
      <c r="AQ72">
        <f t="shared" si="71"/>
        <v>0</v>
      </c>
    </row>
    <row r="73" spans="1:43" x14ac:dyDescent="0.25">
      <c r="E73" t="s">
        <v>7</v>
      </c>
      <c r="F73">
        <f t="shared" si="48"/>
        <v>57.416416630947275</v>
      </c>
      <c r="G73">
        <f t="shared" si="49"/>
        <v>75.432665325818135</v>
      </c>
      <c r="H73">
        <f t="shared" si="50"/>
        <v>29.884484514856634</v>
      </c>
      <c r="I73">
        <f t="shared" si="51"/>
        <v>37.472496912292755</v>
      </c>
      <c r="J73">
        <f t="shared" si="52"/>
        <v>65.292114376840274</v>
      </c>
      <c r="K73">
        <f t="shared" si="53"/>
        <v>56.764371326859475</v>
      </c>
      <c r="L73">
        <f t="shared" si="54"/>
        <v>77.407646908812708</v>
      </c>
      <c r="M73">
        <f t="shared" si="55"/>
        <v>42.617910353335652</v>
      </c>
      <c r="N73">
        <f t="shared" si="56"/>
        <v>48.388314091581456</v>
      </c>
      <c r="O73">
        <f t="shared" si="57"/>
        <v>44.863235207646213</v>
      </c>
      <c r="P73">
        <f t="shared" si="58"/>
        <v>67.203420354855709</v>
      </c>
      <c r="Q73">
        <f t="shared" si="59"/>
        <v>49.83217535962423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62"/>
        <v>54.531674189918931</v>
      </c>
      <c r="AH73">
        <f t="shared" si="63"/>
        <v>32.749615309594503</v>
      </c>
      <c r="AI73">
        <f t="shared" si="64"/>
        <v>12.192149453209989</v>
      </c>
      <c r="AJ73">
        <f t="shared" si="65"/>
        <v>32.123214963326596</v>
      </c>
      <c r="AK73">
        <f t="shared" si="66"/>
        <v>16.11442293514208</v>
      </c>
      <c r="AL73">
        <f t="shared" si="67"/>
        <v>36.557160552296985</v>
      </c>
      <c r="AM73">
        <f t="shared" si="68"/>
        <v>16.266725714104957</v>
      </c>
      <c r="AN73">
        <f t="shared" si="69"/>
        <v>32.349552102063015</v>
      </c>
      <c r="AO73">
        <f t="shared" si="70"/>
        <v>17.00940274652141</v>
      </c>
      <c r="AP73">
        <f t="shared" si="71"/>
        <v>30.657026399490448</v>
      </c>
      <c r="AQ73">
        <f t="shared" ref="AQ73:AQ79" si="72">Q98</f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0.96014426755073046</v>
      </c>
      <c r="AM75">
        <f t="shared" si="68"/>
        <v>18.279821592382881</v>
      </c>
      <c r="AN75">
        <f t="shared" si="69"/>
        <v>1.0651071463886652</v>
      </c>
      <c r="AO75">
        <f t="shared" si="70"/>
        <v>0</v>
      </c>
      <c r="AP75">
        <f t="shared" si="71"/>
        <v>0</v>
      </c>
      <c r="AQ75">
        <f t="shared" si="72"/>
        <v>1.1128779724043449</v>
      </c>
    </row>
    <row r="76" spans="1:43" x14ac:dyDescent="0.25">
      <c r="E76" t="s">
        <v>9</v>
      </c>
      <c r="F76">
        <f t="shared" si="48"/>
        <v>0.17948992713244749</v>
      </c>
      <c r="G76">
        <f t="shared" si="49"/>
        <v>0.36828579944736989</v>
      </c>
      <c r="H76">
        <f t="shared" si="50"/>
        <v>0.50497388439782409</v>
      </c>
      <c r="I76">
        <f t="shared" si="51"/>
        <v>0.39628984369248887</v>
      </c>
      <c r="J76">
        <f t="shared" si="52"/>
        <v>0.50963307379352418</v>
      </c>
      <c r="K76">
        <f t="shared" si="53"/>
        <v>0.38916858003496724</v>
      </c>
      <c r="L76">
        <f t="shared" si="54"/>
        <v>0.37970417865860323</v>
      </c>
      <c r="M76">
        <f t="shared" si="55"/>
        <v>0.58456963907253345</v>
      </c>
      <c r="N76">
        <f t="shared" si="56"/>
        <v>0.44638442739896317</v>
      </c>
      <c r="O76">
        <f t="shared" si="57"/>
        <v>0.43245150288924644</v>
      </c>
      <c r="P76">
        <f t="shared" si="58"/>
        <v>0.50670416413145003</v>
      </c>
      <c r="Q76">
        <f t="shared" si="59"/>
        <v>0.56561307368627067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</row>
    <row r="77" spans="1:43" x14ac:dyDescent="0.25">
      <c r="E77" t="s">
        <v>10</v>
      </c>
      <c r="F77">
        <f t="shared" si="48"/>
        <v>2.5830475782254609</v>
      </c>
      <c r="G77">
        <f t="shared" si="49"/>
        <v>7.8884052405874314</v>
      </c>
      <c r="H77">
        <f t="shared" si="50"/>
        <v>6.233068203983442</v>
      </c>
      <c r="I77">
        <f t="shared" si="51"/>
        <v>6.0441358100426141</v>
      </c>
      <c r="J77">
        <f t="shared" si="52"/>
        <v>8.4115875478531521</v>
      </c>
      <c r="K77">
        <f t="shared" si="53"/>
        <v>5.3124934173108924</v>
      </c>
      <c r="L77">
        <f t="shared" si="54"/>
        <v>7.4502714124376119</v>
      </c>
      <c r="M77">
        <f t="shared" si="55"/>
        <v>4.5190269825704616</v>
      </c>
      <c r="N77">
        <f t="shared" si="56"/>
        <v>17.119407834329223</v>
      </c>
      <c r="O77">
        <f t="shared" si="57"/>
        <v>6.3151817739598979</v>
      </c>
      <c r="P77">
        <f t="shared" si="58"/>
        <v>10.118821109010584</v>
      </c>
      <c r="Q77">
        <f t="shared" si="59"/>
        <v>14.178001761424797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62"/>
        <v>7.2015112741372871</v>
      </c>
      <c r="AH77">
        <f t="shared" si="63"/>
        <v>0</v>
      </c>
      <c r="AI77">
        <f t="shared" si="64"/>
        <v>0</v>
      </c>
      <c r="AJ77">
        <f t="shared" si="65"/>
        <v>1.1864219531291278</v>
      </c>
      <c r="AK77">
        <f t="shared" si="66"/>
        <v>0.35125229077580938</v>
      </c>
      <c r="AL77">
        <f t="shared" si="67"/>
        <v>5.3512878429086665</v>
      </c>
      <c r="AM77">
        <f t="shared" si="68"/>
        <v>0.69844684148926073</v>
      </c>
      <c r="AN77">
        <f t="shared" si="69"/>
        <v>11.859659319082127</v>
      </c>
      <c r="AO77">
        <f t="shared" si="70"/>
        <v>0</v>
      </c>
      <c r="AP77">
        <f t="shared" si="71"/>
        <v>1.4466505633777023</v>
      </c>
      <c r="AQ77">
        <f t="shared" si="72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</row>
    <row r="79" spans="1:43" x14ac:dyDescent="0.25">
      <c r="E79" t="s">
        <v>42</v>
      </c>
      <c r="F79">
        <f t="shared" si="48"/>
        <v>14.869802828975567</v>
      </c>
      <c r="G79">
        <f t="shared" si="49"/>
        <v>8.3321473358019986</v>
      </c>
      <c r="H79">
        <f t="shared" si="50"/>
        <v>34.05647905333651</v>
      </c>
      <c r="I79">
        <f t="shared" si="51"/>
        <v>21.96280028464162</v>
      </c>
      <c r="J79">
        <f t="shared" si="52"/>
        <v>13.907074821436291</v>
      </c>
      <c r="K79">
        <f t="shared" si="53"/>
        <v>14.84738693573189</v>
      </c>
      <c r="L79">
        <f t="shared" si="54"/>
        <v>7.3245837735436625</v>
      </c>
      <c r="M79">
        <f t="shared" si="55"/>
        <v>12.322145952614431</v>
      </c>
      <c r="N79">
        <f t="shared" si="56"/>
        <v>23.64283595372293</v>
      </c>
      <c r="O79">
        <f t="shared" si="57"/>
        <v>16.042400560209117</v>
      </c>
      <c r="P79">
        <f t="shared" si="58"/>
        <v>12.465125933281916</v>
      </c>
      <c r="Q79">
        <f t="shared" si="59"/>
        <v>17.979988257168021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62"/>
        <v>38.26681453594378</v>
      </c>
      <c r="AH79">
        <f t="shared" si="63"/>
        <v>67.250384690405497</v>
      </c>
      <c r="AI79">
        <f t="shared" si="64"/>
        <v>87.807850546790007</v>
      </c>
      <c r="AJ79">
        <f t="shared" si="65"/>
        <v>66.690363083544284</v>
      </c>
      <c r="AK79">
        <f t="shared" si="66"/>
        <v>83.534324774082108</v>
      </c>
      <c r="AL79">
        <f t="shared" si="67"/>
        <v>57.131407337243616</v>
      </c>
      <c r="AM79">
        <f t="shared" si="68"/>
        <v>64.755005852022904</v>
      </c>
      <c r="AN79">
        <f t="shared" si="69"/>
        <v>54.725681432466196</v>
      </c>
      <c r="AO79">
        <f t="shared" si="70"/>
        <v>82.990597253478583</v>
      </c>
      <c r="AP79">
        <f t="shared" si="71"/>
        <v>67.89632303713185</v>
      </c>
      <c r="AQ79">
        <f t="shared" si="72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73">H5</f>
        <v>0.19502786112301757</v>
      </c>
      <c r="G84">
        <f t="shared" ref="G84:G91" si="74">R5</f>
        <v>6.8743102193603134E-2</v>
      </c>
      <c r="H84">
        <f t="shared" ref="H84:H91" si="75">AB5</f>
        <v>6.5885004659630262</v>
      </c>
      <c r="I84">
        <f t="shared" ref="I84:I91" si="76">H23</f>
        <v>0.21634399103542479</v>
      </c>
      <c r="J84">
        <f t="shared" ref="J84:J91" si="77">R23</f>
        <v>0.60137663373184946</v>
      </c>
      <c r="K84">
        <f t="shared" ref="K84:K91" si="78">AB23</f>
        <v>0.6593221410064668</v>
      </c>
      <c r="L84">
        <f t="shared" ref="L84:L91" si="79">H40</f>
        <v>8.1241575285074141E-2</v>
      </c>
      <c r="M84">
        <f t="shared" ref="M84:M91" si="80">R40</f>
        <v>0.2347135672033657</v>
      </c>
      <c r="N84">
        <f t="shared" ref="N84:N91" si="81">H56</f>
        <v>0.14348070880680958</v>
      </c>
      <c r="O84">
        <f t="shared" ref="O84:O91" si="82">R56</f>
        <v>0.27529360196287012</v>
      </c>
      <c r="P84">
        <f t="shared" ref="P84:P91" si="83">AB56</f>
        <v>0.14041199728943796</v>
      </c>
      <c r="Q84">
        <f t="shared" ref="Q84:Q91" si="84">AL56</f>
        <v>0.11644975046482044</v>
      </c>
    </row>
    <row r="85" spans="5:17" x14ac:dyDescent="0.25">
      <c r="E85" t="s">
        <v>7</v>
      </c>
      <c r="F85">
        <f t="shared" si="73"/>
        <v>2.4282040291470208</v>
      </c>
      <c r="G85">
        <f t="shared" si="74"/>
        <v>32.057647535855168</v>
      </c>
      <c r="H85">
        <f t="shared" si="75"/>
        <v>9.1675516352051325</v>
      </c>
      <c r="I85">
        <f t="shared" si="76"/>
        <v>3.6205923490295193</v>
      </c>
      <c r="J85">
        <f t="shared" si="77"/>
        <v>7.1228547137456832</v>
      </c>
      <c r="K85">
        <f t="shared" si="78"/>
        <v>7.8091757420007166</v>
      </c>
      <c r="L85">
        <f t="shared" si="79"/>
        <v>17.622408830922801</v>
      </c>
      <c r="M85">
        <f t="shared" si="80"/>
        <v>7.3558346249960458</v>
      </c>
      <c r="N85">
        <f t="shared" si="81"/>
        <v>16.640937003694983</v>
      </c>
      <c r="O85">
        <f t="shared" si="82"/>
        <v>6.8588198190011385</v>
      </c>
      <c r="P85">
        <f t="shared" si="83"/>
        <v>16.412127526652842</v>
      </c>
      <c r="Q85">
        <f t="shared" si="84"/>
        <v>20.584205890987377</v>
      </c>
    </row>
    <row r="86" spans="5:17" x14ac:dyDescent="0.25">
      <c r="F86">
        <f t="shared" si="73"/>
        <v>0</v>
      </c>
      <c r="G86">
        <f t="shared" si="74"/>
        <v>0</v>
      </c>
      <c r="H86">
        <f t="shared" si="75"/>
        <v>0</v>
      </c>
      <c r="I86">
        <f t="shared" si="76"/>
        <v>0</v>
      </c>
      <c r="J86">
        <f t="shared" si="77"/>
        <v>0</v>
      </c>
      <c r="K86">
        <f t="shared" si="78"/>
        <v>0</v>
      </c>
      <c r="L86">
        <f t="shared" si="79"/>
        <v>0</v>
      </c>
      <c r="M86">
        <f t="shared" si="80"/>
        <v>0</v>
      </c>
      <c r="N86">
        <f t="shared" si="81"/>
        <v>0</v>
      </c>
      <c r="O86">
        <f t="shared" si="82"/>
        <v>0</v>
      </c>
      <c r="P86">
        <f t="shared" si="83"/>
        <v>0</v>
      </c>
      <c r="Q86">
        <f t="shared" si="84"/>
        <v>0</v>
      </c>
    </row>
    <row r="87" spans="5:17" x14ac:dyDescent="0.25">
      <c r="E87" t="s">
        <v>8</v>
      </c>
      <c r="F87">
        <f t="shared" si="73"/>
        <v>0.52293184740677234</v>
      </c>
      <c r="G87">
        <f t="shared" si="74"/>
        <v>4.2592527947024843</v>
      </c>
      <c r="H87">
        <f t="shared" si="75"/>
        <v>16.958886890184434</v>
      </c>
      <c r="I87">
        <f t="shared" si="76"/>
        <v>1.2432622547215337</v>
      </c>
      <c r="J87">
        <f t="shared" si="77"/>
        <v>3.3186191393397344</v>
      </c>
      <c r="K87">
        <f t="shared" si="78"/>
        <v>3.6383839234933539</v>
      </c>
      <c r="L87">
        <f t="shared" si="79"/>
        <v>4.4204706910998581</v>
      </c>
      <c r="M87">
        <f t="shared" si="80"/>
        <v>3.1442760889507482</v>
      </c>
      <c r="N87">
        <f t="shared" si="81"/>
        <v>4.8967080157485716</v>
      </c>
      <c r="O87">
        <f t="shared" si="82"/>
        <v>2.4076162781374117</v>
      </c>
      <c r="P87">
        <f t="shared" si="83"/>
        <v>4.2443087354576923</v>
      </c>
      <c r="Q87">
        <f t="shared" si="84"/>
        <v>5.4053723456306884</v>
      </c>
    </row>
    <row r="88" spans="5:17" x14ac:dyDescent="0.25">
      <c r="E88" t="s">
        <v>9</v>
      </c>
      <c r="F88">
        <f t="shared" si="73"/>
        <v>4.8756965280754391E-2</v>
      </c>
      <c r="G88">
        <f t="shared" si="74"/>
        <v>0.25389298095332719</v>
      </c>
      <c r="H88">
        <f t="shared" si="75"/>
        <v>4.5512667692507745E-2</v>
      </c>
      <c r="I88">
        <f t="shared" si="76"/>
        <v>4.8667173786796879E-2</v>
      </c>
      <c r="J88">
        <f t="shared" si="77"/>
        <v>6.1482595141914322E-2</v>
      </c>
      <c r="K88">
        <f t="shared" si="78"/>
        <v>6.740673646072505E-2</v>
      </c>
      <c r="L88">
        <f t="shared" si="79"/>
        <v>5.7379139495063569E-2</v>
      </c>
      <c r="M88">
        <f t="shared" si="80"/>
        <v>7.5285483819947485E-2</v>
      </c>
      <c r="N88">
        <f t="shared" si="81"/>
        <v>8.0316908727299879E-2</v>
      </c>
      <c r="O88">
        <f t="shared" si="82"/>
        <v>0.20794021585156597</v>
      </c>
      <c r="P88">
        <f t="shared" si="83"/>
        <v>0.14631337108855927</v>
      </c>
      <c r="Q88">
        <f t="shared" si="84"/>
        <v>0.11302475780409042</v>
      </c>
    </row>
    <row r="89" spans="5:17" x14ac:dyDescent="0.25">
      <c r="E89" t="s">
        <v>10</v>
      </c>
      <c r="F89">
        <f t="shared" si="73"/>
        <v>0.57490355765109302</v>
      </c>
      <c r="G89">
        <f t="shared" si="74"/>
        <v>4.1739952363178405</v>
      </c>
      <c r="H89">
        <f t="shared" si="75"/>
        <v>2.596389328363061</v>
      </c>
      <c r="I89">
        <f t="shared" si="76"/>
        <v>1.6890372078947153</v>
      </c>
      <c r="J89">
        <f t="shared" si="77"/>
        <v>2.2700526925053679</v>
      </c>
      <c r="K89">
        <f t="shared" si="78"/>
        <v>2.4887830977608325</v>
      </c>
      <c r="L89">
        <f t="shared" si="79"/>
        <v>2.7532879157710664</v>
      </c>
      <c r="M89">
        <f t="shared" si="80"/>
        <v>2.0409325277575681</v>
      </c>
      <c r="N89">
        <f t="shared" si="81"/>
        <v>6.1795587413250672</v>
      </c>
      <c r="O89">
        <f t="shared" si="82"/>
        <v>3.4686993847321634</v>
      </c>
      <c r="P89">
        <f t="shared" si="83"/>
        <v>5.2044012038802547</v>
      </c>
      <c r="Q89">
        <f t="shared" si="84"/>
        <v>6.7998336432136215</v>
      </c>
    </row>
    <row r="90" spans="5:17" x14ac:dyDescent="0.25">
      <c r="F90">
        <f t="shared" si="73"/>
        <v>0</v>
      </c>
      <c r="G90">
        <f t="shared" si="74"/>
        <v>0</v>
      </c>
      <c r="H90">
        <f t="shared" si="75"/>
        <v>0</v>
      </c>
      <c r="I90">
        <f t="shared" si="76"/>
        <v>0</v>
      </c>
      <c r="J90">
        <f t="shared" si="77"/>
        <v>0</v>
      </c>
      <c r="K90">
        <f t="shared" si="78"/>
        <v>0</v>
      </c>
      <c r="L90">
        <f t="shared" si="79"/>
        <v>0</v>
      </c>
      <c r="M90">
        <f t="shared" si="80"/>
        <v>0</v>
      </c>
      <c r="N90">
        <f t="shared" si="81"/>
        <v>0</v>
      </c>
      <c r="O90">
        <f t="shared" si="82"/>
        <v>0</v>
      </c>
      <c r="P90">
        <f t="shared" si="83"/>
        <v>0</v>
      </c>
      <c r="Q90">
        <f t="shared" si="84"/>
        <v>0</v>
      </c>
    </row>
    <row r="91" spans="5:17" x14ac:dyDescent="0.25">
      <c r="E91" t="s">
        <v>42</v>
      </c>
      <c r="F91">
        <f t="shared" si="73"/>
        <v>95.887805400771541</v>
      </c>
      <c r="G91">
        <f t="shared" si="74"/>
        <v>58.907333761187537</v>
      </c>
      <c r="H91">
        <f t="shared" si="75"/>
        <v>53.492555427927442</v>
      </c>
      <c r="I91">
        <f t="shared" si="76"/>
        <v>92.834883321473271</v>
      </c>
      <c r="J91">
        <f t="shared" si="77"/>
        <v>85.690886646268538</v>
      </c>
      <c r="K91">
        <f t="shared" si="78"/>
        <v>84.31213531902344</v>
      </c>
      <c r="L91">
        <f t="shared" si="79"/>
        <v>74.876589311086008</v>
      </c>
      <c r="M91">
        <f t="shared" si="80"/>
        <v>86.678897921741054</v>
      </c>
      <c r="N91">
        <f t="shared" si="81"/>
        <v>71.764368755511697</v>
      </c>
      <c r="O91">
        <f t="shared" si="82"/>
        <v>85.987288384748197</v>
      </c>
      <c r="P91">
        <f t="shared" si="83"/>
        <v>73.429166217280439</v>
      </c>
      <c r="Q91">
        <f t="shared" si="84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85">I5</f>
        <v>0</v>
      </c>
      <c r="G97">
        <f t="shared" ref="G97:G104" si="86">S5</f>
        <v>0</v>
      </c>
      <c r="H97">
        <f t="shared" ref="H97:H104" si="87">AC5</f>
        <v>0</v>
      </c>
      <c r="I97">
        <f t="shared" ref="I97:I104" si="88">I23</f>
        <v>0</v>
      </c>
      <c r="J97">
        <f t="shared" ref="J97:J104" si="89">S23</f>
        <v>0</v>
      </c>
      <c r="K97">
        <f t="shared" ref="K97:K104" si="90">AC23</f>
        <v>0</v>
      </c>
      <c r="L97">
        <f t="shared" ref="L97:L104" si="91">I40</f>
        <v>0</v>
      </c>
      <c r="M97">
        <f t="shared" ref="M97:M104" si="92">S40</f>
        <v>0</v>
      </c>
      <c r="N97">
        <f t="shared" ref="N97:N104" si="93">I56</f>
        <v>0</v>
      </c>
      <c r="O97">
        <f t="shared" ref="O97:O104" si="94">S56</f>
        <v>0</v>
      </c>
      <c r="P97">
        <f t="shared" ref="P97:P104" si="95">AC56</f>
        <v>0</v>
      </c>
      <c r="Q97">
        <f t="shared" ref="Q97:Q104" si="96">AM56</f>
        <v>0</v>
      </c>
    </row>
    <row r="98" spans="5:19" x14ac:dyDescent="0.25">
      <c r="E98" t="s">
        <v>7</v>
      </c>
      <c r="F98">
        <f t="shared" si="85"/>
        <v>8.5962280325760823</v>
      </c>
      <c r="G98">
        <f t="shared" si="86"/>
        <v>54.531674189918931</v>
      </c>
      <c r="H98">
        <f t="shared" si="87"/>
        <v>32.749615309594503</v>
      </c>
      <c r="I98">
        <f t="shared" si="88"/>
        <v>12.192149453209989</v>
      </c>
      <c r="J98">
        <f t="shared" si="89"/>
        <v>32.123214963326596</v>
      </c>
      <c r="K98">
        <f t="shared" si="90"/>
        <v>16.11442293514208</v>
      </c>
      <c r="L98">
        <f t="shared" si="91"/>
        <v>36.557160552296985</v>
      </c>
      <c r="M98">
        <f t="shared" si="92"/>
        <v>16.266725714104957</v>
      </c>
      <c r="N98">
        <f t="shared" si="93"/>
        <v>32.349552102063015</v>
      </c>
      <c r="O98">
        <f t="shared" si="94"/>
        <v>17.00940274652141</v>
      </c>
      <c r="P98">
        <f t="shared" si="95"/>
        <v>30.657026399490448</v>
      </c>
      <c r="Q98">
        <f t="shared" si="96"/>
        <v>35.961444368333495</v>
      </c>
    </row>
    <row r="99" spans="5:19" x14ac:dyDescent="0.25">
      <c r="F99">
        <f t="shared" si="85"/>
        <v>0</v>
      </c>
      <c r="G99">
        <f t="shared" si="86"/>
        <v>0</v>
      </c>
      <c r="H99">
        <f t="shared" si="87"/>
        <v>0</v>
      </c>
      <c r="I99">
        <f t="shared" si="88"/>
        <v>0</v>
      </c>
      <c r="J99">
        <f t="shared" si="89"/>
        <v>0</v>
      </c>
      <c r="K99">
        <f t="shared" si="90"/>
        <v>0</v>
      </c>
      <c r="L99">
        <f t="shared" si="91"/>
        <v>0</v>
      </c>
      <c r="M99">
        <f t="shared" si="92"/>
        <v>0</v>
      </c>
      <c r="N99">
        <f t="shared" si="93"/>
        <v>0</v>
      </c>
      <c r="O99">
        <f t="shared" si="94"/>
        <v>0</v>
      </c>
      <c r="P99">
        <f t="shared" si="95"/>
        <v>0</v>
      </c>
      <c r="Q99">
        <f t="shared" si="96"/>
        <v>0</v>
      </c>
    </row>
    <row r="100" spans="5:19" x14ac:dyDescent="0.25">
      <c r="E100" t="s">
        <v>8</v>
      </c>
      <c r="F100">
        <f t="shared" si="85"/>
        <v>0</v>
      </c>
      <c r="G100">
        <f t="shared" si="86"/>
        <v>0</v>
      </c>
      <c r="H100">
        <f t="shared" si="87"/>
        <v>0</v>
      </c>
      <c r="I100">
        <f t="shared" si="88"/>
        <v>0</v>
      </c>
      <c r="J100">
        <f t="shared" si="89"/>
        <v>0</v>
      </c>
      <c r="K100">
        <f t="shared" si="90"/>
        <v>0</v>
      </c>
      <c r="L100">
        <f t="shared" si="91"/>
        <v>0.96014426755073046</v>
      </c>
      <c r="M100">
        <f t="shared" si="92"/>
        <v>18.279821592382881</v>
      </c>
      <c r="N100">
        <f t="shared" si="93"/>
        <v>1.0651071463886652</v>
      </c>
      <c r="O100">
        <f t="shared" si="94"/>
        <v>0</v>
      </c>
      <c r="P100">
        <f t="shared" si="95"/>
        <v>0</v>
      </c>
      <c r="Q100">
        <f t="shared" si="96"/>
        <v>1.1128779724043449</v>
      </c>
    </row>
    <row r="101" spans="5:19" x14ac:dyDescent="0.25">
      <c r="E101" t="s">
        <v>9</v>
      </c>
      <c r="F101">
        <f t="shared" si="85"/>
        <v>0</v>
      </c>
      <c r="G101">
        <f t="shared" si="86"/>
        <v>0</v>
      </c>
      <c r="H101">
        <f t="shared" si="87"/>
        <v>0</v>
      </c>
      <c r="I101">
        <f t="shared" si="88"/>
        <v>0</v>
      </c>
      <c r="J101">
        <f t="shared" si="89"/>
        <v>0</v>
      </c>
      <c r="K101">
        <f t="shared" si="90"/>
        <v>0</v>
      </c>
      <c r="L101">
        <f t="shared" si="91"/>
        <v>0</v>
      </c>
      <c r="M101">
        <f t="shared" si="92"/>
        <v>0</v>
      </c>
      <c r="N101">
        <f t="shared" si="93"/>
        <v>0</v>
      </c>
      <c r="O101">
        <f t="shared" si="94"/>
        <v>0</v>
      </c>
      <c r="P101">
        <f t="shared" si="95"/>
        <v>0</v>
      </c>
      <c r="Q101">
        <f t="shared" si="96"/>
        <v>0</v>
      </c>
    </row>
    <row r="102" spans="5:19" x14ac:dyDescent="0.25">
      <c r="E102" t="s">
        <v>10</v>
      </c>
      <c r="F102">
        <f t="shared" si="85"/>
        <v>0</v>
      </c>
      <c r="G102">
        <f t="shared" si="86"/>
        <v>7.2015112741372871</v>
      </c>
      <c r="H102">
        <f t="shared" si="87"/>
        <v>0</v>
      </c>
      <c r="I102">
        <f t="shared" si="88"/>
        <v>0</v>
      </c>
      <c r="J102">
        <f t="shared" si="89"/>
        <v>1.1864219531291278</v>
      </c>
      <c r="K102">
        <f t="shared" si="90"/>
        <v>0.35125229077580938</v>
      </c>
      <c r="L102">
        <f t="shared" si="91"/>
        <v>5.3512878429086665</v>
      </c>
      <c r="M102">
        <f t="shared" si="92"/>
        <v>0.69844684148926073</v>
      </c>
      <c r="N102">
        <f t="shared" si="93"/>
        <v>11.859659319082127</v>
      </c>
      <c r="O102">
        <f t="shared" si="94"/>
        <v>0</v>
      </c>
      <c r="P102">
        <f t="shared" si="95"/>
        <v>1.4466505633777023</v>
      </c>
      <c r="Q102">
        <f t="shared" si="96"/>
        <v>11.881054897739505</v>
      </c>
    </row>
    <row r="103" spans="5:19" x14ac:dyDescent="0.25">
      <c r="F103">
        <f t="shared" si="85"/>
        <v>0</v>
      </c>
      <c r="G103">
        <f t="shared" si="86"/>
        <v>0</v>
      </c>
      <c r="H103">
        <f t="shared" si="87"/>
        <v>0</v>
      </c>
      <c r="I103">
        <f t="shared" si="88"/>
        <v>0</v>
      </c>
      <c r="J103">
        <f t="shared" si="89"/>
        <v>0</v>
      </c>
      <c r="K103">
        <f t="shared" si="90"/>
        <v>0</v>
      </c>
      <c r="L103">
        <f t="shared" si="91"/>
        <v>0</v>
      </c>
      <c r="M103">
        <f t="shared" si="92"/>
        <v>0</v>
      </c>
      <c r="N103">
        <f t="shared" si="93"/>
        <v>0</v>
      </c>
      <c r="O103">
        <f t="shared" si="94"/>
        <v>0</v>
      </c>
      <c r="P103">
        <f t="shared" si="95"/>
        <v>0</v>
      </c>
      <c r="Q103">
        <f t="shared" si="96"/>
        <v>0</v>
      </c>
    </row>
    <row r="104" spans="5:19" x14ac:dyDescent="0.25">
      <c r="E104" t="s">
        <v>42</v>
      </c>
      <c r="F104">
        <f t="shared" si="85"/>
        <v>91.403771967423921</v>
      </c>
      <c r="G104">
        <f t="shared" si="86"/>
        <v>38.26681453594378</v>
      </c>
      <c r="H104">
        <f t="shared" si="87"/>
        <v>67.250384690405497</v>
      </c>
      <c r="I104">
        <f t="shared" si="88"/>
        <v>87.807850546790007</v>
      </c>
      <c r="J104">
        <f t="shared" si="89"/>
        <v>66.690363083544284</v>
      </c>
      <c r="K104">
        <f t="shared" si="90"/>
        <v>83.534324774082108</v>
      </c>
      <c r="L104">
        <f t="shared" si="91"/>
        <v>57.131407337243616</v>
      </c>
      <c r="M104">
        <f t="shared" si="92"/>
        <v>64.755005852022904</v>
      </c>
      <c r="N104">
        <f t="shared" si="93"/>
        <v>54.725681432466196</v>
      </c>
      <c r="O104">
        <f t="shared" si="94"/>
        <v>82.990597253478583</v>
      </c>
      <c r="P104">
        <f t="shared" si="95"/>
        <v>67.89632303713185</v>
      </c>
      <c r="Q104">
        <f t="shared" si="96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97">G71</f>
        <v>0.37271650720594196</v>
      </c>
      <c r="H108">
        <f t="shared" si="97"/>
        <v>1.6731323551721895</v>
      </c>
      <c r="I108">
        <f t="shared" si="97"/>
        <v>0.24906141879125462</v>
      </c>
      <c r="J108">
        <f t="shared" si="97"/>
        <v>0.58264365552454744</v>
      </c>
      <c r="K108">
        <f t="shared" si="97"/>
        <v>0.37547658669138245</v>
      </c>
      <c r="L108">
        <f t="shared" si="97"/>
        <v>3.9527851652154902E-2</v>
      </c>
      <c r="M108">
        <v>0</v>
      </c>
      <c r="N108">
        <f>M71</f>
        <v>0.697181539240186</v>
      </c>
      <c r="O108">
        <f>N71</f>
        <v>9.5250203314787799E-2</v>
      </c>
      <c r="P108">
        <f>O71</f>
        <v>0.57624563673004658</v>
      </c>
      <c r="Q108">
        <f>P71</f>
        <v>0.47312738217093225</v>
      </c>
      <c r="R108">
        <f>Q71</f>
        <v>0.29601722282023679</v>
      </c>
      <c r="S108">
        <v>0</v>
      </c>
    </row>
    <row r="109" spans="5:19" x14ac:dyDescent="0.25">
      <c r="E109" t="s">
        <v>6</v>
      </c>
      <c r="F109">
        <f t="shared" ref="F109:L116" si="98">F72</f>
        <v>0.77100300042863268</v>
      </c>
      <c r="G109">
        <f t="shared" si="98"/>
        <v>0.23187370603193869</v>
      </c>
      <c r="H109">
        <f t="shared" si="98"/>
        <v>0.72820268308012392</v>
      </c>
      <c r="I109">
        <f t="shared" si="98"/>
        <v>0.27319052176117914</v>
      </c>
      <c r="J109">
        <f t="shared" si="98"/>
        <v>0.38858921460788032</v>
      </c>
      <c r="K109">
        <f t="shared" si="98"/>
        <v>1.5482484780822783</v>
      </c>
      <c r="L109">
        <f t="shared" si="98"/>
        <v>0.19845896025356116</v>
      </c>
      <c r="M109">
        <v>0</v>
      </c>
      <c r="N109">
        <f>M72</f>
        <v>0.77499762755828294</v>
      </c>
      <c r="O109">
        <f>N72</f>
        <v>0.2423633351293647</v>
      </c>
      <c r="P109">
        <f>O72</f>
        <v>0.85955749894426237</v>
      </c>
      <c r="Q109">
        <f>P72</f>
        <v>0.63816235289808332</v>
      </c>
      <c r="R109">
        <f>Q72</f>
        <v>0.36574028769938349</v>
      </c>
      <c r="S109">
        <v>0</v>
      </c>
    </row>
    <row r="110" spans="5:19" x14ac:dyDescent="0.25">
      <c r="E110" t="s">
        <v>7</v>
      </c>
      <c r="F110">
        <f t="shared" si="98"/>
        <v>57.416416630947275</v>
      </c>
      <c r="G110">
        <f t="shared" si="98"/>
        <v>75.432665325818135</v>
      </c>
      <c r="H110">
        <f t="shared" si="98"/>
        <v>29.884484514856634</v>
      </c>
      <c r="I110">
        <f t="shared" si="98"/>
        <v>37.472496912292755</v>
      </c>
      <c r="J110">
        <f t="shared" si="98"/>
        <v>65.292114376840274</v>
      </c>
      <c r="K110">
        <f t="shared" si="98"/>
        <v>56.764371326859475</v>
      </c>
      <c r="L110">
        <f t="shared" si="98"/>
        <v>77.407646908812708</v>
      </c>
      <c r="M110">
        <v>0</v>
      </c>
      <c r="N110">
        <f>M73</f>
        <v>42.617910353335652</v>
      </c>
      <c r="O110">
        <f>N73</f>
        <v>48.388314091581456</v>
      </c>
      <c r="P110">
        <f>O73</f>
        <v>44.863235207646213</v>
      </c>
      <c r="Q110">
        <f>P73</f>
        <v>67.203420354855709</v>
      </c>
      <c r="R110">
        <f>Q73</f>
        <v>49.83217535962423</v>
      </c>
      <c r="S110">
        <v>0</v>
      </c>
    </row>
    <row r="111" spans="5:19" x14ac:dyDescent="0.25">
      <c r="F111">
        <f t="shared" si="98"/>
        <v>0</v>
      </c>
      <c r="G111">
        <f t="shared" si="98"/>
        <v>0</v>
      </c>
      <c r="H111">
        <f t="shared" si="98"/>
        <v>0</v>
      </c>
      <c r="I111">
        <f t="shared" si="98"/>
        <v>0</v>
      </c>
      <c r="J111">
        <f t="shared" si="98"/>
        <v>0</v>
      </c>
      <c r="K111">
        <f t="shared" si="98"/>
        <v>0</v>
      </c>
      <c r="L111">
        <f t="shared" si="98"/>
        <v>0</v>
      </c>
      <c r="M111">
        <v>0</v>
      </c>
      <c r="N111">
        <f>M74</f>
        <v>0</v>
      </c>
      <c r="O111">
        <f>N74</f>
        <v>0</v>
      </c>
      <c r="P111">
        <f>O74</f>
        <v>0</v>
      </c>
      <c r="Q111">
        <f>P74</f>
        <v>0</v>
      </c>
      <c r="R111">
        <f>Q74</f>
        <v>0</v>
      </c>
      <c r="S111">
        <v>0</v>
      </c>
    </row>
    <row r="112" spans="5:19" x14ac:dyDescent="0.25">
      <c r="E112" t="s">
        <v>8</v>
      </c>
      <c r="F112">
        <f t="shared" si="98"/>
        <v>23.968602657522503</v>
      </c>
      <c r="G112">
        <f t="shared" si="98"/>
        <v>7.3739060851071825</v>
      </c>
      <c r="H112">
        <f t="shared" si="98"/>
        <v>26.919659305173273</v>
      </c>
      <c r="I112">
        <f t="shared" si="98"/>
        <v>33.602025208778088</v>
      </c>
      <c r="J112">
        <f t="shared" si="98"/>
        <v>10.90835730994433</v>
      </c>
      <c r="K112">
        <f t="shared" si="98"/>
        <v>20.762854675289113</v>
      </c>
      <c r="L112">
        <f t="shared" si="98"/>
        <v>7.199806914641699</v>
      </c>
      <c r="M112">
        <v>0</v>
      </c>
      <c r="N112">
        <f>M75</f>
        <v>38.484167905608452</v>
      </c>
      <c r="O112">
        <f>N75</f>
        <v>10.065444154523275</v>
      </c>
      <c r="P112">
        <f>O75</f>
        <v>30.910927819621218</v>
      </c>
      <c r="Q112">
        <f>P75</f>
        <v>8.5946387036513219</v>
      </c>
      <c r="R112">
        <f>Q75</f>
        <v>16.782464037577061</v>
      </c>
      <c r="S112">
        <v>0</v>
      </c>
    </row>
    <row r="113" spans="5:19" x14ac:dyDescent="0.25">
      <c r="E113" t="s">
        <v>9</v>
      </c>
      <c r="F113">
        <f t="shared" si="98"/>
        <v>0.17948992713244749</v>
      </c>
      <c r="G113">
        <f t="shared" si="98"/>
        <v>0.36828579944736989</v>
      </c>
      <c r="H113">
        <f t="shared" si="98"/>
        <v>0.50497388439782409</v>
      </c>
      <c r="I113">
        <f t="shared" si="98"/>
        <v>0.39628984369248887</v>
      </c>
      <c r="J113">
        <f t="shared" si="98"/>
        <v>0.50963307379352418</v>
      </c>
      <c r="K113">
        <f t="shared" si="98"/>
        <v>0.38916858003496724</v>
      </c>
      <c r="L113">
        <f t="shared" si="98"/>
        <v>0.37970417865860323</v>
      </c>
      <c r="M113">
        <v>0</v>
      </c>
      <c r="N113">
        <f>M76</f>
        <v>0.58456963907253345</v>
      </c>
      <c r="O113">
        <f>N76</f>
        <v>0.44638442739896317</v>
      </c>
      <c r="P113">
        <f>O76</f>
        <v>0.43245150288924644</v>
      </c>
      <c r="Q113">
        <f>P76</f>
        <v>0.50670416413145003</v>
      </c>
      <c r="R113">
        <f>Q76</f>
        <v>0.56561307368627067</v>
      </c>
      <c r="S113">
        <v>0</v>
      </c>
    </row>
    <row r="114" spans="5:19" x14ac:dyDescent="0.25">
      <c r="E114" t="s">
        <v>10</v>
      </c>
      <c r="F114">
        <f t="shared" si="98"/>
        <v>2.5830475782254609</v>
      </c>
      <c r="G114">
        <f t="shared" si="98"/>
        <v>7.8884052405874314</v>
      </c>
      <c r="H114">
        <f t="shared" si="98"/>
        <v>6.233068203983442</v>
      </c>
      <c r="I114">
        <f t="shared" si="98"/>
        <v>6.0441358100426141</v>
      </c>
      <c r="J114">
        <f t="shared" si="98"/>
        <v>8.4115875478531521</v>
      </c>
      <c r="K114">
        <f t="shared" si="98"/>
        <v>5.3124934173108924</v>
      </c>
      <c r="L114">
        <f t="shared" si="98"/>
        <v>7.4502714124376119</v>
      </c>
      <c r="M114">
        <v>0</v>
      </c>
      <c r="N114">
        <f>M77</f>
        <v>4.5190269825704616</v>
      </c>
      <c r="O114">
        <f>N77</f>
        <v>17.119407834329223</v>
      </c>
      <c r="P114">
        <f>O77</f>
        <v>6.3151817739598979</v>
      </c>
      <c r="Q114">
        <f>P77</f>
        <v>10.118821109010584</v>
      </c>
      <c r="R114">
        <f>Q77</f>
        <v>14.178001761424797</v>
      </c>
      <c r="S114">
        <v>0</v>
      </c>
    </row>
    <row r="115" spans="5:19" x14ac:dyDescent="0.25">
      <c r="F115">
        <f t="shared" si="98"/>
        <v>0</v>
      </c>
      <c r="G115">
        <f t="shared" si="98"/>
        <v>0</v>
      </c>
      <c r="H115">
        <f t="shared" si="98"/>
        <v>0</v>
      </c>
      <c r="I115">
        <f t="shared" si="98"/>
        <v>0</v>
      </c>
      <c r="J115">
        <f t="shared" si="98"/>
        <v>0</v>
      </c>
      <c r="K115">
        <f t="shared" si="98"/>
        <v>0</v>
      </c>
      <c r="L115">
        <f t="shared" si="98"/>
        <v>0</v>
      </c>
      <c r="M115">
        <v>0</v>
      </c>
      <c r="N115">
        <f>M78</f>
        <v>0</v>
      </c>
      <c r="O115">
        <f>N78</f>
        <v>0</v>
      </c>
      <c r="P115">
        <f>O78</f>
        <v>0</v>
      </c>
      <c r="Q115">
        <f>P78</f>
        <v>0</v>
      </c>
      <c r="R115">
        <f>Q78</f>
        <v>0</v>
      </c>
      <c r="S115">
        <v>0</v>
      </c>
    </row>
    <row r="116" spans="5:19" x14ac:dyDescent="0.25">
      <c r="E116" t="s">
        <v>42</v>
      </c>
      <c r="F116">
        <f t="shared" si="98"/>
        <v>14.869802828975567</v>
      </c>
      <c r="G116">
        <f t="shared" si="98"/>
        <v>8.3321473358019986</v>
      </c>
      <c r="H116">
        <f t="shared" si="98"/>
        <v>34.05647905333651</v>
      </c>
      <c r="I116">
        <f t="shared" si="98"/>
        <v>21.96280028464162</v>
      </c>
      <c r="J116">
        <f t="shared" si="98"/>
        <v>13.907074821436291</v>
      </c>
      <c r="K116">
        <f t="shared" si="98"/>
        <v>14.84738693573189</v>
      </c>
      <c r="L116">
        <f t="shared" si="98"/>
        <v>7.3245837735436625</v>
      </c>
      <c r="M116">
        <v>0</v>
      </c>
      <c r="N116">
        <f>M79</f>
        <v>12.322145952614431</v>
      </c>
      <c r="O116">
        <f>N79</f>
        <v>23.64283595372293</v>
      </c>
      <c r="P116">
        <f>O79</f>
        <v>16.042400560209117</v>
      </c>
      <c r="Q116">
        <f>P79</f>
        <v>12.465125933281916</v>
      </c>
      <c r="R116">
        <f>Q79</f>
        <v>17.979988257168021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472</v>
      </c>
      <c r="C16">
        <v>1460</v>
      </c>
      <c r="F16" t="s">
        <v>5</v>
      </c>
      <c r="G16">
        <f>B16*100/495537</f>
        <v>9.5250203314787799E-2</v>
      </c>
      <c r="H16">
        <f t="shared" ref="H16:I16" si="0">C16*100/495537</f>
        <v>0.29462986618557241</v>
      </c>
      <c r="I16">
        <f t="shared" si="0"/>
        <v>0</v>
      </c>
    </row>
    <row r="17" spans="1:9" x14ac:dyDescent="0.25">
      <c r="A17" t="s">
        <v>6</v>
      </c>
      <c r="B17">
        <v>1201</v>
      </c>
      <c r="C17">
        <v>711</v>
      </c>
      <c r="F17" t="s">
        <v>6</v>
      </c>
      <c r="G17">
        <f t="shared" ref="G17:G22" si="1">B17*100/495537</f>
        <v>0.2423633351293647</v>
      </c>
      <c r="H17">
        <f t="shared" ref="H17:H22" si="2">C17*100/495537</f>
        <v>0.14348070880680958</v>
      </c>
      <c r="I17">
        <f t="shared" ref="I17:I22" si="3">D17*100/495537</f>
        <v>0</v>
      </c>
    </row>
    <row r="18" spans="1:9" x14ac:dyDescent="0.25">
      <c r="A18" t="s">
        <v>7</v>
      </c>
      <c r="B18">
        <v>239782</v>
      </c>
      <c r="C18">
        <v>82462</v>
      </c>
      <c r="D18">
        <v>160304</v>
      </c>
      <c r="F18" t="s">
        <v>7</v>
      </c>
      <c r="G18">
        <f t="shared" si="1"/>
        <v>48.388314091581456</v>
      </c>
      <c r="H18">
        <f t="shared" si="2"/>
        <v>16.640937003694983</v>
      </c>
      <c r="I18">
        <f t="shared" si="3"/>
        <v>32.349552102063015</v>
      </c>
    </row>
    <row r="20" spans="1:9" x14ac:dyDescent="0.25">
      <c r="A20" t="s">
        <v>8</v>
      </c>
      <c r="B20">
        <v>49878</v>
      </c>
      <c r="C20">
        <v>24265</v>
      </c>
      <c r="D20">
        <f>5278</f>
        <v>5278</v>
      </c>
      <c r="F20" t="s">
        <v>8</v>
      </c>
      <c r="G20">
        <f t="shared" si="1"/>
        <v>10.065444154523275</v>
      </c>
      <c r="H20">
        <f t="shared" si="2"/>
        <v>4.8967080157485716</v>
      </c>
      <c r="I20">
        <f t="shared" si="3"/>
        <v>1.0651071463886652</v>
      </c>
    </row>
    <row r="21" spans="1:9" x14ac:dyDescent="0.25">
      <c r="A21" t="s">
        <v>9</v>
      </c>
      <c r="B21">
        <v>2212</v>
      </c>
      <c r="C21">
        <v>398</v>
      </c>
      <c r="F21" t="s">
        <v>9</v>
      </c>
      <c r="G21">
        <f t="shared" si="1"/>
        <v>0.44638442739896317</v>
      </c>
      <c r="H21">
        <f t="shared" si="2"/>
        <v>8.0316908727299879E-2</v>
      </c>
      <c r="I21">
        <f t="shared" si="3"/>
        <v>0</v>
      </c>
    </row>
    <row r="22" spans="1:9" x14ac:dyDescent="0.25">
      <c r="A22" t="s">
        <v>10</v>
      </c>
      <c r="B22">
        <v>84833</v>
      </c>
      <c r="C22">
        <v>30622</v>
      </c>
      <c r="D22">
        <f>697+5776+52296</f>
        <v>58769</v>
      </c>
      <c r="F22" t="s">
        <v>10</v>
      </c>
      <c r="G22">
        <f t="shared" si="1"/>
        <v>17.119407834329223</v>
      </c>
      <c r="H22">
        <f t="shared" si="2"/>
        <v>6.1795587413250672</v>
      </c>
      <c r="I22">
        <f t="shared" si="3"/>
        <v>11.859659319082127</v>
      </c>
    </row>
    <row r="24" spans="1:9" x14ac:dyDescent="0.25">
      <c r="F24" t="s">
        <v>42</v>
      </c>
      <c r="G24">
        <f>B26*100/495537</f>
        <v>23.64283595372293</v>
      </c>
      <c r="H24">
        <f t="shared" ref="H24:I24" si="4">C26*100/495537</f>
        <v>71.764368755511697</v>
      </c>
      <c r="I24">
        <f t="shared" si="4"/>
        <v>54.725681432466196</v>
      </c>
    </row>
    <row r="25" spans="1:9" x14ac:dyDescent="0.25">
      <c r="A25" t="s">
        <v>43</v>
      </c>
      <c r="B25">
        <v>495537</v>
      </c>
      <c r="C25">
        <v>495537</v>
      </c>
      <c r="D25">
        <v>495537</v>
      </c>
    </row>
    <row r="26" spans="1:9" x14ac:dyDescent="0.25">
      <c r="A26" t="s">
        <v>37</v>
      </c>
      <c r="B26">
        <f>B25-SUM(B16:B23)</f>
        <v>117159</v>
      </c>
      <c r="C26">
        <f t="shared" ref="C26:D26" si="5">C25-SUM(C16:C23)</f>
        <v>355619</v>
      </c>
      <c r="D26">
        <f t="shared" si="5"/>
        <v>271186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M35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13" x14ac:dyDescent="0.25">
      <c r="A17" t="s">
        <v>5</v>
      </c>
      <c r="B17">
        <v>1078</v>
      </c>
      <c r="C17">
        <v>1486</v>
      </c>
      <c r="F17" t="s">
        <v>5</v>
      </c>
      <c r="G17">
        <f>B17*100/187073</f>
        <v>0.57624563673004658</v>
      </c>
      <c r="H17">
        <f t="shared" ref="H17:I17" si="0">C17*100/187073</f>
        <v>0.79434231556665047</v>
      </c>
      <c r="I17">
        <f t="shared" si="0"/>
        <v>0</v>
      </c>
    </row>
    <row r="18" spans="1:13" x14ac:dyDescent="0.25">
      <c r="A18" t="s">
        <v>6</v>
      </c>
      <c r="B18">
        <v>1608</v>
      </c>
      <c r="C18">
        <v>515</v>
      </c>
      <c r="F18" t="s">
        <v>6</v>
      </c>
      <c r="G18">
        <f t="shared" ref="G18:G23" si="1">B18*100/187073</f>
        <v>0.85955749894426237</v>
      </c>
      <c r="H18">
        <f t="shared" ref="H18:H23" si="2">C18*100/187073</f>
        <v>0.27529360196287012</v>
      </c>
      <c r="I18">
        <f t="shared" ref="I18:I23" si="3">D18*100/187073</f>
        <v>0</v>
      </c>
    </row>
    <row r="19" spans="1:13" x14ac:dyDescent="0.25">
      <c r="A19" t="s">
        <v>7</v>
      </c>
      <c r="B19">
        <v>83927</v>
      </c>
      <c r="C19">
        <v>12831</v>
      </c>
      <c r="D19">
        <v>31820</v>
      </c>
      <c r="F19" t="s">
        <v>7</v>
      </c>
      <c r="G19">
        <f t="shared" si="1"/>
        <v>44.863235207646213</v>
      </c>
      <c r="H19">
        <f t="shared" si="2"/>
        <v>6.8588198190011385</v>
      </c>
      <c r="I19">
        <f t="shared" si="3"/>
        <v>17.00940274652141</v>
      </c>
    </row>
    <row r="21" spans="1:13" x14ac:dyDescent="0.25">
      <c r="A21" t="s">
        <v>8</v>
      </c>
      <c r="B21">
        <v>57826</v>
      </c>
      <c r="C21">
        <v>4504</v>
      </c>
      <c r="F21" t="s">
        <v>8</v>
      </c>
      <c r="G21">
        <f t="shared" si="1"/>
        <v>30.910927819621218</v>
      </c>
      <c r="H21">
        <f t="shared" si="2"/>
        <v>2.4076162781374117</v>
      </c>
      <c r="I21">
        <f t="shared" si="3"/>
        <v>0</v>
      </c>
    </row>
    <row r="22" spans="1:13" x14ac:dyDescent="0.25">
      <c r="A22" t="s">
        <v>9</v>
      </c>
      <c r="B22">
        <v>809</v>
      </c>
      <c r="C22">
        <v>389</v>
      </c>
      <c r="F22" t="s">
        <v>9</v>
      </c>
      <c r="G22">
        <f t="shared" si="1"/>
        <v>0.43245150288924644</v>
      </c>
      <c r="H22">
        <f t="shared" si="2"/>
        <v>0.20794021585156597</v>
      </c>
      <c r="I22">
        <f t="shared" si="3"/>
        <v>0</v>
      </c>
    </row>
    <row r="23" spans="1:13" x14ac:dyDescent="0.25">
      <c r="A23" t="s">
        <v>10</v>
      </c>
      <c r="B23">
        <v>11814</v>
      </c>
      <c r="C23">
        <v>6489</v>
      </c>
      <c r="F23" t="s">
        <v>10</v>
      </c>
      <c r="G23">
        <f t="shared" si="1"/>
        <v>6.3151817739598979</v>
      </c>
      <c r="H23">
        <f t="shared" si="2"/>
        <v>3.4686993847321634</v>
      </c>
      <c r="I23">
        <f t="shared" si="3"/>
        <v>0</v>
      </c>
    </row>
    <row r="25" spans="1:13" x14ac:dyDescent="0.25">
      <c r="F25" t="s">
        <v>42</v>
      </c>
      <c r="G25">
        <f>B27*100/187073</f>
        <v>16.042400560209117</v>
      </c>
      <c r="H25">
        <f t="shared" ref="H25:I25" si="4">C27*100/187073</f>
        <v>85.987288384748197</v>
      </c>
      <c r="I25">
        <f t="shared" si="4"/>
        <v>82.990597253478583</v>
      </c>
    </row>
    <row r="26" spans="1:13" x14ac:dyDescent="0.25">
      <c r="A26" t="s">
        <v>43</v>
      </c>
      <c r="B26">
        <v>187073</v>
      </c>
      <c r="C26">
        <v>187073</v>
      </c>
      <c r="D26">
        <v>187073</v>
      </c>
    </row>
    <row r="27" spans="1:13" x14ac:dyDescent="0.25">
      <c r="A27" t="s">
        <v>37</v>
      </c>
      <c r="B27">
        <f>B26-SUM(B17:B24)</f>
        <v>30011</v>
      </c>
      <c r="C27">
        <f t="shared" ref="C27:D27" si="5">C26-SUM(C17:C24)</f>
        <v>160859</v>
      </c>
      <c r="D27">
        <f t="shared" si="5"/>
        <v>155253</v>
      </c>
    </row>
    <row r="29" spans="1:13" x14ac:dyDescent="0.25">
      <c r="M29" t="s">
        <v>29</v>
      </c>
    </row>
    <row r="30" spans="1:13" x14ac:dyDescent="0.25">
      <c r="M30" t="s">
        <v>30</v>
      </c>
    </row>
    <row r="31" spans="1:13" x14ac:dyDescent="0.25">
      <c r="M31" t="s">
        <v>31</v>
      </c>
    </row>
    <row r="32" spans="1:13" x14ac:dyDescent="0.25">
      <c r="M32" t="s">
        <v>32</v>
      </c>
    </row>
    <row r="33" spans="13:13" x14ac:dyDescent="0.25">
      <c r="M33" t="s">
        <v>33</v>
      </c>
    </row>
    <row r="34" spans="13:13" x14ac:dyDescent="0.25">
      <c r="M34" t="s">
        <v>48</v>
      </c>
    </row>
    <row r="35" spans="13:13" x14ac:dyDescent="0.25">
      <c r="M35" t="s">
        <v>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6"/>
  <sheetViews>
    <sheetView workbookViewId="0">
      <selection activeCell="A15" sqref="A15:I26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21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2325</v>
      </c>
      <c r="C16">
        <v>2080</v>
      </c>
      <c r="F16" t="s">
        <v>5</v>
      </c>
      <c r="G16">
        <f>B16*100/491411</f>
        <v>0.47312738217093225</v>
      </c>
      <c r="H16">
        <f t="shared" ref="H16:I22" si="0">C16*100/491411</f>
        <v>0.4232709483507695</v>
      </c>
      <c r="I16">
        <f t="shared" si="0"/>
        <v>0</v>
      </c>
    </row>
    <row r="17" spans="1:9" x14ac:dyDescent="0.25">
      <c r="A17" t="s">
        <v>6</v>
      </c>
      <c r="B17">
        <v>3136</v>
      </c>
      <c r="C17">
        <v>690</v>
      </c>
      <c r="F17" t="s">
        <v>6</v>
      </c>
      <c r="G17">
        <f t="shared" ref="G17:G22" si="1">B17*100/491411</f>
        <v>0.63816235289808332</v>
      </c>
      <c r="H17">
        <f t="shared" si="0"/>
        <v>0.14041199728943796</v>
      </c>
      <c r="I17">
        <f t="shared" si="0"/>
        <v>0</v>
      </c>
    </row>
    <row r="18" spans="1:9" x14ac:dyDescent="0.25">
      <c r="A18" t="s">
        <v>7</v>
      </c>
      <c r="B18">
        <v>330245</v>
      </c>
      <c r="C18">
        <v>80651</v>
      </c>
      <c r="D18">
        <v>150652</v>
      </c>
      <c r="F18" t="s">
        <v>7</v>
      </c>
      <c r="G18">
        <f t="shared" si="1"/>
        <v>67.203420354855709</v>
      </c>
      <c r="H18">
        <f t="shared" si="0"/>
        <v>16.412127526652842</v>
      </c>
      <c r="I18">
        <f t="shared" si="0"/>
        <v>30.657026399490448</v>
      </c>
    </row>
    <row r="20" spans="1:9" x14ac:dyDescent="0.25">
      <c r="A20" t="s">
        <v>8</v>
      </c>
      <c r="B20">
        <v>42235</v>
      </c>
      <c r="C20">
        <v>20857</v>
      </c>
      <c r="F20" t="s">
        <v>8</v>
      </c>
      <c r="G20">
        <f t="shared" si="1"/>
        <v>8.5946387036513219</v>
      </c>
      <c r="H20">
        <f t="shared" si="0"/>
        <v>4.2443087354576923</v>
      </c>
      <c r="I20">
        <f t="shared" si="0"/>
        <v>0</v>
      </c>
    </row>
    <row r="21" spans="1:9" x14ac:dyDescent="0.25">
      <c r="A21" t="s">
        <v>9</v>
      </c>
      <c r="B21">
        <v>2490</v>
      </c>
      <c r="C21">
        <v>719</v>
      </c>
      <c r="F21" t="s">
        <v>9</v>
      </c>
      <c r="G21">
        <f t="shared" si="1"/>
        <v>0.50670416413145003</v>
      </c>
      <c r="H21">
        <f t="shared" si="0"/>
        <v>0.14631337108855927</v>
      </c>
      <c r="I21">
        <f t="shared" si="0"/>
        <v>0</v>
      </c>
    </row>
    <row r="22" spans="1:9" x14ac:dyDescent="0.25">
      <c r="A22" t="s">
        <v>10</v>
      </c>
      <c r="B22">
        <v>49725</v>
      </c>
      <c r="C22">
        <v>25575</v>
      </c>
      <c r="D22">
        <v>7109</v>
      </c>
      <c r="F22" t="s">
        <v>10</v>
      </c>
      <c r="G22">
        <f t="shared" si="1"/>
        <v>10.118821109010584</v>
      </c>
      <c r="H22">
        <f t="shared" si="0"/>
        <v>5.2044012038802547</v>
      </c>
      <c r="I22">
        <f t="shared" si="0"/>
        <v>1.4466505633777023</v>
      </c>
    </row>
    <row r="24" spans="1:9" x14ac:dyDescent="0.25">
      <c r="F24" t="s">
        <v>42</v>
      </c>
      <c r="G24">
        <f>B26*100/491411</f>
        <v>12.465125933281916</v>
      </c>
      <c r="H24">
        <f t="shared" ref="H24:I24" si="2">C26*100/491411</f>
        <v>73.429166217280439</v>
      </c>
      <c r="I24">
        <f t="shared" si="2"/>
        <v>67.89632303713185</v>
      </c>
    </row>
    <row r="25" spans="1:9" x14ac:dyDescent="0.25">
      <c r="A25" t="s">
        <v>43</v>
      </c>
      <c r="B25">
        <v>491411</v>
      </c>
      <c r="C25">
        <v>491411</v>
      </c>
      <c r="D25">
        <v>491411</v>
      </c>
    </row>
    <row r="26" spans="1:9" x14ac:dyDescent="0.25">
      <c r="A26" t="s">
        <v>37</v>
      </c>
      <c r="B26">
        <f>B25-SUM(B16:B23)</f>
        <v>61255</v>
      </c>
      <c r="C26">
        <f t="shared" ref="C26:D26" si="3">C25-SUM(C16:C23)</f>
        <v>360839</v>
      </c>
      <c r="D26">
        <f t="shared" si="3"/>
        <v>333650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6"/>
  <sheetViews>
    <sheetView zoomScaleNormal="100" workbookViewId="0">
      <selection activeCell="A15" sqref="A15:I26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25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26</v>
      </c>
      <c r="C15" t="s">
        <v>27</v>
      </c>
      <c r="D15" t="s">
        <v>28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1210</v>
      </c>
      <c r="C16">
        <v>1066</v>
      </c>
      <c r="D16">
        <v>0</v>
      </c>
      <c r="F16" t="s">
        <v>5</v>
      </c>
      <c r="G16">
        <f t="shared" ref="G16:I18" si="0">B16*100/408760</f>
        <v>0.29601722282023679</v>
      </c>
      <c r="H16">
        <f t="shared" si="0"/>
        <v>0.26078872688129956</v>
      </c>
      <c r="I16">
        <f t="shared" si="0"/>
        <v>0</v>
      </c>
    </row>
    <row r="17" spans="1:9" x14ac:dyDescent="0.25">
      <c r="A17" t="s">
        <v>6</v>
      </c>
      <c r="B17">
        <v>1495</v>
      </c>
      <c r="C17">
        <v>476</v>
      </c>
      <c r="D17">
        <v>0</v>
      </c>
      <c r="F17" t="s">
        <v>6</v>
      </c>
      <c r="G17">
        <f t="shared" si="0"/>
        <v>0.36574028769938349</v>
      </c>
      <c r="H17">
        <f t="shared" si="0"/>
        <v>0.11644975046482044</v>
      </c>
      <c r="I17">
        <f t="shared" si="0"/>
        <v>0</v>
      </c>
    </row>
    <row r="18" spans="1:9" x14ac:dyDescent="0.25">
      <c r="A18" t="s">
        <v>7</v>
      </c>
      <c r="B18">
        <v>203694</v>
      </c>
      <c r="C18">
        <v>84140</v>
      </c>
      <c r="D18">
        <v>146996</v>
      </c>
      <c r="F18" t="s">
        <v>7</v>
      </c>
      <c r="G18">
        <f t="shared" si="0"/>
        <v>49.83217535962423</v>
      </c>
      <c r="H18">
        <f t="shared" si="0"/>
        <v>20.584205890987377</v>
      </c>
      <c r="I18">
        <f t="shared" si="0"/>
        <v>35.961444368333495</v>
      </c>
    </row>
    <row r="20" spans="1:9" x14ac:dyDescent="0.25">
      <c r="A20" t="s">
        <v>8</v>
      </c>
      <c r="B20">
        <v>68600</v>
      </c>
      <c r="C20">
        <v>22095</v>
      </c>
      <c r="D20">
        <f>4549</f>
        <v>4549</v>
      </c>
      <c r="F20" t="s">
        <v>8</v>
      </c>
      <c r="G20">
        <f t="shared" ref="G20:I22" si="1">B20*100/408760</f>
        <v>16.782464037577061</v>
      </c>
      <c r="H20">
        <f t="shared" si="1"/>
        <v>5.4053723456306884</v>
      </c>
      <c r="I20">
        <f t="shared" si="1"/>
        <v>1.1128779724043449</v>
      </c>
    </row>
    <row r="21" spans="1:9" x14ac:dyDescent="0.25">
      <c r="A21" t="s">
        <v>9</v>
      </c>
      <c r="B21">
        <v>2312</v>
      </c>
      <c r="C21">
        <v>462</v>
      </c>
      <c r="D21">
        <v>0</v>
      </c>
      <c r="F21" t="s">
        <v>9</v>
      </c>
      <c r="G21">
        <f t="shared" si="1"/>
        <v>0.56561307368627067</v>
      </c>
      <c r="H21">
        <f t="shared" si="1"/>
        <v>0.11302475780409042</v>
      </c>
      <c r="I21">
        <f t="shared" si="1"/>
        <v>0</v>
      </c>
    </row>
    <row r="22" spans="1:9" x14ac:dyDescent="0.25">
      <c r="A22" t="s">
        <v>10</v>
      </c>
      <c r="B22">
        <v>57954</v>
      </c>
      <c r="C22">
        <v>27795</v>
      </c>
      <c r="D22">
        <f>39780+7062+1723</f>
        <v>48565</v>
      </c>
      <c r="F22" t="s">
        <v>10</v>
      </c>
      <c r="G22">
        <f t="shared" si="1"/>
        <v>14.178001761424797</v>
      </c>
      <c r="H22">
        <f t="shared" si="1"/>
        <v>6.7998336432136215</v>
      </c>
      <c r="I22">
        <f t="shared" si="1"/>
        <v>11.881054897739505</v>
      </c>
    </row>
    <row r="24" spans="1:9" x14ac:dyDescent="0.25">
      <c r="F24" t="s">
        <v>42</v>
      </c>
      <c r="G24">
        <f>B26*100/408760</f>
        <v>17.979988257168021</v>
      </c>
      <c r="H24">
        <f t="shared" ref="H24:I24" si="2">C26*100/408760</f>
        <v>66.720324885018101</v>
      </c>
      <c r="I24">
        <f t="shared" si="2"/>
        <v>51.044622761522653</v>
      </c>
    </row>
    <row r="25" spans="1:9" x14ac:dyDescent="0.25">
      <c r="A25" t="s">
        <v>43</v>
      </c>
      <c r="B25">
        <v>408760</v>
      </c>
      <c r="C25">
        <v>408760</v>
      </c>
      <c r="D25">
        <v>408760</v>
      </c>
    </row>
    <row r="26" spans="1:9" x14ac:dyDescent="0.25">
      <c r="A26" t="s">
        <v>37</v>
      </c>
      <c r="B26">
        <f>B25-SUM(B16:B23)</f>
        <v>73495</v>
      </c>
      <c r="C26">
        <f t="shared" ref="C26:D26" si="3">C25-SUM(C16:C23)</f>
        <v>272726</v>
      </c>
      <c r="D26">
        <f t="shared" si="3"/>
        <v>208650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38"/>
  <sheetViews>
    <sheetView topLeftCell="A16" zoomScale="115" zoomScaleNormal="115" workbookViewId="0">
      <selection activeCell="F29" sqref="F29:I38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6" spans="1:10" x14ac:dyDescent="0.25">
      <c r="G16" t="s">
        <v>44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F17" t="s">
        <v>2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395</v>
      </c>
      <c r="C18">
        <v>639</v>
      </c>
      <c r="F18" t="s">
        <v>5</v>
      </c>
      <c r="G18">
        <f>B18*100/675874</f>
        <v>5.8442845855884377E-2</v>
      </c>
      <c r="H18">
        <f>C18*100/675874</f>
        <v>9.4544249371924349E-2</v>
      </c>
      <c r="I18">
        <f>D18*100/675874</f>
        <v>0</v>
      </c>
    </row>
    <row r="19" spans="1:9" x14ac:dyDescent="0.25">
      <c r="A19" t="s">
        <v>6</v>
      </c>
      <c r="B19">
        <v>1439</v>
      </c>
      <c r="C19">
        <v>364</v>
      </c>
      <c r="F19" t="s">
        <v>6</v>
      </c>
      <c r="G19">
        <f t="shared" ref="G19:I25" si="0">B19*100/675874</f>
        <v>0.21290950680156359</v>
      </c>
      <c r="H19">
        <f t="shared" ref="H19:H25" si="1">C19*100/675874</f>
        <v>5.3856192130485862E-2</v>
      </c>
      <c r="I19">
        <f t="shared" si="0"/>
        <v>0</v>
      </c>
    </row>
    <row r="20" spans="1:9" x14ac:dyDescent="0.25">
      <c r="A20" t="s">
        <v>7</v>
      </c>
      <c r="B20">
        <v>107162</v>
      </c>
      <c r="C20">
        <v>4532</v>
      </c>
      <c r="D20">
        <v>16044</v>
      </c>
      <c r="F20" t="s">
        <v>7</v>
      </c>
      <c r="G20">
        <f t="shared" si="0"/>
        <v>15.855322145843752</v>
      </c>
      <c r="H20">
        <f t="shared" si="1"/>
        <v>0.67053918333890639</v>
      </c>
      <c r="I20">
        <f t="shared" si="0"/>
        <v>2.373815237751415</v>
      </c>
    </row>
    <row r="21" spans="1:9" x14ac:dyDescent="0.25">
      <c r="A21" t="s">
        <v>24</v>
      </c>
      <c r="B21">
        <v>8549</v>
      </c>
      <c r="C21">
        <v>5</v>
      </c>
      <c r="F21" t="s">
        <v>24</v>
      </c>
      <c r="G21">
        <f t="shared" si="0"/>
        <v>1.2648807322074824</v>
      </c>
      <c r="H21">
        <f t="shared" si="1"/>
        <v>7.3978285893524533E-4</v>
      </c>
      <c r="I21">
        <f t="shared" si="0"/>
        <v>0</v>
      </c>
    </row>
    <row r="22" spans="1:9" x14ac:dyDescent="0.25">
      <c r="A22" t="s">
        <v>8</v>
      </c>
      <c r="B22">
        <v>44735</v>
      </c>
      <c r="C22">
        <v>976</v>
      </c>
      <c r="F22" t="s">
        <v>8</v>
      </c>
      <c r="G22">
        <f t="shared" si="0"/>
        <v>6.6188372388936401</v>
      </c>
      <c r="H22">
        <f t="shared" si="1"/>
        <v>0.14440561406415989</v>
      </c>
      <c r="I22">
        <f t="shared" si="0"/>
        <v>0</v>
      </c>
    </row>
    <row r="23" spans="1:9" x14ac:dyDescent="0.25">
      <c r="A23" t="s">
        <v>9</v>
      </c>
      <c r="B23">
        <v>335</v>
      </c>
      <c r="C23">
        <v>91</v>
      </c>
      <c r="F23" t="s">
        <v>9</v>
      </c>
      <c r="G23">
        <f t="shared" si="0"/>
        <v>4.9565451548661439E-2</v>
      </c>
      <c r="H23">
        <f t="shared" si="1"/>
        <v>1.3464048032621466E-2</v>
      </c>
      <c r="I23">
        <f t="shared" si="0"/>
        <v>0</v>
      </c>
    </row>
    <row r="24" spans="1:9" x14ac:dyDescent="0.25">
      <c r="A24" t="s">
        <v>10</v>
      </c>
      <c r="B24">
        <v>4821</v>
      </c>
      <c r="C24">
        <v>1073</v>
      </c>
      <c r="F24" t="s">
        <v>10</v>
      </c>
      <c r="G24">
        <f t="shared" si="0"/>
        <v>0.71329863258536352</v>
      </c>
      <c r="H24">
        <f t="shared" si="1"/>
        <v>0.15875740152750364</v>
      </c>
      <c r="I24">
        <f t="shared" si="0"/>
        <v>0</v>
      </c>
    </row>
    <row r="25" spans="1:9" x14ac:dyDescent="0.25">
      <c r="A25" t="s">
        <v>11</v>
      </c>
      <c r="B25">
        <v>10791</v>
      </c>
      <c r="C25">
        <v>178</v>
      </c>
      <c r="F25" t="s">
        <v>11</v>
      </c>
      <c r="G25">
        <f t="shared" si="0"/>
        <v>1.5965993661540465</v>
      </c>
      <c r="H25">
        <f t="shared" si="1"/>
        <v>2.6336269778094733E-2</v>
      </c>
      <c r="I25">
        <f t="shared" si="0"/>
        <v>0</v>
      </c>
    </row>
    <row r="26" spans="1:9" x14ac:dyDescent="0.25">
      <c r="F26" t="s">
        <v>42</v>
      </c>
      <c r="G26">
        <f>B32*100/675874</f>
        <v>73.630144080109602</v>
      </c>
      <c r="H26">
        <f t="shared" ref="H26:I26" si="2">C32*100/675874</f>
        <v>98.83735725889737</v>
      </c>
      <c r="I26">
        <f t="shared" si="2"/>
        <v>97.626184762248585</v>
      </c>
    </row>
    <row r="28" spans="1:9" x14ac:dyDescent="0.25">
      <c r="A28" t="s">
        <v>35</v>
      </c>
      <c r="B28">
        <f>SUM(B18:B25)</f>
        <v>178227</v>
      </c>
      <c r="C28">
        <f>SUM(C18:C25)</f>
        <v>7858</v>
      </c>
      <c r="D28">
        <f>SUM(D18:D25)</f>
        <v>16044</v>
      </c>
    </row>
    <row r="29" spans="1:9" x14ac:dyDescent="0.25">
      <c r="A29" t="s">
        <v>36</v>
      </c>
      <c r="B29">
        <v>186640</v>
      </c>
      <c r="C29">
        <v>186640</v>
      </c>
      <c r="D29">
        <v>186640</v>
      </c>
      <c r="F29" t="s">
        <v>2</v>
      </c>
      <c r="G29" t="s">
        <v>39</v>
      </c>
      <c r="H29" t="s">
        <v>40</v>
      </c>
      <c r="I29" t="s">
        <v>41</v>
      </c>
    </row>
    <row r="30" spans="1:9" x14ac:dyDescent="0.25">
      <c r="A30" t="s">
        <v>44</v>
      </c>
      <c r="B30">
        <f>675874</f>
        <v>675874</v>
      </c>
      <c r="C30">
        <f t="shared" ref="C30:D30" si="3">675874</f>
        <v>675874</v>
      </c>
      <c r="D30">
        <f t="shared" si="3"/>
        <v>675874</v>
      </c>
      <c r="F30" t="s">
        <v>5</v>
      </c>
      <c r="G30">
        <f>B18*100/186640</f>
        <v>0.21163737676810973</v>
      </c>
      <c r="H30">
        <f t="shared" ref="H30:I37" si="4">C18*100/186640</f>
        <v>0.34237033861980282</v>
      </c>
      <c r="I30">
        <f t="shared" si="4"/>
        <v>0</v>
      </c>
    </row>
    <row r="31" spans="1:9" x14ac:dyDescent="0.25">
      <c r="A31" t="s">
        <v>38</v>
      </c>
      <c r="B31">
        <f>B29-B28</f>
        <v>8413</v>
      </c>
      <c r="C31">
        <f>C29-C28</f>
        <v>178782</v>
      </c>
      <c r="D31">
        <f>D29-D28</f>
        <v>170596</v>
      </c>
      <c r="F31" t="s">
        <v>6</v>
      </c>
      <c r="G31">
        <f t="shared" ref="G31:G37" si="5">B19*100/186640</f>
        <v>0.77100300042863268</v>
      </c>
      <c r="H31">
        <f t="shared" si="4"/>
        <v>0.19502786112301757</v>
      </c>
      <c r="I31">
        <f t="shared" si="4"/>
        <v>0</v>
      </c>
    </row>
    <row r="32" spans="1:9" x14ac:dyDescent="0.25">
      <c r="A32" t="s">
        <v>45</v>
      </c>
      <c r="B32">
        <f>B30-SUM(B18:B25)</f>
        <v>497647</v>
      </c>
      <c r="C32">
        <f t="shared" ref="C32:D32" si="6">C30-SUM(C18:C25)</f>
        <v>668016</v>
      </c>
      <c r="D32">
        <f t="shared" si="6"/>
        <v>659830</v>
      </c>
      <c r="F32" t="s">
        <v>7</v>
      </c>
      <c r="G32">
        <f t="shared" si="5"/>
        <v>57.416416630947275</v>
      </c>
      <c r="H32">
        <f t="shared" si="4"/>
        <v>2.4282040291470208</v>
      </c>
      <c r="I32">
        <f t="shared" si="4"/>
        <v>8.5962280325760823</v>
      </c>
    </row>
    <row r="33" spans="6:9" x14ac:dyDescent="0.25">
      <c r="F33" t="s">
        <v>24</v>
      </c>
      <c r="G33">
        <f t="shared" si="5"/>
        <v>4.5804757822546076</v>
      </c>
      <c r="H33">
        <f t="shared" si="4"/>
        <v>2.6789541363051866E-3</v>
      </c>
      <c r="I33">
        <f t="shared" si="4"/>
        <v>0</v>
      </c>
    </row>
    <row r="34" spans="6:9" x14ac:dyDescent="0.25">
      <c r="F34" t="s">
        <v>8</v>
      </c>
      <c r="G34">
        <f t="shared" si="5"/>
        <v>23.968602657522503</v>
      </c>
      <c r="H34">
        <f t="shared" si="4"/>
        <v>0.52293184740677234</v>
      </c>
      <c r="I34">
        <f t="shared" si="4"/>
        <v>0</v>
      </c>
    </row>
    <row r="35" spans="6:9" x14ac:dyDescent="0.25">
      <c r="F35" t="s">
        <v>9</v>
      </c>
      <c r="G35">
        <f t="shared" si="5"/>
        <v>0.17948992713244749</v>
      </c>
      <c r="H35">
        <f t="shared" si="4"/>
        <v>4.8756965280754391E-2</v>
      </c>
      <c r="I35">
        <f t="shared" si="4"/>
        <v>0</v>
      </c>
    </row>
    <row r="36" spans="6:9" x14ac:dyDescent="0.25">
      <c r="F36" t="s">
        <v>10</v>
      </c>
      <c r="G36">
        <f t="shared" si="5"/>
        <v>2.5830475782254609</v>
      </c>
      <c r="H36">
        <f t="shared" si="4"/>
        <v>0.57490355765109302</v>
      </c>
      <c r="I36">
        <f t="shared" si="4"/>
        <v>0</v>
      </c>
    </row>
    <row r="37" spans="6:9" x14ac:dyDescent="0.25">
      <c r="F37" t="s">
        <v>11</v>
      </c>
      <c r="G37">
        <f t="shared" si="5"/>
        <v>5.7817188169738536</v>
      </c>
      <c r="H37">
        <f t="shared" si="4"/>
        <v>9.5370767252464642E-2</v>
      </c>
      <c r="I37">
        <f t="shared" si="4"/>
        <v>0</v>
      </c>
    </row>
    <row r="38" spans="6:9" x14ac:dyDescent="0.25">
      <c r="F38" t="s">
        <v>42</v>
      </c>
      <c r="G38">
        <f>B31*100/186640</f>
        <v>4.507608229747107</v>
      </c>
      <c r="H38">
        <f t="shared" ref="H38:I38" si="7">C31*100/186640</f>
        <v>95.789755679382765</v>
      </c>
      <c r="I38">
        <f t="shared" si="7"/>
        <v>91.403771967423921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38"/>
  <sheetViews>
    <sheetView topLeftCell="C1" zoomScaleNormal="100" workbookViewId="0">
      <selection activeCell="W38" sqref="W38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2776</v>
      </c>
      <c r="C17">
        <v>2079</v>
      </c>
      <c r="F17" t="s">
        <v>5</v>
      </c>
      <c r="G17">
        <f>100*B17/744802</f>
        <v>0.37271650720594196</v>
      </c>
      <c r="H17">
        <f t="shared" ref="H17:I17" si="0">100*C17/744802</f>
        <v>0.27913458879004083</v>
      </c>
      <c r="I17">
        <f t="shared" si="0"/>
        <v>0</v>
      </c>
    </row>
    <row r="18" spans="1:9" x14ac:dyDescent="0.25">
      <c r="A18" t="s">
        <v>6</v>
      </c>
      <c r="B18">
        <v>1727</v>
      </c>
      <c r="C18">
        <v>512</v>
      </c>
      <c r="F18" t="s">
        <v>6</v>
      </c>
      <c r="G18">
        <f t="shared" ref="G18:G24" si="1">100*B18/744802</f>
        <v>0.23187370603193869</v>
      </c>
      <c r="H18">
        <f t="shared" ref="H18:H24" si="2">100*C18/744802</f>
        <v>6.8743102193603134E-2</v>
      </c>
      <c r="I18">
        <f t="shared" ref="I18:I24" si="3">100*D18/744802</f>
        <v>0</v>
      </c>
    </row>
    <row r="19" spans="1:9" x14ac:dyDescent="0.25">
      <c r="A19" t="s">
        <v>7</v>
      </c>
      <c r="B19">
        <v>561824</v>
      </c>
      <c r="C19">
        <v>238766</v>
      </c>
      <c r="D19">
        <v>406153</v>
      </c>
      <c r="F19" t="s">
        <v>7</v>
      </c>
      <c r="G19">
        <f t="shared" si="1"/>
        <v>75.432665325818135</v>
      </c>
      <c r="H19">
        <f t="shared" si="2"/>
        <v>32.057647535855168</v>
      </c>
      <c r="I19">
        <f t="shared" si="3"/>
        <v>54.531674189918931</v>
      </c>
    </row>
    <row r="20" spans="1:9" x14ac:dyDescent="0.25">
      <c r="A20" t="s">
        <v>24</v>
      </c>
      <c r="B20">
        <v>7796</v>
      </c>
      <c r="C20">
        <v>630</v>
      </c>
      <c r="F20" t="s">
        <v>24</v>
      </c>
      <c r="G20">
        <f t="shared" si="1"/>
        <v>1.0467211419947853</v>
      </c>
      <c r="H20">
        <f t="shared" si="2"/>
        <v>8.4586239027285098E-2</v>
      </c>
      <c r="I20">
        <f t="shared" si="3"/>
        <v>0</v>
      </c>
    </row>
    <row r="21" spans="1:9" x14ac:dyDescent="0.25">
      <c r="A21" t="s">
        <v>8</v>
      </c>
      <c r="B21">
        <v>54921</v>
      </c>
      <c r="C21">
        <v>31723</v>
      </c>
      <c r="F21" t="s">
        <v>8</v>
      </c>
      <c r="G21">
        <f t="shared" si="1"/>
        <v>7.3739060851071825</v>
      </c>
      <c r="H21">
        <f t="shared" si="2"/>
        <v>4.2592527947024843</v>
      </c>
      <c r="I21">
        <f t="shared" si="3"/>
        <v>0</v>
      </c>
    </row>
    <row r="22" spans="1:9" x14ac:dyDescent="0.25">
      <c r="A22" t="s">
        <v>9</v>
      </c>
      <c r="B22">
        <v>2743</v>
      </c>
      <c r="C22">
        <v>1891</v>
      </c>
      <c r="F22" t="s">
        <v>9</v>
      </c>
      <c r="G22">
        <f t="shared" si="1"/>
        <v>0.36828579944736989</v>
      </c>
      <c r="H22">
        <f t="shared" si="2"/>
        <v>0.25389298095332719</v>
      </c>
      <c r="I22">
        <f t="shared" si="3"/>
        <v>0</v>
      </c>
    </row>
    <row r="23" spans="1:9" x14ac:dyDescent="0.25">
      <c r="A23" t="s">
        <v>10</v>
      </c>
      <c r="B23">
        <v>58753</v>
      </c>
      <c r="C23">
        <v>31088</v>
      </c>
      <c r="D23">
        <f>36473+2401+14763</f>
        <v>53637</v>
      </c>
      <c r="F23" t="s">
        <v>10</v>
      </c>
      <c r="G23">
        <f t="shared" si="1"/>
        <v>7.8884052405874314</v>
      </c>
      <c r="H23">
        <f t="shared" si="2"/>
        <v>4.1739952363178405</v>
      </c>
      <c r="I23">
        <f t="shared" si="3"/>
        <v>7.2015112741372871</v>
      </c>
    </row>
    <row r="24" spans="1:9" x14ac:dyDescent="0.25">
      <c r="A24" t="s">
        <v>11</v>
      </c>
      <c r="B24">
        <v>35089</v>
      </c>
      <c r="C24">
        <v>32222</v>
      </c>
      <c r="D24">
        <v>7213</v>
      </c>
      <c r="F24" t="s">
        <v>11</v>
      </c>
      <c r="G24">
        <f t="shared" si="1"/>
        <v>4.7111849860768364</v>
      </c>
      <c r="H24">
        <f t="shared" si="2"/>
        <v>4.326250466566953</v>
      </c>
      <c r="I24">
        <f t="shared" si="3"/>
        <v>0.96844530492667846</v>
      </c>
    </row>
    <row r="25" spans="1:9" x14ac:dyDescent="0.25">
      <c r="F25" t="s">
        <v>42</v>
      </c>
      <c r="G25">
        <f>B27*100/744802</f>
        <v>2.5742412077303767</v>
      </c>
      <c r="H25">
        <f t="shared" ref="H25:I25" si="4">C27*100/744802</f>
        <v>54.496497055593302</v>
      </c>
      <c r="I25">
        <f t="shared" si="4"/>
        <v>37.298369231017105</v>
      </c>
    </row>
    <row r="26" spans="1:9" x14ac:dyDescent="0.25">
      <c r="A26" t="s">
        <v>43</v>
      </c>
      <c r="B26">
        <v>744802</v>
      </c>
      <c r="C26">
        <v>744802</v>
      </c>
      <c r="D26">
        <v>744802</v>
      </c>
    </row>
    <row r="27" spans="1:9" x14ac:dyDescent="0.25">
      <c r="A27" t="s">
        <v>38</v>
      </c>
      <c r="B27">
        <f>B26-SUM(B17:B24)</f>
        <v>19173</v>
      </c>
      <c r="C27">
        <f t="shared" ref="C27:D27" si="5">C26-SUM(C17:C24)</f>
        <v>405891</v>
      </c>
      <c r="D27">
        <f t="shared" si="5"/>
        <v>277799</v>
      </c>
    </row>
    <row r="29" spans="1:9" x14ac:dyDescent="0.25">
      <c r="A29" t="s">
        <v>44</v>
      </c>
      <c r="B29">
        <f>1249676</f>
        <v>1249676</v>
      </c>
      <c r="C29">
        <f t="shared" ref="C29:D29" si="6">1249676</f>
        <v>1249676</v>
      </c>
      <c r="D29">
        <f t="shared" si="6"/>
        <v>1249676</v>
      </c>
      <c r="F29" t="s">
        <v>2</v>
      </c>
      <c r="G29" t="s">
        <v>46</v>
      </c>
      <c r="H29" t="s">
        <v>47</v>
      </c>
      <c r="I29" t="s">
        <v>41</v>
      </c>
    </row>
    <row r="30" spans="1:9" x14ac:dyDescent="0.25">
      <c r="A30" t="s">
        <v>37</v>
      </c>
      <c r="B30">
        <f>B29-SUM(B17:B24)</f>
        <v>524047</v>
      </c>
      <c r="C30">
        <f t="shared" ref="C30:D30" si="7">C29-SUM(C17:C24)</f>
        <v>910765</v>
      </c>
      <c r="D30">
        <f t="shared" si="7"/>
        <v>782673</v>
      </c>
      <c r="F30" t="s">
        <v>5</v>
      </c>
      <c r="G30">
        <f>B17*100/1249676</f>
        <v>0.22213757806023321</v>
      </c>
      <c r="H30">
        <f t="shared" ref="H30:I37" si="8">C17*100/1249676</f>
        <v>0.16636312132104641</v>
      </c>
      <c r="I30">
        <f t="shared" si="8"/>
        <v>0</v>
      </c>
    </row>
    <row r="31" spans="1:9" x14ac:dyDescent="0.25">
      <c r="F31" t="s">
        <v>6</v>
      </c>
      <c r="G31">
        <f t="shared" ref="G31:G37" si="9">B18*100/1249676</f>
        <v>0.13819582035663644</v>
      </c>
      <c r="H31">
        <f t="shared" si="8"/>
        <v>4.0970619584596329E-2</v>
      </c>
      <c r="I31">
        <f t="shared" si="8"/>
        <v>0</v>
      </c>
    </row>
    <row r="32" spans="1:9" x14ac:dyDescent="0.25">
      <c r="F32" t="s">
        <v>7</v>
      </c>
      <c r="G32">
        <f t="shared" si="9"/>
        <v>44.957573002922359</v>
      </c>
      <c r="H32">
        <f t="shared" si="8"/>
        <v>19.106232335421343</v>
      </c>
      <c r="I32">
        <f t="shared" si="8"/>
        <v>32.500664172153421</v>
      </c>
    </row>
    <row r="33" spans="6:9" x14ac:dyDescent="0.25">
      <c r="F33" t="s">
        <v>24</v>
      </c>
      <c r="G33">
        <f t="shared" si="9"/>
        <v>0.62384169976858006</v>
      </c>
      <c r="H33">
        <f t="shared" si="8"/>
        <v>5.0413067066983765E-2</v>
      </c>
      <c r="I33">
        <f t="shared" si="8"/>
        <v>0</v>
      </c>
    </row>
    <row r="34" spans="6:9" x14ac:dyDescent="0.25">
      <c r="F34" t="s">
        <v>8</v>
      </c>
      <c r="G34">
        <f t="shared" si="9"/>
        <v>4.3948191371203418</v>
      </c>
      <c r="H34">
        <f t="shared" si="8"/>
        <v>2.5384979786760726</v>
      </c>
      <c r="I34">
        <f t="shared" si="8"/>
        <v>0</v>
      </c>
    </row>
    <row r="35" spans="6:9" x14ac:dyDescent="0.25">
      <c r="F35" t="s">
        <v>9</v>
      </c>
      <c r="G35">
        <f t="shared" si="9"/>
        <v>0.21949689359481978</v>
      </c>
      <c r="H35">
        <f t="shared" si="8"/>
        <v>0.15131922194232744</v>
      </c>
      <c r="I35">
        <f t="shared" si="8"/>
        <v>0</v>
      </c>
    </row>
    <row r="36" spans="6:9" x14ac:dyDescent="0.25">
      <c r="F36" t="s">
        <v>10</v>
      </c>
      <c r="G36">
        <f t="shared" si="9"/>
        <v>4.7014586180738052</v>
      </c>
      <c r="H36">
        <f t="shared" si="8"/>
        <v>2.4876848079022085</v>
      </c>
      <c r="I36">
        <f t="shared" si="8"/>
        <v>4.2920725051933459</v>
      </c>
    </row>
    <row r="37" spans="6:9" x14ac:dyDescent="0.25">
      <c r="F37" t="s">
        <v>11</v>
      </c>
      <c r="G37">
        <f t="shared" si="9"/>
        <v>2.8078477941482434</v>
      </c>
      <c r="H37">
        <f t="shared" si="8"/>
        <v>2.5784283286227789</v>
      </c>
      <c r="I37">
        <f t="shared" si="8"/>
        <v>0.57718960754627602</v>
      </c>
    </row>
    <row r="38" spans="6:9" x14ac:dyDescent="0.25">
      <c r="F38" t="s">
        <v>42</v>
      </c>
      <c r="G38">
        <f>B30*100/1249676</f>
        <v>41.934629455954983</v>
      </c>
      <c r="H38">
        <f t="shared" ref="H38:I38" si="10">C30*100/1249676</f>
        <v>72.880090519462641</v>
      </c>
      <c r="I38">
        <f t="shared" si="10"/>
        <v>62.630073715106953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8"/>
  <sheetViews>
    <sheetView zoomScale="115" zoomScaleNormal="115" workbookViewId="0">
      <selection activeCell="G26" sqref="G26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772</v>
      </c>
      <c r="C18">
        <v>5145</v>
      </c>
      <c r="F18" t="s">
        <v>5</v>
      </c>
      <c r="G18">
        <f>100*B18/46141</f>
        <v>1.6731323551721895</v>
      </c>
      <c r="H18">
        <f t="shared" ref="H18:I18" si="0">100*C18/46141</f>
        <v>11.150603584664399</v>
      </c>
      <c r="I18">
        <f t="shared" si="0"/>
        <v>0</v>
      </c>
    </row>
    <row r="19" spans="1:9" x14ac:dyDescent="0.25">
      <c r="A19" t="s">
        <v>6</v>
      </c>
      <c r="B19">
        <v>336</v>
      </c>
      <c r="C19">
        <v>3040</v>
      </c>
      <c r="F19" t="s">
        <v>6</v>
      </c>
      <c r="G19">
        <f t="shared" ref="G19:G25" si="1">100*B19/46141</f>
        <v>0.72820268308012392</v>
      </c>
      <c r="H19">
        <f t="shared" ref="H19:H25" si="2">100*C19/46141</f>
        <v>6.5885004659630262</v>
      </c>
      <c r="I19">
        <f t="shared" ref="I19:I25" si="3">100*D19/46141</f>
        <v>0</v>
      </c>
    </row>
    <row r="20" spans="1:9" x14ac:dyDescent="0.25">
      <c r="A20" t="s">
        <v>7</v>
      </c>
      <c r="B20">
        <v>13789</v>
      </c>
      <c r="C20">
        <v>4230</v>
      </c>
      <c r="D20">
        <v>15111</v>
      </c>
      <c r="F20" t="s">
        <v>7</v>
      </c>
      <c r="G20">
        <f t="shared" si="1"/>
        <v>29.884484514856634</v>
      </c>
      <c r="H20">
        <f t="shared" si="2"/>
        <v>9.1675516352051325</v>
      </c>
      <c r="I20">
        <f t="shared" si="3"/>
        <v>32.749615309594503</v>
      </c>
    </row>
    <row r="21" spans="1:9" x14ac:dyDescent="0.25">
      <c r="A21" t="s">
        <v>24</v>
      </c>
      <c r="B21">
        <v>46</v>
      </c>
      <c r="C21">
        <v>4</v>
      </c>
      <c r="F21" t="s">
        <v>24</v>
      </c>
      <c r="G21">
        <f t="shared" si="1"/>
        <v>9.9694414945493165E-2</v>
      </c>
      <c r="H21">
        <f t="shared" si="2"/>
        <v>8.6690795604776657E-3</v>
      </c>
      <c r="I21">
        <f t="shared" si="3"/>
        <v>0</v>
      </c>
    </row>
    <row r="22" spans="1:9" x14ac:dyDescent="0.25">
      <c r="A22" t="s">
        <v>8</v>
      </c>
      <c r="B22">
        <v>12421</v>
      </c>
      <c r="C22">
        <v>7825</v>
      </c>
      <c r="F22" t="s">
        <v>8</v>
      </c>
      <c r="G22">
        <f t="shared" si="1"/>
        <v>26.919659305173273</v>
      </c>
      <c r="H22">
        <f t="shared" si="2"/>
        <v>16.958886890184434</v>
      </c>
      <c r="I22">
        <f t="shared" si="3"/>
        <v>0</v>
      </c>
    </row>
    <row r="23" spans="1:9" x14ac:dyDescent="0.25">
      <c r="A23" t="s">
        <v>9</v>
      </c>
      <c r="B23">
        <v>233</v>
      </c>
      <c r="C23">
        <v>21</v>
      </c>
      <c r="F23" t="s">
        <v>9</v>
      </c>
      <c r="G23">
        <f t="shared" si="1"/>
        <v>0.50497388439782409</v>
      </c>
      <c r="H23">
        <f t="shared" si="2"/>
        <v>4.5512667692507745E-2</v>
      </c>
      <c r="I23">
        <f t="shared" si="3"/>
        <v>0</v>
      </c>
    </row>
    <row r="24" spans="1:9" x14ac:dyDescent="0.25">
      <c r="A24" t="s">
        <v>10</v>
      </c>
      <c r="B24">
        <v>2876</v>
      </c>
      <c r="C24">
        <v>1198</v>
      </c>
      <c r="F24" t="s">
        <v>10</v>
      </c>
      <c r="G24">
        <f t="shared" si="1"/>
        <v>6.233068203983442</v>
      </c>
      <c r="H24">
        <f t="shared" si="2"/>
        <v>2.596389328363061</v>
      </c>
      <c r="I24">
        <f t="shared" si="3"/>
        <v>0</v>
      </c>
    </row>
    <row r="25" spans="1:9" x14ac:dyDescent="0.25">
      <c r="A25" t="s">
        <v>11</v>
      </c>
      <c r="B25">
        <v>10772</v>
      </c>
      <c r="C25">
        <v>6673</v>
      </c>
      <c r="F25" t="s">
        <v>11</v>
      </c>
      <c r="G25">
        <f t="shared" si="1"/>
        <v>23.345831256366356</v>
      </c>
      <c r="H25">
        <f t="shared" si="2"/>
        <v>14.462191976766867</v>
      </c>
      <c r="I25">
        <f t="shared" si="3"/>
        <v>0</v>
      </c>
    </row>
    <row r="26" spans="1:9" x14ac:dyDescent="0.25">
      <c r="F26" t="s">
        <v>42</v>
      </c>
      <c r="G26">
        <f>B28*100/46141</f>
        <v>10.610953382024663</v>
      </c>
      <c r="H26">
        <f t="shared" ref="H26:I26" si="4">C28*100/46141</f>
        <v>39.021694371600098</v>
      </c>
      <c r="I26">
        <f t="shared" si="4"/>
        <v>67.250384690405497</v>
      </c>
    </row>
    <row r="27" spans="1:9" x14ac:dyDescent="0.25">
      <c r="A27" t="s">
        <v>43</v>
      </c>
      <c r="B27">
        <v>46141</v>
      </c>
      <c r="C27">
        <v>46141</v>
      </c>
      <c r="D27">
        <v>46141</v>
      </c>
    </row>
    <row r="28" spans="1:9" x14ac:dyDescent="0.25">
      <c r="A28" t="s">
        <v>37</v>
      </c>
      <c r="B28">
        <f>B27-SUM(B18:B25)</f>
        <v>4896</v>
      </c>
      <c r="C28">
        <f t="shared" ref="C28:D28" si="5">C27-SUM(C18:C25)</f>
        <v>18005</v>
      </c>
      <c r="D28">
        <f t="shared" si="5"/>
        <v>31030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609</v>
      </c>
      <c r="C16">
        <v>849</v>
      </c>
      <c r="F16" t="s">
        <v>5</v>
      </c>
      <c r="G16">
        <f t="shared" ref="G16:I23" si="0">B16*100/244518</f>
        <v>0.24906141879125462</v>
      </c>
      <c r="H16">
        <f t="shared" si="0"/>
        <v>0.34721370205874413</v>
      </c>
      <c r="I16">
        <f t="shared" si="0"/>
        <v>0</v>
      </c>
    </row>
    <row r="17" spans="1:9" x14ac:dyDescent="0.25">
      <c r="A17" t="s">
        <v>6</v>
      </c>
      <c r="B17">
        <v>668</v>
      </c>
      <c r="C17">
        <v>529</v>
      </c>
      <c r="F17" t="s">
        <v>6</v>
      </c>
      <c r="G17">
        <f t="shared" si="0"/>
        <v>0.27319052176117914</v>
      </c>
      <c r="H17">
        <f t="shared" si="0"/>
        <v>0.21634399103542479</v>
      </c>
      <c r="I17">
        <f t="shared" si="0"/>
        <v>0</v>
      </c>
    </row>
    <row r="18" spans="1:9" x14ac:dyDescent="0.25">
      <c r="A18" t="s">
        <v>7</v>
      </c>
      <c r="B18">
        <v>91627</v>
      </c>
      <c r="C18">
        <v>8853</v>
      </c>
      <c r="D18">
        <v>29812</v>
      </c>
      <c r="F18" t="s">
        <v>7</v>
      </c>
      <c r="G18">
        <f t="shared" si="0"/>
        <v>37.472496912292755</v>
      </c>
      <c r="H18">
        <f t="shared" si="0"/>
        <v>3.6205923490295193</v>
      </c>
      <c r="I18">
        <f t="shared" si="0"/>
        <v>12.192149453209989</v>
      </c>
    </row>
    <row r="19" spans="1:9" x14ac:dyDescent="0.25">
      <c r="A19" t="s">
        <v>24</v>
      </c>
      <c r="B19">
        <v>18351</v>
      </c>
      <c r="C19">
        <v>47</v>
      </c>
      <c r="F19" t="s">
        <v>24</v>
      </c>
      <c r="G19">
        <f t="shared" si="0"/>
        <v>7.5049689593404167</v>
      </c>
      <c r="H19">
        <f t="shared" si="0"/>
        <v>1.922148880655003E-2</v>
      </c>
      <c r="I19">
        <f t="shared" si="0"/>
        <v>0</v>
      </c>
    </row>
    <row r="20" spans="1:9" x14ac:dyDescent="0.25">
      <c r="A20" t="s">
        <v>8</v>
      </c>
      <c r="B20">
        <v>82163</v>
      </c>
      <c r="C20">
        <v>3040</v>
      </c>
      <c r="F20" t="s">
        <v>8</v>
      </c>
      <c r="G20">
        <f t="shared" si="0"/>
        <v>33.602025208778088</v>
      </c>
      <c r="H20">
        <f t="shared" si="0"/>
        <v>1.2432622547215337</v>
      </c>
      <c r="I20">
        <f t="shared" si="0"/>
        <v>0</v>
      </c>
    </row>
    <row r="21" spans="1:9" x14ac:dyDescent="0.25">
      <c r="A21" t="s">
        <v>9</v>
      </c>
      <c r="B21">
        <v>969</v>
      </c>
      <c r="C21">
        <v>119</v>
      </c>
      <c r="F21" t="s">
        <v>9</v>
      </c>
      <c r="G21">
        <f t="shared" si="0"/>
        <v>0.39628984369248887</v>
      </c>
      <c r="H21">
        <f t="shared" si="0"/>
        <v>4.8667173786796879E-2</v>
      </c>
      <c r="I21">
        <f t="shared" si="0"/>
        <v>0</v>
      </c>
    </row>
    <row r="22" spans="1:9" x14ac:dyDescent="0.25">
      <c r="A22" t="s">
        <v>10</v>
      </c>
      <c r="B22">
        <v>14779</v>
      </c>
      <c r="C22">
        <v>4130</v>
      </c>
      <c r="F22" t="s">
        <v>10</v>
      </c>
      <c r="G22">
        <f t="shared" si="0"/>
        <v>6.0441358100426141</v>
      </c>
      <c r="H22">
        <f t="shared" si="0"/>
        <v>1.6890372078947153</v>
      </c>
      <c r="I22">
        <f t="shared" si="0"/>
        <v>0</v>
      </c>
    </row>
    <row r="23" spans="1:9" x14ac:dyDescent="0.25">
      <c r="A23" t="s">
        <v>11</v>
      </c>
      <c r="B23">
        <v>21579</v>
      </c>
      <c r="C23">
        <v>4044</v>
      </c>
      <c r="D23">
        <v>13160</v>
      </c>
      <c r="F23" t="s">
        <v>11</v>
      </c>
      <c r="G23">
        <f t="shared" si="0"/>
        <v>8.8251171692881503</v>
      </c>
      <c r="H23">
        <f t="shared" si="0"/>
        <v>1.6538659730571983</v>
      </c>
      <c r="I23">
        <f t="shared" si="0"/>
        <v>5.3820168658340082</v>
      </c>
    </row>
    <row r="24" spans="1:9" x14ac:dyDescent="0.25">
      <c r="F24" t="s">
        <v>42</v>
      </c>
      <c r="G24">
        <f>B27*100/244518</f>
        <v>5.632714156013054</v>
      </c>
      <c r="H24">
        <f t="shared" ref="H24:I24" si="1">C27*100/244518</f>
        <v>91.161795859609512</v>
      </c>
      <c r="I24">
        <f t="shared" si="1"/>
        <v>82.425833680956003</v>
      </c>
    </row>
    <row r="26" spans="1:9" x14ac:dyDescent="0.25">
      <c r="A26" t="s">
        <v>34</v>
      </c>
      <c r="B26">
        <v>244518</v>
      </c>
      <c r="C26">
        <v>244518</v>
      </c>
      <c r="D26">
        <v>244518</v>
      </c>
    </row>
    <row r="27" spans="1:9" x14ac:dyDescent="0.25">
      <c r="A27" t="s">
        <v>37</v>
      </c>
      <c r="B27">
        <f>B26-SUM(B16:B23)</f>
        <v>13773</v>
      </c>
      <c r="C27">
        <f t="shared" ref="C27:D27" si="2">C26-SUM(C16:C23)</f>
        <v>222907</v>
      </c>
      <c r="D27">
        <f t="shared" si="2"/>
        <v>201546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1213</v>
      </c>
      <c r="C16">
        <v>1946</v>
      </c>
      <c r="F16" t="s">
        <v>5</v>
      </c>
      <c r="G16">
        <f>100*B16/208189</f>
        <v>0.58264365552454744</v>
      </c>
      <c r="H16">
        <f t="shared" ref="H16:I23" si="0">100*C16/208189</f>
        <v>0.93472757926691608</v>
      </c>
      <c r="I16">
        <f t="shared" si="0"/>
        <v>0</v>
      </c>
    </row>
    <row r="17" spans="1:9" x14ac:dyDescent="0.25">
      <c r="A17" t="s">
        <v>6</v>
      </c>
      <c r="B17">
        <v>809</v>
      </c>
      <c r="C17">
        <v>1252</v>
      </c>
      <c r="F17" t="s">
        <v>6</v>
      </c>
      <c r="G17">
        <f t="shared" ref="G17:G22" si="1">100*B17/208189</f>
        <v>0.38858921460788032</v>
      </c>
      <c r="H17">
        <f t="shared" si="0"/>
        <v>0.60137663373184946</v>
      </c>
      <c r="I17">
        <f t="shared" si="0"/>
        <v>0</v>
      </c>
    </row>
    <row r="18" spans="1:9" x14ac:dyDescent="0.25">
      <c r="A18" t="s">
        <v>7</v>
      </c>
      <c r="B18">
        <v>135931</v>
      </c>
      <c r="C18">
        <v>14829</v>
      </c>
      <c r="D18">
        <v>66877</v>
      </c>
      <c r="F18" t="s">
        <v>7</v>
      </c>
      <c r="G18">
        <f t="shared" si="1"/>
        <v>65.292114376840274</v>
      </c>
      <c r="H18">
        <f t="shared" si="0"/>
        <v>7.1228547137456832</v>
      </c>
      <c r="I18">
        <f t="shared" si="0"/>
        <v>32.123214963326596</v>
      </c>
    </row>
    <row r="19" spans="1:9" x14ac:dyDescent="0.25">
      <c r="I19">
        <f t="shared" si="0"/>
        <v>0</v>
      </c>
    </row>
    <row r="20" spans="1:9" x14ac:dyDescent="0.25">
      <c r="A20" t="s">
        <v>8</v>
      </c>
      <c r="B20">
        <v>22710</v>
      </c>
      <c r="C20">
        <v>6909</v>
      </c>
      <c r="F20" t="s">
        <v>8</v>
      </c>
      <c r="G20">
        <f t="shared" si="1"/>
        <v>10.90835730994433</v>
      </c>
      <c r="H20">
        <f t="shared" si="0"/>
        <v>3.3186191393397344</v>
      </c>
      <c r="I20">
        <f t="shared" si="0"/>
        <v>0</v>
      </c>
    </row>
    <row r="21" spans="1:9" x14ac:dyDescent="0.25">
      <c r="A21" t="s">
        <v>9</v>
      </c>
      <c r="B21">
        <v>1061</v>
      </c>
      <c r="C21">
        <v>128</v>
      </c>
      <c r="F21" t="s">
        <v>9</v>
      </c>
      <c r="G21">
        <f t="shared" si="1"/>
        <v>0.50963307379352418</v>
      </c>
      <c r="H21">
        <f t="shared" si="0"/>
        <v>6.1482595141914322E-2</v>
      </c>
      <c r="I21">
        <f t="shared" si="0"/>
        <v>0</v>
      </c>
    </row>
    <row r="22" spans="1:9" x14ac:dyDescent="0.25">
      <c r="A22" t="s">
        <v>10</v>
      </c>
      <c r="B22">
        <v>17512</v>
      </c>
      <c r="C22">
        <v>4726</v>
      </c>
      <c r="D22">
        <v>2470</v>
      </c>
      <c r="F22" t="s">
        <v>10</v>
      </c>
      <c r="G22">
        <f t="shared" si="1"/>
        <v>8.4115875478531521</v>
      </c>
      <c r="H22">
        <f t="shared" si="0"/>
        <v>2.2700526925053679</v>
      </c>
      <c r="I22">
        <f t="shared" si="0"/>
        <v>1.1864219531291278</v>
      </c>
    </row>
    <row r="23" spans="1:9" x14ac:dyDescent="0.25">
      <c r="I23">
        <f t="shared" si="0"/>
        <v>0</v>
      </c>
    </row>
    <row r="24" spans="1:9" x14ac:dyDescent="0.25">
      <c r="F24" t="s">
        <v>42</v>
      </c>
      <c r="G24">
        <f>B27*100/208189</f>
        <v>13.907074821436291</v>
      </c>
      <c r="H24">
        <f t="shared" ref="H24:I24" si="2">C27*100/208189</f>
        <v>85.690886646268538</v>
      </c>
      <c r="I24">
        <f t="shared" si="2"/>
        <v>66.690363083544284</v>
      </c>
    </row>
    <row r="26" spans="1:9" x14ac:dyDescent="0.25">
      <c r="A26" t="s">
        <v>43</v>
      </c>
      <c r="B26">
        <v>208189</v>
      </c>
      <c r="C26">
        <v>208189</v>
      </c>
      <c r="D26">
        <v>208189</v>
      </c>
    </row>
    <row r="27" spans="1:9" x14ac:dyDescent="0.25">
      <c r="A27" t="s">
        <v>37</v>
      </c>
      <c r="B27">
        <f>B26-SUM(B16:B23)</f>
        <v>28953</v>
      </c>
      <c r="C27">
        <f t="shared" ref="C27:D27" si="3">C26-SUM(C16:C23)</f>
        <v>178399</v>
      </c>
      <c r="D27">
        <f t="shared" si="3"/>
        <v>138842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7"/>
  <sheetViews>
    <sheetView workbookViewId="0">
      <selection activeCell="A16" sqref="A16:I27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713</v>
      </c>
      <c r="C17">
        <v>1946</v>
      </c>
      <c r="D17">
        <v>0</v>
      </c>
      <c r="F17" t="s">
        <v>5</v>
      </c>
      <c r="G17">
        <f t="shared" ref="G17:I19" si="0">100*B17/189892</f>
        <v>0.37547658669138245</v>
      </c>
      <c r="H17">
        <f t="shared" si="0"/>
        <v>1.0247930402544605</v>
      </c>
      <c r="I17">
        <f t="shared" si="0"/>
        <v>0</v>
      </c>
    </row>
    <row r="18" spans="1:9" x14ac:dyDescent="0.25">
      <c r="A18" t="s">
        <v>6</v>
      </c>
      <c r="B18">
        <v>2940</v>
      </c>
      <c r="C18">
        <v>1252</v>
      </c>
      <c r="D18">
        <v>0</v>
      </c>
      <c r="F18" t="s">
        <v>6</v>
      </c>
      <c r="G18">
        <f t="shared" si="0"/>
        <v>1.5482484780822783</v>
      </c>
      <c r="H18">
        <f t="shared" si="0"/>
        <v>0.6593221410064668</v>
      </c>
      <c r="I18">
        <f t="shared" si="0"/>
        <v>0</v>
      </c>
    </row>
    <row r="19" spans="1:9" x14ac:dyDescent="0.25">
      <c r="A19" t="s">
        <v>7</v>
      </c>
      <c r="B19">
        <v>107791</v>
      </c>
      <c r="C19">
        <v>14829</v>
      </c>
      <c r="D19">
        <v>30600</v>
      </c>
      <c r="F19" t="s">
        <v>7</v>
      </c>
      <c r="G19">
        <f t="shared" si="0"/>
        <v>56.764371326859475</v>
      </c>
      <c r="H19">
        <f t="shared" si="0"/>
        <v>7.8091757420007166</v>
      </c>
      <c r="I19">
        <f t="shared" si="0"/>
        <v>16.11442293514208</v>
      </c>
    </row>
    <row r="21" spans="1:9" x14ac:dyDescent="0.25">
      <c r="A21" t="s">
        <v>8</v>
      </c>
      <c r="B21">
        <v>39427</v>
      </c>
      <c r="C21">
        <v>6909</v>
      </c>
      <c r="D21">
        <v>0</v>
      </c>
      <c r="F21" t="s">
        <v>8</v>
      </c>
      <c r="G21">
        <f t="shared" ref="G21:I23" si="1">100*B21/189892</f>
        <v>20.762854675289113</v>
      </c>
      <c r="H21">
        <f t="shared" si="1"/>
        <v>3.6383839234933539</v>
      </c>
      <c r="I21">
        <f t="shared" si="1"/>
        <v>0</v>
      </c>
    </row>
    <row r="22" spans="1:9" x14ac:dyDescent="0.25">
      <c r="A22" t="s">
        <v>9</v>
      </c>
      <c r="B22">
        <v>739</v>
      </c>
      <c r="C22">
        <v>128</v>
      </c>
      <c r="D22">
        <v>0</v>
      </c>
      <c r="F22" t="s">
        <v>9</v>
      </c>
      <c r="G22">
        <f t="shared" si="1"/>
        <v>0.38916858003496724</v>
      </c>
      <c r="H22">
        <f t="shared" si="1"/>
        <v>6.740673646072505E-2</v>
      </c>
      <c r="I22">
        <f t="shared" si="1"/>
        <v>0</v>
      </c>
    </row>
    <row r="23" spans="1:9" x14ac:dyDescent="0.25">
      <c r="A23" t="s">
        <v>10</v>
      </c>
      <c r="B23">
        <v>10088</v>
      </c>
      <c r="C23">
        <v>4726</v>
      </c>
      <c r="D23">
        <v>667</v>
      </c>
      <c r="F23" t="s">
        <v>10</v>
      </c>
      <c r="G23">
        <f t="shared" si="1"/>
        <v>5.3124934173108924</v>
      </c>
      <c r="H23">
        <f t="shared" si="1"/>
        <v>2.4887830977608325</v>
      </c>
      <c r="I23">
        <f t="shared" si="1"/>
        <v>0.35125229077580938</v>
      </c>
    </row>
    <row r="25" spans="1:9" x14ac:dyDescent="0.25">
      <c r="F25" t="s">
        <v>42</v>
      </c>
      <c r="G25">
        <f>B27*100/189892</f>
        <v>14.84738693573189</v>
      </c>
      <c r="H25">
        <f t="shared" ref="H25:I25" si="2">C27*100/189892</f>
        <v>84.31213531902344</v>
      </c>
      <c r="I25">
        <f t="shared" si="2"/>
        <v>83.534324774082108</v>
      </c>
    </row>
    <row r="26" spans="1:9" x14ac:dyDescent="0.25">
      <c r="A26" t="s">
        <v>43</v>
      </c>
      <c r="B26">
        <v>189892</v>
      </c>
      <c r="C26">
        <v>189892</v>
      </c>
      <c r="D26">
        <v>189892</v>
      </c>
    </row>
    <row r="27" spans="1:9" x14ac:dyDescent="0.25">
      <c r="A27" t="s">
        <v>37</v>
      </c>
      <c r="B27">
        <f>B26-SUM(B17:B24)</f>
        <v>28194</v>
      </c>
      <c r="C27">
        <f t="shared" ref="C27:D27" si="3">C26-SUM(C17:C24)</f>
        <v>160102</v>
      </c>
      <c r="D27">
        <f t="shared" si="3"/>
        <v>158625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8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434</v>
      </c>
      <c r="C17">
        <v>2071</v>
      </c>
      <c r="F17" t="s">
        <v>5</v>
      </c>
      <c r="G17">
        <f>B17*100/1097960</f>
        <v>3.9527851652154902E-2</v>
      </c>
      <c r="H17">
        <f t="shared" ref="H17:I23" si="0">C17*100/1097960</f>
        <v>0.18862253634012169</v>
      </c>
      <c r="I17">
        <f t="shared" si="0"/>
        <v>0</v>
      </c>
    </row>
    <row r="18" spans="1:9" x14ac:dyDescent="0.25">
      <c r="A18" t="s">
        <v>6</v>
      </c>
      <c r="B18">
        <v>2179</v>
      </c>
      <c r="C18">
        <v>892</v>
      </c>
      <c r="F18" t="s">
        <v>6</v>
      </c>
      <c r="G18">
        <f t="shared" ref="G18:G23" si="1">B18*100/1097960</f>
        <v>0.19845896025356116</v>
      </c>
      <c r="H18">
        <f t="shared" si="0"/>
        <v>8.1241575285074141E-2</v>
      </c>
      <c r="I18">
        <f t="shared" si="0"/>
        <v>0</v>
      </c>
    </row>
    <row r="19" spans="1:9" x14ac:dyDescent="0.25">
      <c r="A19" t="s">
        <v>7</v>
      </c>
      <c r="B19">
        <v>849905</v>
      </c>
      <c r="C19">
        <v>193487</v>
      </c>
      <c r="D19">
        <v>401383</v>
      </c>
      <c r="F19" t="s">
        <v>7</v>
      </c>
      <c r="G19">
        <f t="shared" si="1"/>
        <v>77.407646908812708</v>
      </c>
      <c r="H19">
        <f t="shared" si="0"/>
        <v>17.622408830922801</v>
      </c>
      <c r="I19">
        <f t="shared" si="0"/>
        <v>36.557160552296985</v>
      </c>
    </row>
    <row r="21" spans="1:9" x14ac:dyDescent="0.25">
      <c r="A21" t="s">
        <v>8</v>
      </c>
      <c r="B21">
        <v>79051</v>
      </c>
      <c r="C21">
        <v>48535</v>
      </c>
      <c r="D21">
        <v>10542</v>
      </c>
      <c r="F21" t="s">
        <v>8</v>
      </c>
      <c r="G21">
        <f t="shared" si="1"/>
        <v>7.199806914641699</v>
      </c>
      <c r="H21">
        <f t="shared" si="0"/>
        <v>4.4204706910998581</v>
      </c>
      <c r="I21">
        <f t="shared" si="0"/>
        <v>0.96014426755073046</v>
      </c>
    </row>
    <row r="22" spans="1:9" x14ac:dyDescent="0.25">
      <c r="A22" t="s">
        <v>9</v>
      </c>
      <c r="B22">
        <v>4169</v>
      </c>
      <c r="C22">
        <v>630</v>
      </c>
      <c r="F22" t="s">
        <v>9</v>
      </c>
      <c r="G22">
        <f t="shared" si="1"/>
        <v>0.37970417865860323</v>
      </c>
      <c r="H22">
        <f t="shared" si="0"/>
        <v>5.7379139495063569E-2</v>
      </c>
      <c r="I22">
        <f t="shared" si="0"/>
        <v>0</v>
      </c>
    </row>
    <row r="23" spans="1:9" x14ac:dyDescent="0.25">
      <c r="A23" t="s">
        <v>10</v>
      </c>
      <c r="B23">
        <v>81801</v>
      </c>
      <c r="C23">
        <v>30230</v>
      </c>
      <c r="D23">
        <f>12099+1629+45027</f>
        <v>58755</v>
      </c>
      <c r="F23" t="s">
        <v>10</v>
      </c>
      <c r="G23">
        <f t="shared" si="1"/>
        <v>7.4502714124376119</v>
      </c>
      <c r="H23">
        <f t="shared" si="0"/>
        <v>2.7532879157710664</v>
      </c>
      <c r="I23">
        <f t="shared" si="0"/>
        <v>5.3512878429086665</v>
      </c>
    </row>
    <row r="25" spans="1:9" x14ac:dyDescent="0.25">
      <c r="F25" t="s">
        <v>42</v>
      </c>
      <c r="G25">
        <f>B28*100/1097960</f>
        <v>7.3245837735436625</v>
      </c>
      <c r="H25">
        <f t="shared" ref="H25:I25" si="2">C28*100/1097960</f>
        <v>74.876589311086008</v>
      </c>
      <c r="I25">
        <f t="shared" si="2"/>
        <v>57.131407337243616</v>
      </c>
    </row>
    <row r="27" spans="1:9" x14ac:dyDescent="0.25">
      <c r="A27" t="s">
        <v>43</v>
      </c>
      <c r="B27">
        <v>1097960</v>
      </c>
      <c r="C27">
        <v>1097960</v>
      </c>
      <c r="D27">
        <v>1097960</v>
      </c>
    </row>
    <row r="28" spans="1:9" x14ac:dyDescent="0.25">
      <c r="A28" t="s">
        <v>37</v>
      </c>
      <c r="B28">
        <f>B27-SUM(B17:B24)</f>
        <v>80421</v>
      </c>
      <c r="C28">
        <f t="shared" ref="C28:D28" si="3">C27-SUM(C17:C24)</f>
        <v>822115</v>
      </c>
      <c r="D28">
        <f t="shared" si="3"/>
        <v>627280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1102</v>
      </c>
      <c r="C16">
        <v>743</v>
      </c>
      <c r="F16" t="s">
        <v>5</v>
      </c>
      <c r="G16">
        <f>B16*100/158065</f>
        <v>0.697181539240186</v>
      </c>
      <c r="H16">
        <f t="shared" ref="H16:I22" si="0">C16*100/158065</f>
        <v>0.47005978553126876</v>
      </c>
      <c r="I16">
        <f t="shared" si="0"/>
        <v>0</v>
      </c>
    </row>
    <row r="17" spans="1:9" x14ac:dyDescent="0.25">
      <c r="A17" t="s">
        <v>6</v>
      </c>
      <c r="B17">
        <v>1225</v>
      </c>
      <c r="C17">
        <v>371</v>
      </c>
      <c r="F17" t="s">
        <v>6</v>
      </c>
      <c r="G17">
        <f t="shared" ref="G17:G22" si="1">B17*100/158065</f>
        <v>0.77499762755828294</v>
      </c>
      <c r="H17">
        <f t="shared" si="0"/>
        <v>0.2347135672033657</v>
      </c>
      <c r="I17">
        <f t="shared" si="0"/>
        <v>0</v>
      </c>
    </row>
    <row r="18" spans="1:9" x14ac:dyDescent="0.25">
      <c r="A18" t="s">
        <v>7</v>
      </c>
      <c r="B18">
        <v>67364</v>
      </c>
      <c r="C18">
        <v>11627</v>
      </c>
      <c r="D18">
        <v>25712</v>
      </c>
      <c r="F18" t="s">
        <v>7</v>
      </c>
      <c r="G18">
        <f t="shared" si="1"/>
        <v>42.617910353335652</v>
      </c>
      <c r="H18">
        <f t="shared" si="0"/>
        <v>7.3558346249960458</v>
      </c>
      <c r="I18">
        <f t="shared" si="0"/>
        <v>16.266725714104957</v>
      </c>
    </row>
    <row r="20" spans="1:9" x14ac:dyDescent="0.25">
      <c r="A20" t="s">
        <v>8</v>
      </c>
      <c r="B20">
        <v>60830</v>
      </c>
      <c r="C20">
        <v>4970</v>
      </c>
      <c r="D20">
        <v>28894</v>
      </c>
      <c r="F20" t="s">
        <v>8</v>
      </c>
      <c r="G20">
        <f t="shared" si="1"/>
        <v>38.484167905608452</v>
      </c>
      <c r="H20">
        <f t="shared" si="0"/>
        <v>3.1442760889507482</v>
      </c>
      <c r="I20">
        <f t="shared" si="0"/>
        <v>18.279821592382881</v>
      </c>
    </row>
    <row r="21" spans="1:9" x14ac:dyDescent="0.25">
      <c r="A21" t="s">
        <v>9</v>
      </c>
      <c r="B21">
        <v>924</v>
      </c>
      <c r="C21">
        <v>119</v>
      </c>
      <c r="F21" t="s">
        <v>9</v>
      </c>
      <c r="G21">
        <f t="shared" si="1"/>
        <v>0.58456963907253345</v>
      </c>
      <c r="H21">
        <f t="shared" si="0"/>
        <v>7.5285483819947485E-2</v>
      </c>
      <c r="I21">
        <f t="shared" si="0"/>
        <v>0</v>
      </c>
    </row>
    <row r="22" spans="1:9" x14ac:dyDescent="0.25">
      <c r="A22" t="s">
        <v>10</v>
      </c>
      <c r="B22">
        <v>7143</v>
      </c>
      <c r="C22">
        <v>3226</v>
      </c>
      <c r="D22">
        <v>1104</v>
      </c>
      <c r="F22" t="s">
        <v>10</v>
      </c>
      <c r="G22">
        <f t="shared" si="1"/>
        <v>4.5190269825704616</v>
      </c>
      <c r="H22">
        <f t="shared" si="0"/>
        <v>2.0409325277575681</v>
      </c>
      <c r="I22">
        <f t="shared" si="0"/>
        <v>0.69844684148926073</v>
      </c>
    </row>
    <row r="24" spans="1:9" x14ac:dyDescent="0.25">
      <c r="F24" t="s">
        <v>42</v>
      </c>
      <c r="G24">
        <f>B26*100/158065</f>
        <v>12.322145952614431</v>
      </c>
      <c r="H24">
        <f t="shared" ref="H24:I24" si="2">C26*100/158065</f>
        <v>86.678897921741054</v>
      </c>
      <c r="I24">
        <f t="shared" si="2"/>
        <v>64.755005852022904</v>
      </c>
    </row>
    <row r="25" spans="1:9" x14ac:dyDescent="0.25">
      <c r="A25" t="s">
        <v>43</v>
      </c>
      <c r="B25">
        <v>158065</v>
      </c>
      <c r="C25">
        <v>158065</v>
      </c>
      <c r="D25">
        <v>158065</v>
      </c>
    </row>
    <row r="26" spans="1:9" x14ac:dyDescent="0.25">
      <c r="A26" t="s">
        <v>37</v>
      </c>
      <c r="B26">
        <f>B25-SUM(B16:B23)</f>
        <v>19477</v>
      </c>
      <c r="C26">
        <f t="shared" ref="C26:D26" si="3">C25-SUM(C16:C23)</f>
        <v>137009</v>
      </c>
      <c r="D26">
        <f t="shared" si="3"/>
        <v>102355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consolidateds</vt:lpstr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2019-06-19T16:45:49Z</dcterms:modified>
</cp:coreProperties>
</file>