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BE09B91-1D72-4362-95B0-EAF1CA7C9597}" xr6:coauthVersionLast="36" xr6:coauthVersionMax="36" xr10:uidLastSave="{00000000-0000-0000-0000-000000000000}"/>
  <bookViews>
    <workbookView xWindow="930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0" i="1"/>
  <c r="AG3" i="1"/>
  <c r="AG4" i="1"/>
  <c r="U13" i="1"/>
  <c r="U2" i="1" s="1"/>
  <c r="X13" i="1"/>
  <c r="X2" i="1" s="1"/>
  <c r="Y13" i="1"/>
  <c r="Y2" i="1" s="1"/>
  <c r="Z13" i="1"/>
  <c r="Z2" i="1" s="1"/>
  <c r="Z15" i="1" s="1"/>
  <c r="AA13" i="1"/>
  <c r="AA2" i="1" s="1"/>
  <c r="AB13" i="1"/>
  <c r="AB2" i="1" s="1"/>
  <c r="AB15" i="1" s="1"/>
  <c r="AC13" i="1"/>
  <c r="AC2" i="1" s="1"/>
  <c r="AD13" i="1"/>
  <c r="AD2" i="1" s="1"/>
  <c r="AD15" i="1" s="1"/>
  <c r="AE13" i="1"/>
  <c r="AE2" i="1" s="1"/>
  <c r="AF13" i="1"/>
  <c r="AF2" i="1" s="1"/>
  <c r="V13" i="1"/>
  <c r="V2" i="1" s="1"/>
  <c r="W13" i="1"/>
  <c r="W2" i="1" s="1"/>
  <c r="AC11" i="1"/>
  <c r="Y11" i="1"/>
  <c r="AG2" i="1" l="1"/>
  <c r="B21" i="1"/>
  <c r="B23" i="1"/>
  <c r="B25" i="1"/>
  <c r="B26" i="1"/>
  <c r="B27" i="1"/>
  <c r="B28" i="1"/>
  <c r="B29" i="1"/>
  <c r="B30" i="1"/>
  <c r="C22" i="1"/>
  <c r="F11" i="1" l="1"/>
  <c r="V11" i="1"/>
  <c r="W11" i="1"/>
  <c r="X11" i="1"/>
  <c r="Z11" i="1"/>
  <c r="AA11" i="1"/>
  <c r="AB11" i="1"/>
  <c r="AD11" i="1"/>
  <c r="AE11" i="1"/>
  <c r="AF11" i="1"/>
  <c r="U11" i="1"/>
  <c r="Q4" i="1" l="1"/>
  <c r="Q11" i="1" s="1"/>
  <c r="P4" i="1"/>
  <c r="P11" i="1" s="1"/>
  <c r="O4" i="1"/>
  <c r="O11" i="1" s="1"/>
  <c r="N4" i="1"/>
  <c r="N11" i="1" s="1"/>
  <c r="M4" i="1"/>
  <c r="M11" i="1" s="1"/>
  <c r="L4" i="1"/>
  <c r="L11" i="1" s="1"/>
  <c r="K4" i="1"/>
  <c r="K11" i="1" s="1"/>
  <c r="J4" i="1"/>
  <c r="J11" i="1" s="1"/>
  <c r="I4" i="1"/>
  <c r="I11" i="1" s="1"/>
  <c r="H4" i="1"/>
  <c r="H11" i="1" s="1"/>
  <c r="G4" i="1"/>
  <c r="G11" i="1" s="1"/>
  <c r="H15" i="1" l="1"/>
  <c r="R4" i="1"/>
  <c r="G17" i="1"/>
  <c r="V17" i="1" s="1"/>
  <c r="H17" i="1"/>
  <c r="H12" i="1" s="1"/>
  <c r="I17" i="1"/>
  <c r="X17" i="1" s="1"/>
  <c r="J17" i="1"/>
  <c r="J2" i="1" s="1"/>
  <c r="K17" i="1"/>
  <c r="K2" i="1" s="1"/>
  <c r="L17" i="1"/>
  <c r="L2" i="1" s="1"/>
  <c r="M17" i="1"/>
  <c r="M2" i="1" s="1"/>
  <c r="N17" i="1"/>
  <c r="N2" i="1" s="1"/>
  <c r="O17" i="1"/>
  <c r="O2" i="1" s="1"/>
  <c r="P17" i="1"/>
  <c r="P2" i="1" s="1"/>
  <c r="Q17" i="1"/>
  <c r="Q2" i="1" s="1"/>
  <c r="F17" i="1"/>
  <c r="AA17" i="1" l="1"/>
  <c r="Y17" i="1"/>
  <c r="W17" i="1"/>
  <c r="Z17" i="1"/>
  <c r="AD17" i="1"/>
  <c r="AB17" i="1"/>
  <c r="B24" i="1"/>
  <c r="R11" i="1"/>
  <c r="AE17" i="1"/>
  <c r="AC17" i="1"/>
  <c r="R2" i="1"/>
  <c r="R17" i="1"/>
  <c r="AF17" i="1"/>
  <c r="U17" i="1"/>
  <c r="G15" i="1"/>
  <c r="G12" i="1" s="1"/>
  <c r="I15" i="1"/>
  <c r="I12" i="1" s="1"/>
  <c r="J15" i="1"/>
  <c r="J12" i="1" s="1"/>
  <c r="K15" i="1"/>
  <c r="K12" i="1" s="1"/>
  <c r="L15" i="1"/>
  <c r="L12" i="1" s="1"/>
  <c r="M15" i="1"/>
  <c r="M12" i="1" s="1"/>
  <c r="N15" i="1"/>
  <c r="N12" i="1" s="1"/>
  <c r="O15" i="1"/>
  <c r="O12" i="1" s="1"/>
  <c r="P15" i="1"/>
  <c r="P12" i="1" s="1"/>
  <c r="Q15" i="1"/>
  <c r="Q12" i="1" s="1"/>
  <c r="F15" i="1"/>
  <c r="F12" i="1" s="1"/>
  <c r="W15" i="1"/>
  <c r="W12" i="1" s="1"/>
  <c r="X15" i="1"/>
  <c r="X12" i="1" s="1"/>
  <c r="Y15" i="1"/>
  <c r="Y12" i="1" s="1"/>
  <c r="Z12" i="1"/>
  <c r="AA15" i="1"/>
  <c r="AA12" i="1" s="1"/>
  <c r="AB12" i="1"/>
  <c r="AC15" i="1"/>
  <c r="AD12" i="1"/>
  <c r="AE15" i="1"/>
  <c r="AE12" i="1" s="1"/>
  <c r="AF15" i="1"/>
  <c r="U15" i="1"/>
  <c r="AG17" i="1" l="1"/>
  <c r="AF12" i="1"/>
  <c r="U12" i="1"/>
  <c r="AC12" i="1"/>
  <c r="R15" i="1"/>
  <c r="B22" i="1"/>
  <c r="AG5" i="1"/>
  <c r="C25" i="1" s="1"/>
  <c r="M21" i="1" s="1"/>
  <c r="AG6" i="1"/>
  <c r="C26" i="1" s="1"/>
  <c r="M22" i="1" s="1"/>
  <c r="AG7" i="1"/>
  <c r="C27" i="1" s="1"/>
  <c r="M23" i="1" s="1"/>
  <c r="AG8" i="1"/>
  <c r="C28" i="1" s="1"/>
  <c r="M24" i="1" s="1"/>
  <c r="AG9" i="1"/>
  <c r="C29" i="1" s="1"/>
  <c r="M25" i="1" s="1"/>
  <c r="AG10" i="1"/>
  <c r="C30" i="1" s="1"/>
  <c r="M26" i="1" s="1"/>
  <c r="C23" i="1"/>
  <c r="C24" i="1" l="1"/>
  <c r="M20" i="1" s="1"/>
  <c r="AG11" i="1"/>
  <c r="AG15" i="1"/>
  <c r="B4" i="1"/>
  <c r="AH2" i="1" l="1"/>
  <c r="C2" i="1" s="1"/>
  <c r="AG12" i="1"/>
  <c r="C21" i="1" s="1"/>
  <c r="AH3" i="1"/>
  <c r="AH4" i="1" s="1"/>
  <c r="AH5" i="1" s="1"/>
  <c r="AH6" i="1" s="1"/>
  <c r="AH7" i="1" s="1"/>
  <c r="C3" i="1" l="1"/>
  <c r="C5" i="1"/>
  <c r="C6" i="1"/>
  <c r="C4" i="1"/>
  <c r="AH8" i="1"/>
  <c r="C7" i="1"/>
  <c r="AH9" i="1" l="1"/>
  <c r="C8" i="1"/>
  <c r="AH10" i="1" l="1"/>
  <c r="C10" i="1" s="1"/>
  <c r="C9" i="1"/>
  <c r="V15" i="1"/>
  <c r="V12" i="1" s="1"/>
</calcChain>
</file>

<file path=xl/sharedStrings.xml><?xml version="1.0" encoding="utf-8"?>
<sst xmlns="http://schemas.openxmlformats.org/spreadsheetml/2006/main" count="70" uniqueCount="37">
  <si>
    <t>unmapped</t>
  </si>
  <si>
    <t>unclassified</t>
  </si>
  <si>
    <t>up to species</t>
  </si>
  <si>
    <t>up to genus</t>
  </si>
  <si>
    <t>up to family</t>
  </si>
  <si>
    <t>up to order</t>
  </si>
  <si>
    <t>up to class</t>
  </si>
  <si>
    <t>up to phylum</t>
  </si>
  <si>
    <t>up to kingdom</t>
  </si>
  <si>
    <t>501 cecq n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</si>
  <si>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</si>
  <si>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</si>
  <si>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</si>
  <si>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</si>
  <si>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</si>
  <si>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</si>
  <si>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</si>
  <si>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</si>
  <si>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</si>
  <si>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</si>
  <si>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</si>
  <si>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mpro avg</t>
  </si>
  <si>
    <t>humann2 percent</t>
  </si>
  <si>
    <t>mpro percentage</t>
  </si>
  <si>
    <t>total</t>
  </si>
  <si>
    <t>humann2</t>
  </si>
  <si>
    <t>mpro</t>
  </si>
  <si>
    <t>wc</t>
  </si>
  <si>
    <t>raw reads</t>
  </si>
  <si>
    <t>humann2 avg</t>
  </si>
  <si>
    <t>total annotated</t>
  </si>
  <si>
    <t>discarded</t>
  </si>
  <si>
    <t>breakdown</t>
  </si>
  <si>
    <t>total putative</t>
  </si>
  <si>
    <t>total accounted</t>
  </si>
  <si>
    <t>HUMAnN2</t>
  </si>
  <si>
    <t>MetaPro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</si>
</sst>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/>
              <a:t>Taxonomic Assignment comparison between HUMAnN2 and MetaPro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4914817725916"/>
          <c:y val="6.1789293301539448E-2"/>
          <c:w val="0.83651466874103086"/>
          <c:h val="0.679082996467126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discarded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0</c:v>
                </c:pt>
                <c:pt idx="1">
                  <c:v>1442323.0833333335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9-43B4-BAA6-304784318E75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unmapped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Sheet1!$B$22:$C$22</c:f>
              <c:numCache>
                <c:formatCode>General</c:formatCode>
                <c:ptCount val="2"/>
                <c:pt idx="0">
                  <c:v>2330984.75</c:v>
                </c:pt>
                <c:pt idx="1">
                  <c:v>667826.58333333337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9-43B4-BAA6-304784318E75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0</c:v>
                </c:pt>
                <c:pt idx="1">
                  <c:v>261616.91666666666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9-43B4-BAA6-304784318E75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up to species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Sheet1!$B$24:$C$24</c:f>
              <c:numCache>
                <c:formatCode>General</c:formatCode>
                <c:ptCount val="2"/>
                <c:pt idx="0">
                  <c:v>150747</c:v>
                </c:pt>
                <c:pt idx="1">
                  <c:v>79881.666666666672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9-43B4-BAA6-304784318E75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up to genus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Sheet1!$B$25:$C$25</c:f>
              <c:numCache>
                <c:formatCode>General</c:formatCode>
                <c:ptCount val="2"/>
                <c:pt idx="0">
                  <c:v>0</c:v>
                </c:pt>
                <c:pt idx="1">
                  <c:v>6902.083333333333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A9-43B4-BAA6-304784318E75}"/>
            </c:ext>
          </c:extLst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up to family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Sheet1!$B$26:$C$26</c:f>
              <c:numCache>
                <c:formatCode>General</c:formatCode>
                <c:ptCount val="2"/>
                <c:pt idx="0">
                  <c:v>0</c:v>
                </c:pt>
                <c:pt idx="1">
                  <c:v>1563.4166666666667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9-43B4-BAA6-304784318E75}"/>
            </c:ext>
          </c:extLst>
        </c:ser>
        <c:ser>
          <c:idx val="6"/>
          <c:order val="6"/>
          <c:tx>
            <c:strRef>
              <c:f>Sheet1!$A$27</c:f>
              <c:strCache>
                <c:ptCount val="1"/>
                <c:pt idx="0">
                  <c:v>up to order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Sheet1!$B$27:$C$27</c:f>
              <c:numCache>
                <c:formatCode>General</c:formatCode>
                <c:ptCount val="2"/>
                <c:pt idx="0">
                  <c:v>0</c:v>
                </c:pt>
                <c:pt idx="1">
                  <c:v>1508.4166666666667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A9-43B4-BAA6-304784318E75}"/>
            </c:ext>
          </c:extLst>
        </c:ser>
        <c:ser>
          <c:idx val="7"/>
          <c:order val="7"/>
          <c:tx>
            <c:strRef>
              <c:f>Sheet1!$A$28</c:f>
              <c:strCache>
                <c:ptCount val="1"/>
                <c:pt idx="0">
                  <c:v>up to class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0</c:v>
                </c:pt>
                <c:pt idx="1">
                  <c:v>236.08333333333334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9-43B4-BAA6-304784318E75}"/>
            </c:ext>
          </c:extLst>
        </c:ser>
        <c:ser>
          <c:idx val="8"/>
          <c:order val="8"/>
          <c:tx>
            <c:strRef>
              <c:f>Sheet1!$A$29</c:f>
              <c:strCache>
                <c:ptCount val="1"/>
                <c:pt idx="0">
                  <c:v>up to phylum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Sheet1!$B$29:$C$29</c:f>
              <c:numCache>
                <c:formatCode>General</c:formatCode>
                <c:ptCount val="2"/>
                <c:pt idx="0">
                  <c:v>0</c:v>
                </c:pt>
                <c:pt idx="1">
                  <c:v>525.33333333333337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A9-43B4-BAA6-304784318E75}"/>
            </c:ext>
          </c:extLst>
        </c:ser>
        <c:ser>
          <c:idx val="9"/>
          <c:order val="9"/>
          <c:tx>
            <c:strRef>
              <c:f>Sheet1!$A$30</c:f>
              <c:strCache>
                <c:ptCount val="1"/>
                <c:pt idx="0">
                  <c:v>up to kingdom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Sheet1!$B$20:$C$20</c:f>
              <c:strCache>
                <c:ptCount val="2"/>
                <c:pt idx="0">
                  <c:v>HUMAnN2</c:v>
                </c:pt>
                <c:pt idx="1">
                  <c:v>MetaPro</c:v>
                </c:pt>
              </c:strCache>
            </c:strRef>
          </c:cat>
          <c:val>
            <c:numRef>
              <c:f>Sheet1!$B$30:$C$30</c:f>
              <c:numCache>
                <c:formatCode>General</c:formatCode>
                <c:ptCount val="2"/>
                <c:pt idx="0">
                  <c:v>0</c:v>
                </c:pt>
                <c:pt idx="1">
                  <c:v>19348.166666666668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A9-43B4-BAA6-30478431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5083472"/>
        <c:axId val="1333060432"/>
      </c:barChart>
      <c:catAx>
        <c:axId val="132508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60432"/>
        <c:crosses val="autoZero"/>
        <c:auto val="1"/>
        <c:lblAlgn val="ctr"/>
        <c:lblOffset val="100"/>
        <c:noMultiLvlLbl val="0"/>
      </c:catAx>
      <c:valAx>
        <c:axId val="13330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208240889764301E-2"/>
          <c:y val="0.84034062419241129"/>
          <c:w val="0.96154706154546798"/>
          <c:h val="0.14027174561722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513035</xdr:colOff>
      <xdr:row>11</xdr:row>
      <xdr:rowOff>78441</xdr:rowOff>
    </xdr:from>
    <xdr:to>
      <xdr:col>43</xdr:col>
      <xdr:colOff>324971</xdr:colOff>
      <xdr:row>40</xdr:row>
      <xdr:rowOff>133634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483CF-2D38-419D-9EC8-504F25232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FADFB"/>
      </a:accent1>
      <a:accent2>
        <a:srgbClr val="00B050"/>
      </a:accent2>
      <a:accent3>
        <a:srgbClr val="702F7B"/>
      </a:accent3>
      <a:accent4>
        <a:srgbClr val="FF0000"/>
      </a:accent4>
      <a:accent5>
        <a:srgbClr val="4A2739"/>
      </a:accent5>
      <a:accent6>
        <a:srgbClr val="FFFF00"/>
      </a:accent6>
      <a:hlink>
        <a:srgbClr val="FF6566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zoomScale="85" zoomScaleNormal="85" workbookViewId="0">
      <pane xSplit="1" topLeftCell="Y1" activePane="topRight" state="frozen"/>
      <selection pane="topRight" activeCell="AU19" sqref="AU19"/>
    </sheetView>
  </sheetViews>
  <sheetFormatPr defaultRowHeight="15" x14ac:dyDescent="0.25"/>
  <cols>
    <col min="1" max="1" width="23.7109375" customWidth="1"/>
    <col min="2" max="2" width="23.5703125" customWidth="1"/>
    <col min="9" max="9" width="12.85546875" customWidth="1"/>
    <col min="33" max="33" width="10.85546875" bestFit="1" customWidth="1"/>
  </cols>
  <sheetData>
    <row r="1" spans="1:35" x14ac:dyDescent="0.25">
      <c r="B1" t="s">
        <v>22</v>
      </c>
      <c r="C1" t="s">
        <v>23</v>
      </c>
      <c r="E1" t="s">
        <v>25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29</v>
      </c>
      <c r="T1" t="s">
        <v>26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24</v>
      </c>
      <c r="AI1" t="s">
        <v>23</v>
      </c>
    </row>
    <row r="2" spans="1:35" x14ac:dyDescent="0.25">
      <c r="A2" t="s">
        <v>0</v>
      </c>
      <c r="B2">
        <v>89.72</v>
      </c>
      <c r="C2">
        <f>AG2*100/AH2</f>
        <v>64.250626798699003</v>
      </c>
      <c r="F2">
        <v>2230250</v>
      </c>
      <c r="G2">
        <v>2464348</v>
      </c>
      <c r="H2">
        <v>1355386</v>
      </c>
      <c r="I2">
        <v>3092229</v>
      </c>
      <c r="J2">
        <f>J17-J4</f>
        <v>1952349</v>
      </c>
      <c r="K2">
        <f t="shared" ref="K2:Q2" si="0">K17-K4</f>
        <v>1548083</v>
      </c>
      <c r="L2">
        <f t="shared" si="0"/>
        <v>2616817</v>
      </c>
      <c r="M2">
        <f t="shared" si="0"/>
        <v>1665227</v>
      </c>
      <c r="N2">
        <f t="shared" si="0"/>
        <v>2452464</v>
      </c>
      <c r="O2">
        <f t="shared" si="0"/>
        <v>2479919</v>
      </c>
      <c r="P2">
        <f t="shared" si="0"/>
        <v>3969061</v>
      </c>
      <c r="Q2">
        <f t="shared" si="0"/>
        <v>2145684</v>
      </c>
      <c r="R2">
        <f>AVERAGE(F2:Q2)</f>
        <v>2330984.75</v>
      </c>
      <c r="U2">
        <f t="shared" ref="U2:AF2" si="1">U14-U13</f>
        <v>489234</v>
      </c>
      <c r="V2">
        <f t="shared" si="1"/>
        <v>504874</v>
      </c>
      <c r="W2">
        <f>W14-W13</f>
        <v>303719</v>
      </c>
      <c r="X2">
        <f t="shared" si="1"/>
        <v>792966</v>
      </c>
      <c r="Y2">
        <f t="shared" si="1"/>
        <v>401601</v>
      </c>
      <c r="Z2">
        <f t="shared" si="1"/>
        <v>487624</v>
      </c>
      <c r="AA2">
        <f t="shared" si="1"/>
        <v>888120</v>
      </c>
      <c r="AB2">
        <f t="shared" si="1"/>
        <v>464559</v>
      </c>
      <c r="AC2">
        <f t="shared" si="1"/>
        <v>1191149</v>
      </c>
      <c r="AD2">
        <f t="shared" si="1"/>
        <v>783299</v>
      </c>
      <c r="AE2">
        <f t="shared" si="1"/>
        <v>794806</v>
      </c>
      <c r="AF2">
        <f t="shared" si="1"/>
        <v>911968</v>
      </c>
      <c r="AG2">
        <f t="shared" ref="AG2:AG10" si="2">AVERAGE(U2:AF2)</f>
        <v>667826.58333333337</v>
      </c>
      <c r="AH2">
        <f>AG15</f>
        <v>1039408.6666666666</v>
      </c>
    </row>
    <row r="3" spans="1:35" x14ac:dyDescent="0.25">
      <c r="A3" t="s">
        <v>1</v>
      </c>
      <c r="B3">
        <v>5.37</v>
      </c>
      <c r="C3">
        <f t="shared" ref="C3:C10" si="3">AG3*100/AH3</f>
        <v>25.169784037462325</v>
      </c>
      <c r="F3">
        <v>0</v>
      </c>
      <c r="U3">
        <v>111481</v>
      </c>
      <c r="V3">
        <v>602581</v>
      </c>
      <c r="W3">
        <v>28167</v>
      </c>
      <c r="X3">
        <v>98768</v>
      </c>
      <c r="Y3">
        <v>160381</v>
      </c>
      <c r="Z3">
        <v>114162</v>
      </c>
      <c r="AA3">
        <v>793253</v>
      </c>
      <c r="AB3">
        <v>85568</v>
      </c>
      <c r="AC3">
        <v>366754</v>
      </c>
      <c r="AD3">
        <v>119229</v>
      </c>
      <c r="AE3">
        <v>361382</v>
      </c>
      <c r="AF3">
        <v>297677</v>
      </c>
      <c r="AG3">
        <f t="shared" si="2"/>
        <v>261616.91666666666</v>
      </c>
      <c r="AH3">
        <f>AH2</f>
        <v>1039408.6666666666</v>
      </c>
    </row>
    <row r="4" spans="1:35" x14ac:dyDescent="0.25">
      <c r="A4" t="s">
        <v>2</v>
      </c>
      <c r="B4">
        <f>100-B2-B3</f>
        <v>4.910000000000001</v>
      </c>
      <c r="C4">
        <f t="shared" si="3"/>
        <v>7.6852992695205549</v>
      </c>
      <c r="F4">
        <v>16044</v>
      </c>
      <c r="G4">
        <f>36473+7213+2401+14763+406153</f>
        <v>467003</v>
      </c>
      <c r="H4">
        <f>15111</f>
        <v>15111</v>
      </c>
      <c r="I4">
        <f>13160+29812</f>
        <v>42972</v>
      </c>
      <c r="J4">
        <f>2470+66877</f>
        <v>69347</v>
      </c>
      <c r="K4">
        <f>30600+667+22</f>
        <v>31289</v>
      </c>
      <c r="L4">
        <f>401383+12099+1629+6+45027+10542+2</f>
        <v>470688</v>
      </c>
      <c r="M4">
        <f>25712+1104+28894</f>
        <v>55710</v>
      </c>
      <c r="N4">
        <f>5278+52296+9+697+5776+160304</f>
        <v>224360</v>
      </c>
      <c r="O4">
        <f>31820+10721</f>
        <v>42541</v>
      </c>
      <c r="P4">
        <f>16000+19+7109+150652</f>
        <v>173780</v>
      </c>
      <c r="Q4">
        <f>3+4549+39780+6+1723+7062+146996</f>
        <v>200119</v>
      </c>
      <c r="R4">
        <f>AVERAGE(F4:Q4)</f>
        <v>150747</v>
      </c>
      <c r="U4">
        <v>37830</v>
      </c>
      <c r="V4">
        <v>118391</v>
      </c>
      <c r="W4">
        <v>12653</v>
      </c>
      <c r="X4">
        <v>75412</v>
      </c>
      <c r="Y4">
        <v>37189</v>
      </c>
      <c r="Z4">
        <v>47089</v>
      </c>
      <c r="AA4">
        <v>272347</v>
      </c>
      <c r="AB4">
        <v>30328</v>
      </c>
      <c r="AC4">
        <v>85249</v>
      </c>
      <c r="AD4">
        <v>52335</v>
      </c>
      <c r="AE4">
        <v>111662</v>
      </c>
      <c r="AF4">
        <v>78095</v>
      </c>
      <c r="AG4">
        <f t="shared" si="2"/>
        <v>79881.666666666672</v>
      </c>
      <c r="AH4">
        <f t="shared" ref="AH4:AH10" si="4">AH3</f>
        <v>1039408.6666666666</v>
      </c>
    </row>
    <row r="5" spans="1:35" x14ac:dyDescent="0.25">
      <c r="A5" t="s">
        <v>3</v>
      </c>
      <c r="B5">
        <v>0</v>
      </c>
      <c r="C5">
        <f t="shared" si="3"/>
        <v>0.6640394249807422</v>
      </c>
      <c r="U5">
        <v>13041</v>
      </c>
      <c r="V5">
        <v>6438</v>
      </c>
      <c r="W5">
        <v>3888</v>
      </c>
      <c r="X5">
        <v>8436</v>
      </c>
      <c r="Y5">
        <v>4707</v>
      </c>
      <c r="Z5">
        <v>5642</v>
      </c>
      <c r="AA5">
        <v>11811</v>
      </c>
      <c r="AB5">
        <v>6939</v>
      </c>
      <c r="AC5">
        <v>3976</v>
      </c>
      <c r="AD5">
        <v>8947</v>
      </c>
      <c r="AE5">
        <v>5751</v>
      </c>
      <c r="AF5">
        <v>3249</v>
      </c>
      <c r="AG5">
        <f t="shared" si="2"/>
        <v>6902.083333333333</v>
      </c>
      <c r="AH5">
        <f t="shared" si="4"/>
        <v>1039408.6666666666</v>
      </c>
    </row>
    <row r="6" spans="1:35" x14ac:dyDescent="0.25">
      <c r="A6" t="s">
        <v>4</v>
      </c>
      <c r="B6">
        <v>0</v>
      </c>
      <c r="C6">
        <f t="shared" si="3"/>
        <v>0.15041404952687845</v>
      </c>
      <c r="U6">
        <v>284</v>
      </c>
      <c r="V6">
        <v>3922</v>
      </c>
      <c r="W6">
        <v>403</v>
      </c>
      <c r="X6">
        <v>1507</v>
      </c>
      <c r="Y6">
        <v>1859</v>
      </c>
      <c r="Z6">
        <v>97</v>
      </c>
      <c r="AA6">
        <v>1725</v>
      </c>
      <c r="AB6">
        <v>594</v>
      </c>
      <c r="AC6">
        <v>447</v>
      </c>
      <c r="AD6">
        <v>1323</v>
      </c>
      <c r="AE6">
        <v>5517</v>
      </c>
      <c r="AF6">
        <v>1083</v>
      </c>
      <c r="AG6">
        <f t="shared" si="2"/>
        <v>1563.4166666666667</v>
      </c>
      <c r="AH6">
        <f t="shared" si="4"/>
        <v>1039408.6666666666</v>
      </c>
    </row>
    <row r="7" spans="1:35" x14ac:dyDescent="0.25">
      <c r="A7" t="s">
        <v>5</v>
      </c>
      <c r="B7">
        <v>0</v>
      </c>
      <c r="C7">
        <f t="shared" si="3"/>
        <v>0.14512257931272463</v>
      </c>
      <c r="U7">
        <v>174</v>
      </c>
      <c r="V7">
        <v>1500</v>
      </c>
      <c r="W7">
        <v>266</v>
      </c>
      <c r="X7">
        <v>1728</v>
      </c>
      <c r="Y7">
        <v>1270</v>
      </c>
      <c r="Z7">
        <v>849</v>
      </c>
      <c r="AA7">
        <v>3551</v>
      </c>
      <c r="AB7">
        <v>1387</v>
      </c>
      <c r="AC7">
        <v>1054</v>
      </c>
      <c r="AD7">
        <v>1668</v>
      </c>
      <c r="AE7">
        <v>2117</v>
      </c>
      <c r="AF7">
        <v>2537</v>
      </c>
      <c r="AG7">
        <f t="shared" si="2"/>
        <v>1508.4166666666667</v>
      </c>
      <c r="AH7">
        <f t="shared" si="4"/>
        <v>1039408.6666666666</v>
      </c>
    </row>
    <row r="8" spans="1:35" x14ac:dyDescent="0.25">
      <c r="A8" t="s">
        <v>6</v>
      </c>
      <c r="B8">
        <v>0</v>
      </c>
      <c r="C8">
        <f t="shared" si="3"/>
        <v>2.2713235025299646E-2</v>
      </c>
      <c r="U8">
        <v>47</v>
      </c>
      <c r="V8">
        <v>383</v>
      </c>
      <c r="W8">
        <v>18</v>
      </c>
      <c r="X8">
        <v>294</v>
      </c>
      <c r="Y8">
        <v>113</v>
      </c>
      <c r="Z8">
        <v>116</v>
      </c>
      <c r="AA8">
        <v>1198</v>
      </c>
      <c r="AB8">
        <v>17</v>
      </c>
      <c r="AC8">
        <v>115</v>
      </c>
      <c r="AD8">
        <v>141</v>
      </c>
      <c r="AE8">
        <v>297</v>
      </c>
      <c r="AF8">
        <v>94</v>
      </c>
      <c r="AG8">
        <f t="shared" si="2"/>
        <v>236.08333333333334</v>
      </c>
      <c r="AH8">
        <f t="shared" si="4"/>
        <v>1039408.6666666666</v>
      </c>
    </row>
    <row r="9" spans="1:35" x14ac:dyDescent="0.25">
      <c r="A9" t="s">
        <v>7</v>
      </c>
      <c r="B9">
        <v>0</v>
      </c>
      <c r="C9">
        <f t="shared" si="3"/>
        <v>5.0541557924281312E-2</v>
      </c>
      <c r="U9">
        <v>38</v>
      </c>
      <c r="V9">
        <v>1148</v>
      </c>
      <c r="W9">
        <v>30</v>
      </c>
      <c r="X9">
        <v>67</v>
      </c>
      <c r="Y9">
        <v>203</v>
      </c>
      <c r="Z9">
        <v>140</v>
      </c>
      <c r="AA9">
        <v>2251</v>
      </c>
      <c r="AB9">
        <v>82</v>
      </c>
      <c r="AC9">
        <v>1217</v>
      </c>
      <c r="AD9">
        <v>107</v>
      </c>
      <c r="AE9">
        <v>427</v>
      </c>
      <c r="AF9">
        <v>594</v>
      </c>
      <c r="AG9">
        <f t="shared" si="2"/>
        <v>525.33333333333337</v>
      </c>
      <c r="AH9">
        <f t="shared" si="4"/>
        <v>1039408.6666666666</v>
      </c>
    </row>
    <row r="10" spans="1:35" x14ac:dyDescent="0.25">
      <c r="A10" t="s">
        <v>8</v>
      </c>
      <c r="B10">
        <v>0</v>
      </c>
      <c r="C10">
        <f t="shared" si="3"/>
        <v>1.8614590475481894</v>
      </c>
      <c r="U10">
        <v>23745</v>
      </c>
      <c r="V10">
        <v>10439</v>
      </c>
      <c r="W10">
        <v>716</v>
      </c>
      <c r="X10">
        <v>58303</v>
      </c>
      <c r="Y10">
        <v>2467</v>
      </c>
      <c r="Z10">
        <v>21797</v>
      </c>
      <c r="AA10">
        <v>11824</v>
      </c>
      <c r="AB10">
        <v>33150</v>
      </c>
      <c r="AC10">
        <v>36725</v>
      </c>
      <c r="AD10">
        <v>3323</v>
      </c>
      <c r="AE10">
        <v>4258</v>
      </c>
      <c r="AF10">
        <v>25431</v>
      </c>
      <c r="AG10">
        <f t="shared" si="2"/>
        <v>19348.166666666668</v>
      </c>
      <c r="AH10">
        <f t="shared" si="4"/>
        <v>1039408.6666666666</v>
      </c>
    </row>
    <row r="11" spans="1:35" x14ac:dyDescent="0.25">
      <c r="A11" t="s">
        <v>30</v>
      </c>
      <c r="F11">
        <f>SUM(F4:F10)</f>
        <v>16044</v>
      </c>
      <c r="G11">
        <f t="shared" ref="G11:R11" si="5">SUM(G4:G10)</f>
        <v>467003</v>
      </c>
      <c r="H11">
        <f t="shared" si="5"/>
        <v>15111</v>
      </c>
      <c r="I11">
        <f t="shared" si="5"/>
        <v>42972</v>
      </c>
      <c r="J11">
        <f t="shared" si="5"/>
        <v>69347</v>
      </c>
      <c r="K11">
        <f t="shared" si="5"/>
        <v>31289</v>
      </c>
      <c r="L11">
        <f t="shared" si="5"/>
        <v>470688</v>
      </c>
      <c r="M11">
        <f t="shared" si="5"/>
        <v>55710</v>
      </c>
      <c r="N11">
        <f t="shared" si="5"/>
        <v>224360</v>
      </c>
      <c r="O11">
        <f t="shared" si="5"/>
        <v>42541</v>
      </c>
      <c r="P11">
        <f t="shared" si="5"/>
        <v>173780</v>
      </c>
      <c r="Q11">
        <f t="shared" si="5"/>
        <v>200119</v>
      </c>
      <c r="R11">
        <f t="shared" si="5"/>
        <v>150747</v>
      </c>
      <c r="U11">
        <f>SUM(U4:U10)</f>
        <v>75159</v>
      </c>
      <c r="V11">
        <f t="shared" ref="V11:AG11" si="6">SUM(V4:V10)</f>
        <v>142221</v>
      </c>
      <c r="W11">
        <f t="shared" si="6"/>
        <v>17974</v>
      </c>
      <c r="X11">
        <f t="shared" si="6"/>
        <v>145747</v>
      </c>
      <c r="Y11">
        <f>SUM(Y4:Y10)</f>
        <v>47808</v>
      </c>
      <c r="Z11">
        <f t="shared" si="6"/>
        <v>75730</v>
      </c>
      <c r="AA11">
        <f t="shared" si="6"/>
        <v>304707</v>
      </c>
      <c r="AB11">
        <f t="shared" si="6"/>
        <v>72497</v>
      </c>
      <c r="AC11">
        <f>SUM(AC4:AC10)</f>
        <v>128783</v>
      </c>
      <c r="AD11">
        <f t="shared" si="6"/>
        <v>67844</v>
      </c>
      <c r="AE11">
        <f t="shared" si="6"/>
        <v>130029</v>
      </c>
      <c r="AF11">
        <f t="shared" si="6"/>
        <v>111083</v>
      </c>
      <c r="AG11">
        <f t="shared" si="6"/>
        <v>109965.16666666667</v>
      </c>
    </row>
    <row r="12" spans="1:35" x14ac:dyDescent="0.25">
      <c r="A12" t="s">
        <v>31</v>
      </c>
      <c r="F12">
        <f>F15-F17</f>
        <v>0</v>
      </c>
      <c r="G12">
        <f t="shared" ref="G12:Q12" si="7">G15-G17</f>
        <v>0</v>
      </c>
      <c r="H12">
        <f t="shared" si="7"/>
        <v>0</v>
      </c>
      <c r="I12">
        <f t="shared" si="7"/>
        <v>0</v>
      </c>
      <c r="J12">
        <f t="shared" si="7"/>
        <v>0</v>
      </c>
      <c r="K12">
        <f t="shared" si="7"/>
        <v>0</v>
      </c>
      <c r="L12">
        <f t="shared" si="7"/>
        <v>0</v>
      </c>
      <c r="M12">
        <f t="shared" si="7"/>
        <v>0</v>
      </c>
      <c r="N12">
        <f t="shared" si="7"/>
        <v>0</v>
      </c>
      <c r="O12">
        <f t="shared" si="7"/>
        <v>0</v>
      </c>
      <c r="P12">
        <f t="shared" si="7"/>
        <v>0</v>
      </c>
      <c r="Q12">
        <f t="shared" si="7"/>
        <v>0</v>
      </c>
      <c r="U12">
        <f>U17-U15</f>
        <v>1570420</v>
      </c>
      <c r="V12">
        <f t="shared" ref="V12:AG12" si="8">V17-V15</f>
        <v>1681675</v>
      </c>
      <c r="W12">
        <f t="shared" si="8"/>
        <v>1020637</v>
      </c>
      <c r="X12">
        <f t="shared" si="8"/>
        <v>2097720</v>
      </c>
      <c r="Y12">
        <f t="shared" si="8"/>
        <v>1411906</v>
      </c>
      <c r="Z12">
        <f t="shared" si="8"/>
        <v>901856</v>
      </c>
      <c r="AA12">
        <f t="shared" si="8"/>
        <v>1101425</v>
      </c>
      <c r="AB12">
        <f t="shared" si="8"/>
        <v>1098313</v>
      </c>
      <c r="AC12">
        <f t="shared" si="8"/>
        <v>990138</v>
      </c>
      <c r="AD12">
        <f t="shared" si="8"/>
        <v>1552088</v>
      </c>
      <c r="AE12">
        <f t="shared" si="8"/>
        <v>2856624</v>
      </c>
      <c r="AF12">
        <f t="shared" si="8"/>
        <v>1025075</v>
      </c>
      <c r="AG12">
        <f t="shared" si="8"/>
        <v>1442323.0833333335</v>
      </c>
    </row>
    <row r="13" spans="1:35" x14ac:dyDescent="0.25">
      <c r="A13" t="s">
        <v>34</v>
      </c>
      <c r="U13">
        <f>SUM(U3:U10)</f>
        <v>186640</v>
      </c>
      <c r="V13">
        <f>SUM(V3:V10)</f>
        <v>744802</v>
      </c>
      <c r="W13">
        <f>SUM(W3:W10)</f>
        <v>46141</v>
      </c>
      <c r="X13">
        <f t="shared" ref="X13:AF13" si="9">SUM(X3:X10)</f>
        <v>244515</v>
      </c>
      <c r="Y13">
        <f t="shared" si="9"/>
        <v>208189</v>
      </c>
      <c r="Z13">
        <f t="shared" si="9"/>
        <v>189892</v>
      </c>
      <c r="AA13">
        <f t="shared" si="9"/>
        <v>1097960</v>
      </c>
      <c r="AB13">
        <f t="shared" si="9"/>
        <v>158065</v>
      </c>
      <c r="AC13">
        <f t="shared" si="9"/>
        <v>495537</v>
      </c>
      <c r="AD13">
        <f t="shared" si="9"/>
        <v>187073</v>
      </c>
      <c r="AE13">
        <f t="shared" si="9"/>
        <v>491411</v>
      </c>
      <c r="AF13">
        <f t="shared" si="9"/>
        <v>408760</v>
      </c>
    </row>
    <row r="14" spans="1:35" x14ac:dyDescent="0.25">
      <c r="A14" t="s">
        <v>33</v>
      </c>
      <c r="U14">
        <v>675874</v>
      </c>
      <c r="V14">
        <v>1249676</v>
      </c>
      <c r="W14">
        <v>349860</v>
      </c>
      <c r="X14">
        <v>1037481</v>
      </c>
      <c r="Y14">
        <v>609790</v>
      </c>
      <c r="Z14">
        <v>677516</v>
      </c>
      <c r="AA14">
        <v>1986080</v>
      </c>
      <c r="AB14">
        <v>622624</v>
      </c>
      <c r="AC14">
        <v>1686686</v>
      </c>
      <c r="AD14">
        <v>970372</v>
      </c>
      <c r="AE14">
        <v>1286217</v>
      </c>
      <c r="AF14">
        <v>1320728</v>
      </c>
    </row>
    <row r="15" spans="1:35" x14ac:dyDescent="0.25">
      <c r="A15" t="s">
        <v>24</v>
      </c>
      <c r="F15">
        <f>SUM(F2:F4)</f>
        <v>2246294</v>
      </c>
      <c r="G15">
        <f t="shared" ref="G15:R15" si="10">SUM(G2:G4)</f>
        <v>2931351</v>
      </c>
      <c r="H15">
        <f t="shared" si="10"/>
        <v>1370497</v>
      </c>
      <c r="I15">
        <f t="shared" si="10"/>
        <v>3135201</v>
      </c>
      <c r="J15">
        <f t="shared" si="10"/>
        <v>2021696</v>
      </c>
      <c r="K15">
        <f t="shared" si="10"/>
        <v>1579372</v>
      </c>
      <c r="L15">
        <f t="shared" si="10"/>
        <v>3087505</v>
      </c>
      <c r="M15">
        <f t="shared" si="10"/>
        <v>1720937</v>
      </c>
      <c r="N15">
        <f t="shared" si="10"/>
        <v>2676824</v>
      </c>
      <c r="O15">
        <f t="shared" si="10"/>
        <v>2522460</v>
      </c>
      <c r="P15">
        <f t="shared" si="10"/>
        <v>4142841</v>
      </c>
      <c r="Q15">
        <f t="shared" si="10"/>
        <v>2345803</v>
      </c>
      <c r="R15">
        <f t="shared" si="10"/>
        <v>2481731.75</v>
      </c>
      <c r="U15">
        <f>SUM(U2:U10)</f>
        <v>675874</v>
      </c>
      <c r="V15">
        <f>SUM(V2:V10)</f>
        <v>1249676</v>
      </c>
      <c r="W15">
        <f>SUM(W2:W10)</f>
        <v>349860</v>
      </c>
      <c r="X15">
        <f>SUM(X2:X10)</f>
        <v>1037481</v>
      </c>
      <c r="Y15">
        <f>SUM(Y2:Y10)</f>
        <v>609790</v>
      </c>
      <c r="Z15">
        <f>SUM(Z2:Z10)</f>
        <v>677516</v>
      </c>
      <c r="AA15">
        <f>SUM(AA2:AA10)</f>
        <v>1986080</v>
      </c>
      <c r="AB15">
        <f>SUM(AB2:AB10)</f>
        <v>622624</v>
      </c>
      <c r="AC15">
        <f>SUM(AC2:AC10)</f>
        <v>1686686</v>
      </c>
      <c r="AD15">
        <f>SUM(AD2:AD10)</f>
        <v>970372</v>
      </c>
      <c r="AE15">
        <f>SUM(AE2:AE10)</f>
        <v>1286217</v>
      </c>
      <c r="AF15">
        <f>SUM(AF2:AF10)</f>
        <v>1320728</v>
      </c>
      <c r="AG15">
        <f>SUM(AG2:AG10)</f>
        <v>1039408.6666666666</v>
      </c>
    </row>
    <row r="16" spans="1:35" x14ac:dyDescent="0.25">
      <c r="A16" t="s">
        <v>27</v>
      </c>
      <c r="F16">
        <v>8985176</v>
      </c>
      <c r="G16">
        <v>11725404</v>
      </c>
      <c r="H16">
        <v>5481988</v>
      </c>
      <c r="I16">
        <v>12540804</v>
      </c>
      <c r="J16">
        <v>8086784</v>
      </c>
      <c r="K16">
        <v>6317488</v>
      </c>
      <c r="L16">
        <v>12350020</v>
      </c>
      <c r="M16">
        <v>6883748</v>
      </c>
      <c r="N16">
        <v>10707296</v>
      </c>
      <c r="O16">
        <v>10089840</v>
      </c>
      <c r="P16">
        <v>16571364</v>
      </c>
      <c r="Q16">
        <v>9383212</v>
      </c>
    </row>
    <row r="17" spans="1:33" x14ac:dyDescent="0.25">
      <c r="A17" t="s">
        <v>28</v>
      </c>
      <c r="F17">
        <f>F16/4</f>
        <v>2246294</v>
      </c>
      <c r="G17">
        <f t="shared" ref="G17:Q17" si="11">G16/4</f>
        <v>2931351</v>
      </c>
      <c r="H17">
        <f t="shared" si="11"/>
        <v>1370497</v>
      </c>
      <c r="I17">
        <f t="shared" si="11"/>
        <v>3135201</v>
      </c>
      <c r="J17">
        <f t="shared" si="11"/>
        <v>2021696</v>
      </c>
      <c r="K17">
        <f t="shared" si="11"/>
        <v>1579372</v>
      </c>
      <c r="L17">
        <f t="shared" si="11"/>
        <v>3087505</v>
      </c>
      <c r="M17">
        <f t="shared" si="11"/>
        <v>1720937</v>
      </c>
      <c r="N17">
        <f t="shared" si="11"/>
        <v>2676824</v>
      </c>
      <c r="O17">
        <f t="shared" si="11"/>
        <v>2522460</v>
      </c>
      <c r="P17">
        <f t="shared" si="11"/>
        <v>4142841</v>
      </c>
      <c r="Q17">
        <f t="shared" si="11"/>
        <v>2345803</v>
      </c>
      <c r="R17">
        <f>AVERAGE(F17:Q17)</f>
        <v>2481731.75</v>
      </c>
      <c r="U17">
        <f>F17</f>
        <v>2246294</v>
      </c>
      <c r="V17">
        <f t="shared" ref="V17:AF17" si="12">G17</f>
        <v>2931351</v>
      </c>
      <c r="W17">
        <f t="shared" si="12"/>
        <v>1370497</v>
      </c>
      <c r="X17">
        <f t="shared" si="12"/>
        <v>3135201</v>
      </c>
      <c r="Y17">
        <f t="shared" si="12"/>
        <v>2021696</v>
      </c>
      <c r="Z17">
        <f t="shared" si="12"/>
        <v>1579372</v>
      </c>
      <c r="AA17">
        <f t="shared" si="12"/>
        <v>3087505</v>
      </c>
      <c r="AB17">
        <f t="shared" si="12"/>
        <v>1720937</v>
      </c>
      <c r="AC17">
        <f t="shared" si="12"/>
        <v>2676824</v>
      </c>
      <c r="AD17">
        <f t="shared" si="12"/>
        <v>2522460</v>
      </c>
      <c r="AE17">
        <f t="shared" si="12"/>
        <v>4142841</v>
      </c>
      <c r="AF17">
        <f t="shared" si="12"/>
        <v>2345803</v>
      </c>
      <c r="AG17">
        <f>AVERAGE(U17:AF17)</f>
        <v>2481731.75</v>
      </c>
    </row>
    <row r="19" spans="1:33" x14ac:dyDescent="0.25">
      <c r="L19" t="s">
        <v>29</v>
      </c>
      <c r="M19" t="s">
        <v>21</v>
      </c>
    </row>
    <row r="20" spans="1:33" x14ac:dyDescent="0.25">
      <c r="B20" t="s">
        <v>35</v>
      </c>
      <c r="C20" t="s">
        <v>36</v>
      </c>
      <c r="K20" t="s">
        <v>2</v>
      </c>
      <c r="L20">
        <f>B24</f>
        <v>150747</v>
      </c>
      <c r="M20">
        <f>C24</f>
        <v>79881.666666666672</v>
      </c>
    </row>
    <row r="21" spans="1:33" x14ac:dyDescent="0.25">
      <c r="A21" t="s">
        <v>31</v>
      </c>
      <c r="B21">
        <f>0</f>
        <v>0</v>
      </c>
      <c r="C21">
        <f>AG12</f>
        <v>1442323.0833333335</v>
      </c>
      <c r="K21" t="s">
        <v>3</v>
      </c>
      <c r="L21">
        <f>B25</f>
        <v>0</v>
      </c>
      <c r="M21">
        <f>C25</f>
        <v>6902.083333333333</v>
      </c>
    </row>
    <row r="22" spans="1:33" x14ac:dyDescent="0.25">
      <c r="A22" t="s">
        <v>0</v>
      </c>
      <c r="B22">
        <f t="shared" ref="B22:B30" si="13">R2</f>
        <v>2330984.75</v>
      </c>
      <c r="C22">
        <f t="shared" ref="C22:C30" si="14">AG2</f>
        <v>667826.58333333337</v>
      </c>
      <c r="K22" t="s">
        <v>4</v>
      </c>
      <c r="L22">
        <f>B26</f>
        <v>0</v>
      </c>
      <c r="M22">
        <f>C26</f>
        <v>1563.4166666666667</v>
      </c>
    </row>
    <row r="23" spans="1:33" x14ac:dyDescent="0.25">
      <c r="A23" t="s">
        <v>1</v>
      </c>
      <c r="B23">
        <f t="shared" si="13"/>
        <v>0</v>
      </c>
      <c r="C23">
        <f t="shared" si="14"/>
        <v>261616.91666666666</v>
      </c>
      <c r="K23" t="s">
        <v>5</v>
      </c>
      <c r="L23">
        <f>B27</f>
        <v>0</v>
      </c>
      <c r="M23">
        <f>C27</f>
        <v>1508.4166666666667</v>
      </c>
    </row>
    <row r="24" spans="1:33" x14ac:dyDescent="0.25">
      <c r="A24" t="s">
        <v>2</v>
      </c>
      <c r="B24">
        <f t="shared" si="13"/>
        <v>150747</v>
      </c>
      <c r="C24">
        <f t="shared" si="14"/>
        <v>79881.666666666672</v>
      </c>
      <c r="K24" t="s">
        <v>6</v>
      </c>
      <c r="L24">
        <f>B28</f>
        <v>0</v>
      </c>
      <c r="M24">
        <f>C28</f>
        <v>236.08333333333334</v>
      </c>
    </row>
    <row r="25" spans="1:33" x14ac:dyDescent="0.25">
      <c r="A25" t="s">
        <v>3</v>
      </c>
      <c r="B25">
        <f t="shared" si="13"/>
        <v>0</v>
      </c>
      <c r="C25">
        <f t="shared" si="14"/>
        <v>6902.083333333333</v>
      </c>
      <c r="K25" t="s">
        <v>7</v>
      </c>
      <c r="L25">
        <f>B29</f>
        <v>0</v>
      </c>
      <c r="M25">
        <f>C29</f>
        <v>525.33333333333337</v>
      </c>
    </row>
    <row r="26" spans="1:33" x14ac:dyDescent="0.25">
      <c r="A26" t="s">
        <v>4</v>
      </c>
      <c r="B26">
        <f t="shared" si="13"/>
        <v>0</v>
      </c>
      <c r="C26">
        <f t="shared" si="14"/>
        <v>1563.4166666666667</v>
      </c>
      <c r="K26" t="s">
        <v>8</v>
      </c>
      <c r="L26">
        <f>B30</f>
        <v>0</v>
      </c>
      <c r="M26">
        <f>C30</f>
        <v>19348.166666666668</v>
      </c>
    </row>
    <row r="27" spans="1:33" x14ac:dyDescent="0.25">
      <c r="A27" t="s">
        <v>5</v>
      </c>
      <c r="B27">
        <f t="shared" si="13"/>
        <v>0</v>
      </c>
      <c r="C27">
        <f t="shared" si="14"/>
        <v>1508.4166666666667</v>
      </c>
    </row>
    <row r="28" spans="1:33" x14ac:dyDescent="0.25">
      <c r="A28" t="s">
        <v>6</v>
      </c>
      <c r="B28">
        <f t="shared" si="13"/>
        <v>0</v>
      </c>
      <c r="C28">
        <f t="shared" si="14"/>
        <v>236.08333333333334</v>
      </c>
    </row>
    <row r="29" spans="1:33" x14ac:dyDescent="0.25">
      <c r="A29" t="s">
        <v>7</v>
      </c>
      <c r="B29">
        <f t="shared" si="13"/>
        <v>0</v>
      </c>
      <c r="C29">
        <f t="shared" si="14"/>
        <v>525.33333333333337</v>
      </c>
    </row>
    <row r="30" spans="1:33" x14ac:dyDescent="0.25">
      <c r="A30" t="s">
        <v>8</v>
      </c>
      <c r="B30">
        <f t="shared" si="13"/>
        <v>0</v>
      </c>
      <c r="C30">
        <f t="shared" si="14"/>
        <v>19348.166666666668</v>
      </c>
    </row>
    <row r="34" spans="1:1" x14ac:dyDescent="0.25">
      <c r="A34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2019-05-28T20:05:44Z</dcterms:modified>
</cp:coreProperties>
</file>