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68295F4-C5FC-47AE-B32E-D8E2FD96F783}" xr6:coauthVersionLast="36" xr6:coauthVersionMax="36" xr10:uidLastSave="{00000000-0000-0000-0000-000000000000}"/>
  <bookViews>
    <workbookView xWindow="372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9" i="1" l="1"/>
  <c r="P90" i="1"/>
  <c r="P91" i="1"/>
  <c r="P88" i="1"/>
  <c r="P81" i="1"/>
  <c r="P82" i="1"/>
  <c r="P83" i="1"/>
  <c r="P80" i="1"/>
  <c r="P73" i="1"/>
  <c r="P74" i="1"/>
  <c r="P75" i="1"/>
  <c r="P72" i="1"/>
  <c r="P65" i="1"/>
  <c r="P66" i="1"/>
  <c r="P67" i="1"/>
  <c r="P64" i="1"/>
  <c r="P58" i="1"/>
  <c r="P59" i="1"/>
  <c r="P60" i="1"/>
  <c r="P57" i="1"/>
  <c r="P50" i="1"/>
  <c r="P51" i="1"/>
  <c r="P52" i="1"/>
  <c r="P49" i="1"/>
  <c r="P42" i="1"/>
  <c r="P43" i="1"/>
  <c r="P44" i="1"/>
  <c r="P41" i="1"/>
  <c r="N91" i="1"/>
  <c r="O91" i="1"/>
  <c r="N83" i="1"/>
  <c r="O83" i="1"/>
  <c r="N75" i="1"/>
  <c r="O75" i="1"/>
  <c r="N67" i="1"/>
  <c r="O67" i="1"/>
  <c r="N60" i="1"/>
  <c r="O60" i="1"/>
  <c r="N52" i="1"/>
  <c r="O52" i="1"/>
  <c r="N44" i="1"/>
  <c r="O44" i="1"/>
  <c r="N41" i="1"/>
  <c r="N42" i="1"/>
  <c r="N43" i="1"/>
  <c r="N49" i="1"/>
  <c r="N50" i="1"/>
  <c r="N51" i="1"/>
  <c r="N57" i="1"/>
  <c r="N58" i="1"/>
  <c r="N59" i="1"/>
  <c r="N64" i="1"/>
  <c r="N65" i="1"/>
  <c r="N66" i="1"/>
  <c r="N72" i="1"/>
  <c r="N73" i="1"/>
  <c r="N74" i="1"/>
  <c r="N80" i="1"/>
  <c r="N81" i="1"/>
  <c r="N82" i="1"/>
  <c r="C83" i="1"/>
  <c r="D83" i="1"/>
  <c r="E83" i="1"/>
  <c r="F83" i="1"/>
  <c r="G83" i="1"/>
  <c r="H83" i="1"/>
  <c r="I83" i="1"/>
  <c r="J83" i="1"/>
  <c r="K83" i="1"/>
  <c r="L83" i="1"/>
  <c r="M83" i="1"/>
  <c r="C75" i="1"/>
  <c r="D75" i="1"/>
  <c r="E75" i="1"/>
  <c r="F75" i="1"/>
  <c r="G75" i="1"/>
  <c r="H75" i="1"/>
  <c r="I75" i="1"/>
  <c r="J75" i="1"/>
  <c r="K75" i="1"/>
  <c r="L75" i="1"/>
  <c r="M75" i="1"/>
  <c r="C67" i="1"/>
  <c r="D67" i="1"/>
  <c r="E67" i="1"/>
  <c r="F67" i="1"/>
  <c r="G67" i="1"/>
  <c r="H67" i="1"/>
  <c r="I67" i="1"/>
  <c r="J67" i="1"/>
  <c r="K67" i="1"/>
  <c r="L67" i="1"/>
  <c r="M67" i="1"/>
  <c r="C60" i="1"/>
  <c r="D60" i="1"/>
  <c r="E60" i="1"/>
  <c r="F60" i="1"/>
  <c r="G60" i="1"/>
  <c r="H60" i="1"/>
  <c r="I60" i="1"/>
  <c r="J60" i="1"/>
  <c r="K60" i="1"/>
  <c r="L60" i="1"/>
  <c r="M60" i="1"/>
  <c r="C52" i="1"/>
  <c r="D52" i="1"/>
  <c r="E52" i="1"/>
  <c r="F52" i="1"/>
  <c r="G52" i="1"/>
  <c r="H52" i="1"/>
  <c r="I52" i="1"/>
  <c r="J52" i="1"/>
  <c r="K52" i="1"/>
  <c r="L52" i="1"/>
  <c r="M52" i="1"/>
  <c r="C44" i="1"/>
  <c r="D44" i="1"/>
  <c r="E44" i="1"/>
  <c r="F44" i="1"/>
  <c r="G44" i="1"/>
  <c r="H44" i="1"/>
  <c r="I44" i="1"/>
  <c r="J44" i="1"/>
  <c r="K44" i="1"/>
  <c r="L44" i="1"/>
  <c r="M44" i="1"/>
  <c r="N89" i="1"/>
  <c r="N90" i="1"/>
  <c r="N88" i="1"/>
  <c r="C91" i="1"/>
  <c r="D91" i="1"/>
  <c r="E91" i="1"/>
  <c r="F91" i="1"/>
  <c r="G91" i="1"/>
  <c r="H91" i="1"/>
  <c r="I91" i="1"/>
  <c r="J91" i="1"/>
  <c r="K91" i="1"/>
  <c r="L91" i="1"/>
  <c r="M91" i="1"/>
  <c r="B91" i="1" l="1"/>
  <c r="B83" i="1"/>
  <c r="B75" i="1"/>
  <c r="B67" i="1"/>
  <c r="B60" i="1"/>
  <c r="B52" i="1"/>
  <c r="B44" i="1"/>
  <c r="T18" i="1"/>
  <c r="R24" i="1"/>
  <c r="R23" i="1"/>
  <c r="R16" i="1"/>
  <c r="R17" i="1"/>
  <c r="P36" i="1"/>
  <c r="Q33" i="1"/>
  <c r="Q32" i="1"/>
  <c r="P32" i="1"/>
  <c r="P33" i="1"/>
  <c r="P34" i="1"/>
  <c r="P31" i="1"/>
  <c r="O34" i="1"/>
  <c r="C34" i="1"/>
  <c r="D34" i="1"/>
  <c r="E34" i="1"/>
  <c r="F34" i="1"/>
  <c r="G34" i="1"/>
  <c r="H34" i="1"/>
  <c r="I34" i="1"/>
  <c r="J34" i="1"/>
  <c r="K34" i="1"/>
  <c r="L34" i="1"/>
  <c r="M34" i="1"/>
  <c r="B34" i="1"/>
  <c r="N32" i="1"/>
  <c r="N33" i="1"/>
  <c r="N31" i="1"/>
  <c r="Q25" i="1"/>
  <c r="Q18" i="1"/>
  <c r="P16" i="1"/>
  <c r="P17" i="1"/>
  <c r="P18" i="1"/>
  <c r="P15" i="1"/>
  <c r="Q20" i="1"/>
  <c r="Q19" i="1"/>
  <c r="O24" i="1"/>
  <c r="O25" i="1" s="1"/>
  <c r="P25" i="1" s="1"/>
  <c r="O23" i="1"/>
  <c r="P23" i="1" s="1"/>
  <c r="O22" i="1"/>
  <c r="Q26" i="1" s="1"/>
  <c r="O18" i="1"/>
  <c r="N23" i="1"/>
  <c r="N24" i="1"/>
  <c r="N25" i="1"/>
  <c r="N22" i="1"/>
  <c r="N16" i="1"/>
  <c r="N17" i="1"/>
  <c r="N15" i="1"/>
  <c r="C18" i="1"/>
  <c r="D18" i="1"/>
  <c r="E18" i="1"/>
  <c r="F18" i="1"/>
  <c r="G18" i="1"/>
  <c r="H18" i="1"/>
  <c r="I18" i="1"/>
  <c r="J18" i="1"/>
  <c r="K18" i="1"/>
  <c r="L18" i="1"/>
  <c r="M18" i="1"/>
  <c r="C25" i="1"/>
  <c r="D25" i="1"/>
  <c r="E25" i="1"/>
  <c r="F25" i="1"/>
  <c r="G25" i="1"/>
  <c r="H25" i="1"/>
  <c r="I25" i="1"/>
  <c r="J25" i="1"/>
  <c r="K25" i="1"/>
  <c r="L25" i="1"/>
  <c r="M25" i="1"/>
  <c r="B18" i="1"/>
  <c r="B25" i="1"/>
  <c r="Q5" i="1"/>
  <c r="Q10" i="1"/>
  <c r="Q11" i="1" s="1"/>
  <c r="Q8" i="1"/>
  <c r="Q7" i="1"/>
  <c r="C5" i="1"/>
  <c r="D5" i="1"/>
  <c r="E5" i="1"/>
  <c r="F5" i="1"/>
  <c r="G5" i="1"/>
  <c r="H5" i="1"/>
  <c r="I5" i="1"/>
  <c r="J5" i="1"/>
  <c r="K5" i="1"/>
  <c r="L5" i="1"/>
  <c r="M5" i="1"/>
  <c r="B5" i="1"/>
  <c r="P5" i="1"/>
  <c r="O5" i="1"/>
  <c r="P3" i="1"/>
  <c r="P4" i="1"/>
  <c r="P2" i="1"/>
  <c r="N4" i="1"/>
  <c r="N3" i="1"/>
  <c r="N2" i="1"/>
  <c r="N34" i="1" l="1"/>
  <c r="N5" i="1"/>
  <c r="N18" i="1"/>
  <c r="Q27" i="1"/>
  <c r="P24" i="1"/>
  <c r="P22" i="1"/>
</calcChain>
</file>

<file path=xl/sharedStrings.xml><?xml version="1.0" encoding="utf-8"?>
<sst xmlns="http://schemas.openxmlformats.org/spreadsheetml/2006/main" count="79" uniqueCount="34">
  <si>
    <t>both</t>
  </si>
  <si>
    <t>biosynthesis of antibiotics</t>
  </si>
  <si>
    <t>mpro</t>
  </si>
  <si>
    <t>humann2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</si>
  <si>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</si>
  <si>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</si>
  <si>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</si>
  <si>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</si>
  <si>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</si>
  <si>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</si>
  <si>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</si>
  <si>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</si>
  <si>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</si>
  <si>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</si>
  <si>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</si>
  <si>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</si>
  <si>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Average</t>
  </si>
  <si>
    <t>percentage of total</t>
  </si>
  <si>
    <t>not found</t>
  </si>
  <si>
    <t>total length pct</t>
  </si>
  <si>
    <t>width 100</t>
  </si>
  <si>
    <t>width 50</t>
  </si>
  <si>
    <t>dimensions</t>
  </si>
  <si>
    <t>biosynthesis of secondary metabolites</t>
  </si>
  <si>
    <t>Metabolic Pathways</t>
  </si>
  <si>
    <t>glycolysis</t>
  </si>
  <si>
    <t>aminoacyl tRNA biosynthesis</t>
  </si>
  <si>
    <t xml:space="preserve">humann2 </t>
  </si>
  <si>
    <t>Citrate (TCA) cycle</t>
  </si>
  <si>
    <t>fatty acid biosynthesis</t>
  </si>
  <si>
    <t>Oxidative phosphorylation</t>
  </si>
  <si>
    <t>one carbon pool by folate</t>
  </si>
  <si>
    <t>pyruvate metabolism</t>
  </si>
  <si>
    <t>peptidoglycan biosynthesis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</si>
</sst>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zoomScale="115" zoomScaleNormal="115" workbookViewId="0">
      <pane ySplit="1" topLeftCell="A70" activePane="bottomLeft" state="frozen"/>
      <selection pane="bottomLeft" activeCell="P88" sqref="P88:P91"/>
    </sheetView>
  </sheetViews>
  <sheetFormatPr defaultRowHeight="15" x14ac:dyDescent="0.25"/>
  <cols>
    <col min="16" max="16" width="13.140625" customWidth="1"/>
  </cols>
  <sheetData>
    <row r="1" spans="1:19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t="s">
        <v>17</v>
      </c>
      <c r="Q1" t="s">
        <v>22</v>
      </c>
    </row>
    <row r="2" spans="1:19" x14ac:dyDescent="0.25">
      <c r="A2" t="s">
        <v>0</v>
      </c>
      <c r="B2">
        <v>58</v>
      </c>
      <c r="C2">
        <v>94</v>
      </c>
      <c r="D2">
        <v>40</v>
      </c>
      <c r="E2">
        <v>58</v>
      </c>
      <c r="F2">
        <v>63</v>
      </c>
      <c r="G2">
        <v>56</v>
      </c>
      <c r="H2">
        <v>79</v>
      </c>
      <c r="I2">
        <v>41</v>
      </c>
      <c r="J2">
        <v>80</v>
      </c>
      <c r="K2">
        <v>57</v>
      </c>
      <c r="L2">
        <v>82</v>
      </c>
      <c r="M2">
        <v>80</v>
      </c>
      <c r="N2">
        <f>AVERAGE(B2:M2)</f>
        <v>65.666666666666671</v>
      </c>
      <c r="O2">
        <v>66</v>
      </c>
      <c r="P2">
        <f>O2*100/496</f>
        <v>13.306451612903226</v>
      </c>
      <c r="Q2">
        <v>13</v>
      </c>
    </row>
    <row r="3" spans="1:19" x14ac:dyDescent="0.25">
      <c r="A3" t="s">
        <v>2</v>
      </c>
      <c r="B3">
        <v>42</v>
      </c>
      <c r="C3">
        <v>41</v>
      </c>
      <c r="D3">
        <v>35</v>
      </c>
      <c r="E3">
        <v>42</v>
      </c>
      <c r="F3">
        <v>62</v>
      </c>
      <c r="G3">
        <v>42</v>
      </c>
      <c r="H3">
        <v>31</v>
      </c>
      <c r="I3">
        <v>52</v>
      </c>
      <c r="J3">
        <v>25</v>
      </c>
      <c r="K3">
        <v>50</v>
      </c>
      <c r="L3">
        <v>38</v>
      </c>
      <c r="M3">
        <v>32</v>
      </c>
      <c r="N3">
        <f>AVERAGE(B3:M3)</f>
        <v>41</v>
      </c>
      <c r="O3">
        <v>41</v>
      </c>
      <c r="P3">
        <f t="shared" ref="P3:P5" si="0">O3*100/496</f>
        <v>8.2661290322580641</v>
      </c>
      <c r="Q3">
        <v>8</v>
      </c>
    </row>
    <row r="4" spans="1:19" x14ac:dyDescent="0.25">
      <c r="A4" t="s">
        <v>3</v>
      </c>
      <c r="B4">
        <v>7</v>
      </c>
      <c r="C4">
        <v>11</v>
      </c>
      <c r="D4">
        <v>6</v>
      </c>
      <c r="E4">
        <v>7</v>
      </c>
      <c r="F4">
        <v>5</v>
      </c>
      <c r="G4">
        <v>5</v>
      </c>
      <c r="H4">
        <v>8</v>
      </c>
      <c r="I4">
        <v>7</v>
      </c>
      <c r="J4">
        <v>9</v>
      </c>
      <c r="K4">
        <v>5</v>
      </c>
      <c r="L4">
        <v>12</v>
      </c>
      <c r="M4">
        <v>8</v>
      </c>
      <c r="N4">
        <f>AVERAGE(B4:M4)</f>
        <v>7.5</v>
      </c>
      <c r="O4">
        <v>8</v>
      </c>
      <c r="P4">
        <f t="shared" si="0"/>
        <v>1.6129032258064515</v>
      </c>
      <c r="Q4">
        <v>2</v>
      </c>
    </row>
    <row r="5" spans="1:19" x14ac:dyDescent="0.25">
      <c r="A5" t="s">
        <v>18</v>
      </c>
      <c r="B5">
        <f>496-SUM(B2:B4)</f>
        <v>389</v>
      </c>
      <c r="C5">
        <f>496-SUM(C2:C4)</f>
        <v>350</v>
      </c>
      <c r="D5">
        <f>496-SUM(D2:D4)</f>
        <v>415</v>
      </c>
      <c r="E5">
        <f>496-SUM(E2:E4)</f>
        <v>389</v>
      </c>
      <c r="F5">
        <f t="shared" ref="F5:M5" si="1">496-SUM(F2:F4)</f>
        <v>366</v>
      </c>
      <c r="G5">
        <f t="shared" si="1"/>
        <v>393</v>
      </c>
      <c r="H5">
        <f t="shared" si="1"/>
        <v>378</v>
      </c>
      <c r="I5">
        <f t="shared" si="1"/>
        <v>396</v>
      </c>
      <c r="J5">
        <f t="shared" si="1"/>
        <v>382</v>
      </c>
      <c r="K5">
        <f t="shared" si="1"/>
        <v>384</v>
      </c>
      <c r="L5">
        <f t="shared" si="1"/>
        <v>364</v>
      </c>
      <c r="M5">
        <f t="shared" si="1"/>
        <v>376</v>
      </c>
      <c r="N5">
        <f>AVERAGE(B5:M5)</f>
        <v>381.83333333333331</v>
      </c>
      <c r="O5">
        <f>496-(O4+O3+O2)</f>
        <v>381</v>
      </c>
      <c r="P5">
        <f t="shared" si="0"/>
        <v>76.814516129032256</v>
      </c>
      <c r="Q5">
        <f>100-Q4-Q3-Q2</f>
        <v>77</v>
      </c>
    </row>
    <row r="7" spans="1:19" x14ac:dyDescent="0.25">
      <c r="P7" t="s">
        <v>3</v>
      </c>
      <c r="Q7">
        <f>P2+P4</f>
        <v>14.919354838709678</v>
      </c>
      <c r="S7" t="s">
        <v>20</v>
      </c>
    </row>
    <row r="8" spans="1:19" x14ac:dyDescent="0.25">
      <c r="P8" t="s">
        <v>2</v>
      </c>
      <c r="Q8">
        <f>P2+P3</f>
        <v>21.572580645161288</v>
      </c>
    </row>
    <row r="10" spans="1:19" x14ac:dyDescent="0.25">
      <c r="P10" t="s">
        <v>19</v>
      </c>
      <c r="Q10">
        <f>496*100/1650</f>
        <v>30.060606060606062</v>
      </c>
      <c r="S10" t="s">
        <v>21</v>
      </c>
    </row>
    <row r="11" spans="1:19" x14ac:dyDescent="0.25">
      <c r="Q11">
        <f>Q10/100*50</f>
        <v>15.030303030303029</v>
      </c>
    </row>
    <row r="14" spans="1:19" x14ac:dyDescent="0.25">
      <c r="A14" t="s">
        <v>23</v>
      </c>
    </row>
    <row r="15" spans="1:19" x14ac:dyDescent="0.25">
      <c r="A15" t="s">
        <v>0</v>
      </c>
      <c r="B15">
        <v>22</v>
      </c>
      <c r="C15">
        <v>136</v>
      </c>
      <c r="D15">
        <v>53</v>
      </c>
      <c r="E15">
        <v>69</v>
      </c>
      <c r="F15">
        <v>81</v>
      </c>
      <c r="G15">
        <v>79</v>
      </c>
      <c r="H15">
        <v>108</v>
      </c>
      <c r="I15">
        <v>50</v>
      </c>
      <c r="J15">
        <v>109</v>
      </c>
      <c r="K15">
        <v>84</v>
      </c>
      <c r="L15">
        <v>106</v>
      </c>
      <c r="M15">
        <v>109</v>
      </c>
      <c r="N15">
        <f>AVERAGE(B15:M15)</f>
        <v>83.833333333333329</v>
      </c>
      <c r="O15">
        <v>84</v>
      </c>
      <c r="P15">
        <f>100*O15/778</f>
        <v>10.796915167095115</v>
      </c>
      <c r="Q15">
        <v>11</v>
      </c>
    </row>
    <row r="16" spans="1:19" x14ac:dyDescent="0.25">
      <c r="A16" t="s">
        <v>2</v>
      </c>
      <c r="B16">
        <v>66</v>
      </c>
      <c r="C16">
        <v>61</v>
      </c>
      <c r="D16">
        <v>44</v>
      </c>
      <c r="E16">
        <v>64</v>
      </c>
      <c r="F16">
        <v>91</v>
      </c>
      <c r="G16">
        <v>58</v>
      </c>
      <c r="H16">
        <v>50</v>
      </c>
      <c r="I16">
        <v>79</v>
      </c>
      <c r="J16">
        <v>34</v>
      </c>
      <c r="K16">
        <v>70</v>
      </c>
      <c r="L16">
        <v>65</v>
      </c>
      <c r="M16">
        <v>54</v>
      </c>
      <c r="N16">
        <f t="shared" ref="N16:N18" si="2">AVERAGE(B16:M16)</f>
        <v>61.333333333333336</v>
      </c>
      <c r="O16">
        <v>61</v>
      </c>
      <c r="P16">
        <f t="shared" ref="P16:P18" si="3">100*O16/778</f>
        <v>7.8406169665809768</v>
      </c>
      <c r="Q16">
        <v>8</v>
      </c>
      <c r="R16">
        <f>P16+P15</f>
        <v>18.637532133676093</v>
      </c>
    </row>
    <row r="17" spans="1:20" x14ac:dyDescent="0.25">
      <c r="A17" t="s">
        <v>3</v>
      </c>
      <c r="B17">
        <v>4</v>
      </c>
      <c r="C17">
        <v>16</v>
      </c>
      <c r="D17">
        <v>7</v>
      </c>
      <c r="E17">
        <v>9</v>
      </c>
      <c r="F17">
        <v>11</v>
      </c>
      <c r="G17">
        <v>8</v>
      </c>
      <c r="H17">
        <v>15</v>
      </c>
      <c r="I17">
        <v>10</v>
      </c>
      <c r="J17">
        <v>16</v>
      </c>
      <c r="K17">
        <v>7</v>
      </c>
      <c r="L17">
        <v>16</v>
      </c>
      <c r="M17">
        <v>14</v>
      </c>
      <c r="N17">
        <f t="shared" si="2"/>
        <v>11.083333333333334</v>
      </c>
      <c r="O17">
        <v>11</v>
      </c>
      <c r="P17">
        <f t="shared" si="3"/>
        <v>1.4138817480719794</v>
      </c>
      <c r="Q17">
        <v>1</v>
      </c>
      <c r="R17">
        <f>P17+P15</f>
        <v>12.210796915167094</v>
      </c>
    </row>
    <row r="18" spans="1:20" x14ac:dyDescent="0.25">
      <c r="A18" t="s">
        <v>18</v>
      </c>
      <c r="B18">
        <f>778-SUM(B15:B17)</f>
        <v>686</v>
      </c>
      <c r="C18">
        <f>778-SUM(C15:C17)</f>
        <v>565</v>
      </c>
      <c r="D18">
        <f>778-SUM(D15:D17)</f>
        <v>674</v>
      </c>
      <c r="E18">
        <f>778-SUM(E15:E17)</f>
        <v>636</v>
      </c>
      <c r="F18">
        <f t="shared" ref="F18:M18" si="4">778-SUM(F15:F17)</f>
        <v>595</v>
      </c>
      <c r="G18">
        <f t="shared" si="4"/>
        <v>633</v>
      </c>
      <c r="H18">
        <f t="shared" si="4"/>
        <v>605</v>
      </c>
      <c r="I18">
        <f t="shared" si="4"/>
        <v>639</v>
      </c>
      <c r="J18">
        <f t="shared" si="4"/>
        <v>619</v>
      </c>
      <c r="K18">
        <f t="shared" si="4"/>
        <v>617</v>
      </c>
      <c r="L18">
        <f t="shared" si="4"/>
        <v>591</v>
      </c>
      <c r="M18">
        <f t="shared" si="4"/>
        <v>601</v>
      </c>
      <c r="N18">
        <f t="shared" si="2"/>
        <v>621.75</v>
      </c>
      <c r="O18">
        <f>778-O17-O16-O15</f>
        <v>622</v>
      </c>
      <c r="P18">
        <f t="shared" si="3"/>
        <v>79.948586118251924</v>
      </c>
      <c r="Q18">
        <f>100-Q17-Q16-Q15</f>
        <v>80</v>
      </c>
      <c r="T18">
        <f>50*778/1650</f>
        <v>23.575757575757574</v>
      </c>
    </row>
    <row r="19" spans="1:20" x14ac:dyDescent="0.25">
      <c r="P19" t="s">
        <v>3</v>
      </c>
      <c r="Q19">
        <f>O15+O17</f>
        <v>95</v>
      </c>
    </row>
    <row r="20" spans="1:20" x14ac:dyDescent="0.25">
      <c r="P20" t="s">
        <v>2</v>
      </c>
      <c r="Q20">
        <f>O16+O15</f>
        <v>145</v>
      </c>
    </row>
    <row r="21" spans="1:20" x14ac:dyDescent="0.25">
      <c r="A21" t="s">
        <v>24</v>
      </c>
    </row>
    <row r="22" spans="1:20" x14ac:dyDescent="0.25">
      <c r="A22" t="s">
        <v>0</v>
      </c>
      <c r="B22">
        <v>47</v>
      </c>
      <c r="C22">
        <v>303</v>
      </c>
      <c r="D22">
        <v>90</v>
      </c>
      <c r="E22">
        <v>159</v>
      </c>
      <c r="F22">
        <v>163</v>
      </c>
      <c r="G22">
        <v>136</v>
      </c>
      <c r="H22">
        <v>225</v>
      </c>
      <c r="I22">
        <v>94</v>
      </c>
      <c r="J22">
        <v>219</v>
      </c>
      <c r="K22">
        <v>160</v>
      </c>
      <c r="L22">
        <v>250</v>
      </c>
      <c r="M22">
        <v>217</v>
      </c>
      <c r="N22">
        <f>AVERAGE(B22:M22)</f>
        <v>171.91666666666666</v>
      </c>
      <c r="O22">
        <f>172</f>
        <v>172</v>
      </c>
      <c r="P22">
        <f>100*O22/1650</f>
        <v>10.424242424242424</v>
      </c>
      <c r="Q22">
        <v>10</v>
      </c>
    </row>
    <row r="23" spans="1:20" x14ac:dyDescent="0.25">
      <c r="A23" t="s">
        <v>2</v>
      </c>
      <c r="B23">
        <v>143</v>
      </c>
      <c r="C23">
        <v>163</v>
      </c>
      <c r="D23">
        <v>110</v>
      </c>
      <c r="E23">
        <v>144</v>
      </c>
      <c r="F23">
        <v>232</v>
      </c>
      <c r="G23">
        <v>153</v>
      </c>
      <c r="H23">
        <v>138</v>
      </c>
      <c r="I23">
        <v>170</v>
      </c>
      <c r="J23">
        <v>117</v>
      </c>
      <c r="K23">
        <v>157</v>
      </c>
      <c r="L23">
        <v>151</v>
      </c>
      <c r="M23">
        <v>149</v>
      </c>
      <c r="N23">
        <f t="shared" ref="N23:N25" si="5">AVERAGE(B23:M23)</f>
        <v>152.25</v>
      </c>
      <c r="O23">
        <f>152</f>
        <v>152</v>
      </c>
      <c r="P23">
        <f t="shared" ref="P23:P25" si="6">100*O23/1650</f>
        <v>9.2121212121212128</v>
      </c>
      <c r="Q23">
        <v>9</v>
      </c>
      <c r="R23">
        <f>P23+P22</f>
        <v>19.636363636363637</v>
      </c>
    </row>
    <row r="24" spans="1:20" x14ac:dyDescent="0.25">
      <c r="A24" t="s">
        <v>3</v>
      </c>
      <c r="B24">
        <v>5</v>
      </c>
      <c r="C24">
        <v>31</v>
      </c>
      <c r="D24">
        <v>16</v>
      </c>
      <c r="E24">
        <v>25</v>
      </c>
      <c r="F24">
        <v>15</v>
      </c>
      <c r="G24">
        <v>19</v>
      </c>
      <c r="H24">
        <v>24</v>
      </c>
      <c r="I24">
        <v>15</v>
      </c>
      <c r="J24">
        <v>25</v>
      </c>
      <c r="K24">
        <v>17</v>
      </c>
      <c r="L24">
        <v>34</v>
      </c>
      <c r="M24">
        <v>27</v>
      </c>
      <c r="N24">
        <f t="shared" si="5"/>
        <v>21.083333333333332</v>
      </c>
      <c r="O24">
        <f>21</f>
        <v>21</v>
      </c>
      <c r="P24">
        <f t="shared" si="6"/>
        <v>1.2727272727272727</v>
      </c>
      <c r="Q24">
        <v>1</v>
      </c>
      <c r="R24">
        <f>P24+P22</f>
        <v>11.696969696969697</v>
      </c>
    </row>
    <row r="25" spans="1:20" x14ac:dyDescent="0.25">
      <c r="A25" t="s">
        <v>18</v>
      </c>
      <c r="B25">
        <f>1650-SUM(B22:B24)</f>
        <v>1455</v>
      </c>
      <c r="C25">
        <f>1650-SUM(C22:C24)</f>
        <v>1153</v>
      </c>
      <c r="D25">
        <f>1650-SUM(D22:D24)</f>
        <v>1434</v>
      </c>
      <c r="E25">
        <f>1650-SUM(E22:E24)</f>
        <v>1322</v>
      </c>
      <c r="F25">
        <f t="shared" ref="F25:M25" si="7">1650-SUM(F22:F24)</f>
        <v>1240</v>
      </c>
      <c r="G25">
        <f t="shared" si="7"/>
        <v>1342</v>
      </c>
      <c r="H25">
        <f t="shared" si="7"/>
        <v>1263</v>
      </c>
      <c r="I25">
        <f t="shared" si="7"/>
        <v>1371</v>
      </c>
      <c r="J25">
        <f t="shared" si="7"/>
        <v>1289</v>
      </c>
      <c r="K25">
        <f t="shared" si="7"/>
        <v>1316</v>
      </c>
      <c r="L25">
        <f t="shared" si="7"/>
        <v>1215</v>
      </c>
      <c r="M25">
        <f t="shared" si="7"/>
        <v>1257</v>
      </c>
      <c r="N25">
        <f t="shared" si="5"/>
        <v>1304.75</v>
      </c>
      <c r="O25">
        <f>1650-O24-O23-O22</f>
        <v>1305</v>
      </c>
      <c r="P25">
        <f t="shared" si="6"/>
        <v>79.090909090909093</v>
      </c>
      <c r="Q25">
        <f>100-Q24-Q23-Q22</f>
        <v>80</v>
      </c>
    </row>
    <row r="26" spans="1:20" x14ac:dyDescent="0.25">
      <c r="P26" t="s">
        <v>3</v>
      </c>
      <c r="Q26">
        <f>O22+O24</f>
        <v>193</v>
      </c>
    </row>
    <row r="27" spans="1:20" x14ac:dyDescent="0.25">
      <c r="P27" t="s">
        <v>2</v>
      </c>
      <c r="Q27">
        <f>O23+O22</f>
        <v>324</v>
      </c>
    </row>
    <row r="30" spans="1:20" x14ac:dyDescent="0.25">
      <c r="A30" t="s">
        <v>25</v>
      </c>
    </row>
    <row r="31" spans="1:20" x14ac:dyDescent="0.25">
      <c r="A31" t="s">
        <v>0</v>
      </c>
      <c r="B31">
        <v>6</v>
      </c>
      <c r="C31">
        <v>20</v>
      </c>
      <c r="D31">
        <v>10</v>
      </c>
      <c r="E31">
        <v>13</v>
      </c>
      <c r="F31">
        <v>12</v>
      </c>
      <c r="G31">
        <v>11</v>
      </c>
      <c r="H31">
        <v>14</v>
      </c>
      <c r="I31">
        <v>10</v>
      </c>
      <c r="J31">
        <v>13</v>
      </c>
      <c r="K31">
        <v>13</v>
      </c>
      <c r="L31">
        <v>17</v>
      </c>
      <c r="M31">
        <v>14</v>
      </c>
      <c r="N31">
        <f>AVERAGE(B31:M31)</f>
        <v>12.75</v>
      </c>
      <c r="O31">
        <v>13</v>
      </c>
      <c r="P31">
        <f>100*O31/48</f>
        <v>27.083333333333332</v>
      </c>
    </row>
    <row r="32" spans="1:20" x14ac:dyDescent="0.25">
      <c r="A32" t="s">
        <v>2</v>
      </c>
      <c r="B32">
        <v>11</v>
      </c>
      <c r="C32">
        <v>5</v>
      </c>
      <c r="D32">
        <v>7</v>
      </c>
      <c r="E32">
        <v>9</v>
      </c>
      <c r="F32">
        <v>13</v>
      </c>
      <c r="G32">
        <v>9</v>
      </c>
      <c r="H32">
        <v>7</v>
      </c>
      <c r="I32">
        <v>12</v>
      </c>
      <c r="J32">
        <v>6</v>
      </c>
      <c r="K32">
        <v>9</v>
      </c>
      <c r="L32">
        <v>6</v>
      </c>
      <c r="M32">
        <v>8</v>
      </c>
      <c r="N32">
        <f t="shared" ref="N32:N33" si="8">AVERAGE(B32:M32)</f>
        <v>8.5</v>
      </c>
      <c r="O32">
        <v>9</v>
      </c>
      <c r="P32">
        <f t="shared" ref="P32:P34" si="9">100*O32/48</f>
        <v>18.75</v>
      </c>
      <c r="Q32">
        <f>P32+P31</f>
        <v>45.833333333333329</v>
      </c>
    </row>
    <row r="33" spans="1:17" x14ac:dyDescent="0.25">
      <c r="A33" t="s">
        <v>3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f t="shared" si="8"/>
        <v>0.58333333333333337</v>
      </c>
      <c r="O33">
        <v>1</v>
      </c>
      <c r="P33">
        <f t="shared" si="9"/>
        <v>2.0833333333333335</v>
      </c>
      <c r="Q33">
        <f>P33+P31</f>
        <v>29.166666666666664</v>
      </c>
    </row>
    <row r="34" spans="1:17" x14ac:dyDescent="0.25">
      <c r="A34" t="s">
        <v>18</v>
      </c>
      <c r="B34">
        <f>48 - B33-B32-B31</f>
        <v>30</v>
      </c>
      <c r="C34">
        <f>48 - C33-C32-C31</f>
        <v>22</v>
      </c>
      <c r="D34">
        <f>48 - D33-D32-D31</f>
        <v>30</v>
      </c>
      <c r="E34">
        <f>48 - E33-E32-E31</f>
        <v>25</v>
      </c>
      <c r="F34">
        <f t="shared" ref="F34:M34" si="10">48 - F33-F32-F31</f>
        <v>23</v>
      </c>
      <c r="G34">
        <f t="shared" si="10"/>
        <v>27</v>
      </c>
      <c r="H34">
        <f t="shared" si="10"/>
        <v>27</v>
      </c>
      <c r="I34">
        <f t="shared" si="10"/>
        <v>25</v>
      </c>
      <c r="J34">
        <f t="shared" si="10"/>
        <v>28</v>
      </c>
      <c r="K34">
        <f t="shared" si="10"/>
        <v>26</v>
      </c>
      <c r="L34">
        <f t="shared" si="10"/>
        <v>25</v>
      </c>
      <c r="M34">
        <f t="shared" si="10"/>
        <v>26</v>
      </c>
      <c r="N34">
        <f>48-N33-N32-N31</f>
        <v>26.166666666666664</v>
      </c>
      <c r="O34">
        <f>48-O33-O32-O31</f>
        <v>25</v>
      </c>
      <c r="P34">
        <f t="shared" si="9"/>
        <v>52.083333333333336</v>
      </c>
    </row>
    <row r="36" spans="1:17" x14ac:dyDescent="0.25">
      <c r="P36">
        <f>50*48/1650</f>
        <v>1.4545454545454546</v>
      </c>
    </row>
    <row r="40" spans="1:17" x14ac:dyDescent="0.25">
      <c r="A40" t="s">
        <v>26</v>
      </c>
    </row>
    <row r="41" spans="1:17" x14ac:dyDescent="0.25">
      <c r="A41" t="s">
        <v>0</v>
      </c>
      <c r="B41">
        <v>6</v>
      </c>
      <c r="C41">
        <v>22</v>
      </c>
      <c r="D41">
        <v>8</v>
      </c>
      <c r="E41">
        <v>12</v>
      </c>
      <c r="F41">
        <v>14</v>
      </c>
      <c r="G41">
        <v>14</v>
      </c>
      <c r="H41">
        <v>22</v>
      </c>
      <c r="I41">
        <v>10</v>
      </c>
      <c r="J41">
        <v>21</v>
      </c>
      <c r="K41">
        <v>12</v>
      </c>
      <c r="L41">
        <v>21</v>
      </c>
      <c r="M41">
        <v>22</v>
      </c>
      <c r="N41">
        <f t="shared" ref="N41:N87" si="11">AVERAGE(B41:M41)</f>
        <v>15.333333333333334</v>
      </c>
      <c r="O41">
        <v>15</v>
      </c>
      <c r="P41">
        <f>O41*100/31</f>
        <v>48.387096774193552</v>
      </c>
    </row>
    <row r="42" spans="1:17" x14ac:dyDescent="0.25">
      <c r="A42" t="s">
        <v>2</v>
      </c>
      <c r="B42">
        <v>9</v>
      </c>
      <c r="C42">
        <v>2</v>
      </c>
      <c r="D42">
        <v>13</v>
      </c>
      <c r="E42">
        <v>10</v>
      </c>
      <c r="F42">
        <v>8</v>
      </c>
      <c r="G42">
        <v>9</v>
      </c>
      <c r="H42">
        <v>2</v>
      </c>
      <c r="I42">
        <v>12</v>
      </c>
      <c r="J42">
        <v>2</v>
      </c>
      <c r="K42">
        <v>10</v>
      </c>
      <c r="L42">
        <v>2</v>
      </c>
      <c r="M42">
        <v>2</v>
      </c>
      <c r="N42">
        <f t="shared" si="11"/>
        <v>6.75</v>
      </c>
      <c r="O42">
        <v>7</v>
      </c>
      <c r="P42">
        <f t="shared" ref="P42:P44" si="12">O42*100/31</f>
        <v>22.580645161290324</v>
      </c>
    </row>
    <row r="43" spans="1:17" x14ac:dyDescent="0.2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1"/>
        <v>0</v>
      </c>
      <c r="O43">
        <v>0</v>
      </c>
      <c r="P43">
        <f t="shared" si="12"/>
        <v>0</v>
      </c>
    </row>
    <row r="44" spans="1:17" x14ac:dyDescent="0.25">
      <c r="A44" t="s">
        <v>18</v>
      </c>
      <c r="B44">
        <f>31-B43-B42-B41</f>
        <v>16</v>
      </c>
      <c r="C44">
        <f t="shared" ref="C44:M44" si="13">31-C43-C42-C41</f>
        <v>7</v>
      </c>
      <c r="D44">
        <f t="shared" si="13"/>
        <v>10</v>
      </c>
      <c r="E44">
        <f t="shared" si="13"/>
        <v>9</v>
      </c>
      <c r="F44">
        <f t="shared" si="13"/>
        <v>9</v>
      </c>
      <c r="G44">
        <f t="shared" si="13"/>
        <v>8</v>
      </c>
      <c r="H44">
        <f t="shared" si="13"/>
        <v>7</v>
      </c>
      <c r="I44">
        <f t="shared" si="13"/>
        <v>9</v>
      </c>
      <c r="J44">
        <f t="shared" si="13"/>
        <v>8</v>
      </c>
      <c r="K44">
        <f t="shared" si="13"/>
        <v>9</v>
      </c>
      <c r="L44">
        <f t="shared" si="13"/>
        <v>8</v>
      </c>
      <c r="M44">
        <f t="shared" si="13"/>
        <v>7</v>
      </c>
      <c r="N44">
        <f t="shared" ref="N44" si="14">31-N43-N42-N41</f>
        <v>8.9166666666666661</v>
      </c>
      <c r="O44">
        <f t="shared" ref="O44" si="15">31-O43-O42-O41</f>
        <v>9</v>
      </c>
      <c r="P44">
        <f t="shared" si="12"/>
        <v>29.032258064516128</v>
      </c>
    </row>
    <row r="48" spans="1:17" x14ac:dyDescent="0.25">
      <c r="A48" t="s">
        <v>28</v>
      </c>
    </row>
    <row r="49" spans="1:16" x14ac:dyDescent="0.25">
      <c r="A49" t="s">
        <v>0</v>
      </c>
      <c r="B49">
        <v>2</v>
      </c>
      <c r="C49">
        <v>7</v>
      </c>
      <c r="D49">
        <v>5</v>
      </c>
      <c r="E49">
        <v>8</v>
      </c>
      <c r="F49">
        <v>7</v>
      </c>
      <c r="G49">
        <v>6</v>
      </c>
      <c r="H49">
        <v>7</v>
      </c>
      <c r="I49">
        <v>6</v>
      </c>
      <c r="J49">
        <v>6</v>
      </c>
      <c r="K49">
        <v>6</v>
      </c>
      <c r="L49">
        <v>8</v>
      </c>
      <c r="M49">
        <v>7</v>
      </c>
      <c r="N49">
        <f t="shared" si="11"/>
        <v>6.25</v>
      </c>
      <c r="O49">
        <v>6</v>
      </c>
      <c r="P49">
        <f>O49*100/26</f>
        <v>23.076923076923077</v>
      </c>
    </row>
    <row r="50" spans="1:16" x14ac:dyDescent="0.25">
      <c r="A50" t="s">
        <v>2</v>
      </c>
      <c r="B50">
        <v>6</v>
      </c>
      <c r="C50">
        <v>8</v>
      </c>
      <c r="D50">
        <v>2</v>
      </c>
      <c r="E50">
        <v>3</v>
      </c>
      <c r="F50">
        <v>8</v>
      </c>
      <c r="G50">
        <v>4</v>
      </c>
      <c r="H50">
        <v>3</v>
      </c>
      <c r="I50">
        <v>5</v>
      </c>
      <c r="J50">
        <v>2</v>
      </c>
      <c r="K50">
        <v>9</v>
      </c>
      <c r="L50">
        <v>3</v>
      </c>
      <c r="M50">
        <v>3</v>
      </c>
      <c r="N50">
        <f t="shared" si="11"/>
        <v>4.666666666666667</v>
      </c>
      <c r="O50">
        <v>5</v>
      </c>
      <c r="P50">
        <f t="shared" ref="P50:P52" si="16">O50*100/26</f>
        <v>19.23076923076923</v>
      </c>
    </row>
    <row r="51" spans="1:16" x14ac:dyDescent="0.25">
      <c r="A51" t="s">
        <v>3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f t="shared" si="11"/>
        <v>0.5</v>
      </c>
      <c r="O51">
        <v>1</v>
      </c>
      <c r="P51">
        <f t="shared" si="16"/>
        <v>3.8461538461538463</v>
      </c>
    </row>
    <row r="52" spans="1:16" x14ac:dyDescent="0.25">
      <c r="A52" t="s">
        <v>18</v>
      </c>
      <c r="B52">
        <f>26-B51-B50-B49</f>
        <v>17</v>
      </c>
      <c r="C52">
        <f t="shared" ref="C52:M52" si="17">26-C51-C50-C49</f>
        <v>10</v>
      </c>
      <c r="D52">
        <f t="shared" si="17"/>
        <v>18</v>
      </c>
      <c r="E52">
        <f t="shared" si="17"/>
        <v>15</v>
      </c>
      <c r="F52">
        <f t="shared" si="17"/>
        <v>11</v>
      </c>
      <c r="G52">
        <f t="shared" si="17"/>
        <v>15</v>
      </c>
      <c r="H52">
        <f t="shared" si="17"/>
        <v>16</v>
      </c>
      <c r="I52">
        <f t="shared" si="17"/>
        <v>14</v>
      </c>
      <c r="J52">
        <f t="shared" si="17"/>
        <v>17</v>
      </c>
      <c r="K52">
        <f t="shared" si="17"/>
        <v>11</v>
      </c>
      <c r="L52">
        <f t="shared" si="17"/>
        <v>15</v>
      </c>
      <c r="M52">
        <f t="shared" si="17"/>
        <v>16</v>
      </c>
      <c r="N52">
        <f t="shared" ref="N52" si="18">26-N51-N50-N49</f>
        <v>14.583333333333332</v>
      </c>
      <c r="O52">
        <f t="shared" ref="O52" si="19">26-O51-O50-O49</f>
        <v>14</v>
      </c>
      <c r="P52">
        <f t="shared" si="16"/>
        <v>53.846153846153847</v>
      </c>
    </row>
    <row r="56" spans="1:16" x14ac:dyDescent="0.25">
      <c r="A56" t="s">
        <v>29</v>
      </c>
    </row>
    <row r="57" spans="1:16" x14ac:dyDescent="0.25">
      <c r="A57" t="s">
        <v>0</v>
      </c>
      <c r="B57">
        <v>3</v>
      </c>
      <c r="C57">
        <v>7</v>
      </c>
      <c r="D57">
        <v>2</v>
      </c>
      <c r="E57">
        <v>1</v>
      </c>
      <c r="F57">
        <v>6</v>
      </c>
      <c r="G57">
        <v>1</v>
      </c>
      <c r="H57">
        <v>4</v>
      </c>
      <c r="I57">
        <v>2</v>
      </c>
      <c r="J57">
        <v>6</v>
      </c>
      <c r="K57">
        <v>4</v>
      </c>
      <c r="L57">
        <v>7</v>
      </c>
      <c r="M57">
        <v>4</v>
      </c>
      <c r="N57">
        <f t="shared" si="11"/>
        <v>3.9166666666666665</v>
      </c>
      <c r="O57">
        <v>4</v>
      </c>
      <c r="P57">
        <f>O57*100/17</f>
        <v>23.529411764705884</v>
      </c>
    </row>
    <row r="58" spans="1:16" x14ac:dyDescent="0.25">
      <c r="A58" t="s">
        <v>2</v>
      </c>
      <c r="B58">
        <v>2</v>
      </c>
      <c r="C58">
        <v>1</v>
      </c>
      <c r="D58">
        <v>2</v>
      </c>
      <c r="E58">
        <v>2</v>
      </c>
      <c r="F58">
        <v>5</v>
      </c>
      <c r="G58">
        <v>3</v>
      </c>
      <c r="H58">
        <v>3</v>
      </c>
      <c r="I58">
        <v>1</v>
      </c>
      <c r="J58">
        <v>1</v>
      </c>
      <c r="K58">
        <v>2</v>
      </c>
      <c r="L58">
        <v>1</v>
      </c>
      <c r="M58">
        <v>1</v>
      </c>
      <c r="N58">
        <f t="shared" si="11"/>
        <v>2</v>
      </c>
      <c r="O58">
        <v>2</v>
      </c>
      <c r="P58">
        <f t="shared" ref="P58:P60" si="20">O58*100/17</f>
        <v>11.764705882352942</v>
      </c>
    </row>
    <row r="59" spans="1:16" x14ac:dyDescent="0.25">
      <c r="A59" t="s">
        <v>3</v>
      </c>
      <c r="B59">
        <v>0</v>
      </c>
      <c r="C59">
        <v>1</v>
      </c>
      <c r="D59">
        <v>1</v>
      </c>
      <c r="E59">
        <v>3</v>
      </c>
      <c r="F59">
        <v>0</v>
      </c>
      <c r="G59">
        <v>2</v>
      </c>
      <c r="H59">
        <v>2</v>
      </c>
      <c r="I59">
        <v>2</v>
      </c>
      <c r="J59">
        <v>0</v>
      </c>
      <c r="K59">
        <v>1</v>
      </c>
      <c r="L59">
        <v>0</v>
      </c>
      <c r="M59">
        <v>2</v>
      </c>
      <c r="N59">
        <f t="shared" si="11"/>
        <v>1.1666666666666667</v>
      </c>
      <c r="O59">
        <v>1</v>
      </c>
      <c r="P59">
        <f t="shared" si="20"/>
        <v>5.882352941176471</v>
      </c>
    </row>
    <row r="60" spans="1:16" x14ac:dyDescent="0.25">
      <c r="A60" t="s">
        <v>18</v>
      </c>
      <c r="B60">
        <f>17-B59-B58-B57</f>
        <v>12</v>
      </c>
      <c r="C60">
        <f t="shared" ref="C60:M60" si="21">17-C59-C58-C57</f>
        <v>8</v>
      </c>
      <c r="D60">
        <f t="shared" si="21"/>
        <v>12</v>
      </c>
      <c r="E60">
        <f t="shared" si="21"/>
        <v>11</v>
      </c>
      <c r="F60">
        <f t="shared" si="21"/>
        <v>6</v>
      </c>
      <c r="G60">
        <f t="shared" si="21"/>
        <v>11</v>
      </c>
      <c r="H60">
        <f t="shared" si="21"/>
        <v>8</v>
      </c>
      <c r="I60">
        <f t="shared" si="21"/>
        <v>12</v>
      </c>
      <c r="J60">
        <f t="shared" si="21"/>
        <v>10</v>
      </c>
      <c r="K60">
        <f t="shared" si="21"/>
        <v>10</v>
      </c>
      <c r="L60">
        <f t="shared" si="21"/>
        <v>9</v>
      </c>
      <c r="M60">
        <f t="shared" si="21"/>
        <v>10</v>
      </c>
      <c r="N60">
        <f t="shared" ref="N60" si="22">17-N59-N58-N57</f>
        <v>9.9166666666666679</v>
      </c>
      <c r="O60">
        <f t="shared" ref="O60" si="23">17-O59-O58-O57</f>
        <v>10</v>
      </c>
      <c r="P60">
        <f t="shared" si="20"/>
        <v>58.823529411764703</v>
      </c>
    </row>
    <row r="63" spans="1:16" x14ac:dyDescent="0.25">
      <c r="A63" t="s">
        <v>31</v>
      </c>
    </row>
    <row r="64" spans="1:16" x14ac:dyDescent="0.25">
      <c r="A64" t="s">
        <v>0</v>
      </c>
      <c r="B64">
        <v>1</v>
      </c>
      <c r="C64">
        <v>10</v>
      </c>
      <c r="D64">
        <v>3</v>
      </c>
      <c r="E64">
        <v>4</v>
      </c>
      <c r="F64">
        <v>7</v>
      </c>
      <c r="G64">
        <v>6</v>
      </c>
      <c r="H64">
        <v>9</v>
      </c>
      <c r="I64">
        <v>4</v>
      </c>
      <c r="J64">
        <v>9</v>
      </c>
      <c r="K64">
        <v>4</v>
      </c>
      <c r="L64">
        <v>10</v>
      </c>
      <c r="M64">
        <v>9</v>
      </c>
      <c r="N64">
        <f t="shared" si="11"/>
        <v>6.333333333333333</v>
      </c>
      <c r="O64">
        <v>6</v>
      </c>
      <c r="P64">
        <f>O64*100/24</f>
        <v>25</v>
      </c>
    </row>
    <row r="65" spans="1:16" x14ac:dyDescent="0.25">
      <c r="A65" t="s">
        <v>2</v>
      </c>
      <c r="B65">
        <v>9</v>
      </c>
      <c r="C65">
        <v>5</v>
      </c>
      <c r="D65">
        <v>7</v>
      </c>
      <c r="E65">
        <v>5</v>
      </c>
      <c r="F65">
        <v>7</v>
      </c>
      <c r="G65">
        <v>5</v>
      </c>
      <c r="H65">
        <v>5</v>
      </c>
      <c r="I65">
        <v>5</v>
      </c>
      <c r="J65">
        <v>4</v>
      </c>
      <c r="K65">
        <v>8</v>
      </c>
      <c r="L65">
        <v>6</v>
      </c>
      <c r="M65">
        <v>6</v>
      </c>
      <c r="N65">
        <f t="shared" si="11"/>
        <v>6</v>
      </c>
      <c r="O65">
        <v>6</v>
      </c>
      <c r="P65">
        <f t="shared" ref="P65:P67" si="24">O65*100/24</f>
        <v>25</v>
      </c>
    </row>
    <row r="66" spans="1:16" x14ac:dyDescent="0.25">
      <c r="A66" t="s">
        <v>3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f t="shared" si="11"/>
        <v>0.41666666666666669</v>
      </c>
      <c r="O66">
        <v>0</v>
      </c>
      <c r="P66">
        <f t="shared" si="24"/>
        <v>0</v>
      </c>
    </row>
    <row r="67" spans="1:16" x14ac:dyDescent="0.25">
      <c r="A67" t="s">
        <v>18</v>
      </c>
      <c r="B67">
        <f>24-B66-B65-B64</f>
        <v>14</v>
      </c>
      <c r="C67">
        <f t="shared" ref="C67:M67" si="25">24-C66-C65-C64</f>
        <v>9</v>
      </c>
      <c r="D67">
        <f t="shared" si="25"/>
        <v>13</v>
      </c>
      <c r="E67">
        <f t="shared" si="25"/>
        <v>15</v>
      </c>
      <c r="F67">
        <f t="shared" si="25"/>
        <v>9</v>
      </c>
      <c r="G67">
        <f t="shared" si="25"/>
        <v>13</v>
      </c>
      <c r="H67">
        <f t="shared" si="25"/>
        <v>9</v>
      </c>
      <c r="I67">
        <f t="shared" si="25"/>
        <v>15</v>
      </c>
      <c r="J67">
        <f t="shared" si="25"/>
        <v>10</v>
      </c>
      <c r="K67">
        <f t="shared" si="25"/>
        <v>12</v>
      </c>
      <c r="L67">
        <f t="shared" si="25"/>
        <v>8</v>
      </c>
      <c r="M67">
        <f t="shared" si="25"/>
        <v>8</v>
      </c>
      <c r="N67">
        <f t="shared" ref="N67" si="26">24-N66-N65-N64</f>
        <v>11.25</v>
      </c>
      <c r="O67">
        <f t="shared" ref="O67" si="27">24-O66-O65-O64</f>
        <v>12</v>
      </c>
      <c r="P67">
        <f t="shared" si="24"/>
        <v>50</v>
      </c>
    </row>
    <row r="71" spans="1:16" x14ac:dyDescent="0.25">
      <c r="A71" t="s">
        <v>30</v>
      </c>
    </row>
    <row r="72" spans="1:16" x14ac:dyDescent="0.25">
      <c r="A72" t="s">
        <v>0</v>
      </c>
      <c r="B72">
        <v>1</v>
      </c>
      <c r="C72">
        <v>4</v>
      </c>
      <c r="D72">
        <v>2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1</v>
      </c>
      <c r="L72">
        <v>4</v>
      </c>
      <c r="M72">
        <v>4</v>
      </c>
      <c r="N72">
        <f t="shared" si="11"/>
        <v>2.8333333333333335</v>
      </c>
      <c r="O72">
        <v>3</v>
      </c>
      <c r="P72">
        <f>O72*100/11</f>
        <v>27.272727272727273</v>
      </c>
    </row>
    <row r="73" spans="1:16" x14ac:dyDescent="0.25">
      <c r="A73" t="s">
        <v>2</v>
      </c>
      <c r="B73">
        <v>6</v>
      </c>
      <c r="C73">
        <v>3</v>
      </c>
      <c r="D73">
        <v>2</v>
      </c>
      <c r="E73">
        <v>2</v>
      </c>
      <c r="F73">
        <v>5</v>
      </c>
      <c r="G73">
        <v>4</v>
      </c>
      <c r="H73">
        <v>3</v>
      </c>
      <c r="I73">
        <v>4</v>
      </c>
      <c r="J73">
        <v>3</v>
      </c>
      <c r="K73">
        <v>4</v>
      </c>
      <c r="L73">
        <v>3</v>
      </c>
      <c r="M73">
        <v>2</v>
      </c>
      <c r="N73">
        <f t="shared" si="11"/>
        <v>3.4166666666666665</v>
      </c>
      <c r="O73">
        <v>3</v>
      </c>
      <c r="P73">
        <f t="shared" ref="P73:P75" si="28">O73*100/11</f>
        <v>27.272727272727273</v>
      </c>
    </row>
    <row r="74" spans="1:16" x14ac:dyDescent="0.25">
      <c r="A74" t="s">
        <v>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f t="shared" si="11"/>
        <v>0.33333333333333331</v>
      </c>
      <c r="O74">
        <v>0</v>
      </c>
      <c r="P74">
        <f t="shared" si="28"/>
        <v>0</v>
      </c>
    </row>
    <row r="75" spans="1:16" x14ac:dyDescent="0.25">
      <c r="A75" t="s">
        <v>18</v>
      </c>
      <c r="B75">
        <f>11-B74-B73-B72</f>
        <v>4</v>
      </c>
      <c r="C75">
        <f t="shared" ref="C75:M75" si="29">11-C74-C73-C72</f>
        <v>4</v>
      </c>
      <c r="D75">
        <f t="shared" si="29"/>
        <v>7</v>
      </c>
      <c r="E75">
        <f t="shared" si="29"/>
        <v>6</v>
      </c>
      <c r="F75">
        <f t="shared" si="29"/>
        <v>3</v>
      </c>
      <c r="G75">
        <f t="shared" si="29"/>
        <v>3</v>
      </c>
      <c r="H75">
        <f t="shared" si="29"/>
        <v>4</v>
      </c>
      <c r="I75">
        <f t="shared" si="29"/>
        <v>4</v>
      </c>
      <c r="J75">
        <f t="shared" si="29"/>
        <v>4</v>
      </c>
      <c r="K75">
        <f t="shared" si="29"/>
        <v>6</v>
      </c>
      <c r="L75">
        <f t="shared" si="29"/>
        <v>4</v>
      </c>
      <c r="M75">
        <f t="shared" si="29"/>
        <v>4</v>
      </c>
      <c r="N75">
        <f t="shared" ref="N75" si="30">11-N74-N73-N72</f>
        <v>4.4166666666666661</v>
      </c>
      <c r="O75">
        <f t="shared" ref="O75" si="31">11-O74-O73-O72</f>
        <v>5</v>
      </c>
      <c r="P75">
        <f t="shared" si="28"/>
        <v>45.454545454545453</v>
      </c>
    </row>
    <row r="79" spans="1:16" x14ac:dyDescent="0.25">
      <c r="A79" t="s">
        <v>33</v>
      </c>
    </row>
    <row r="80" spans="1:16" x14ac:dyDescent="0.25">
      <c r="A80" t="s">
        <v>0</v>
      </c>
      <c r="B80">
        <v>1</v>
      </c>
      <c r="C80">
        <v>11</v>
      </c>
      <c r="D80">
        <v>4</v>
      </c>
      <c r="E80">
        <v>8</v>
      </c>
      <c r="F80">
        <v>7</v>
      </c>
      <c r="G80">
        <v>7</v>
      </c>
      <c r="H80">
        <v>9</v>
      </c>
      <c r="I80">
        <v>3</v>
      </c>
      <c r="J80">
        <v>8</v>
      </c>
      <c r="K80">
        <v>7</v>
      </c>
      <c r="L80">
        <v>10</v>
      </c>
      <c r="M80">
        <v>9</v>
      </c>
      <c r="N80">
        <f t="shared" si="11"/>
        <v>7</v>
      </c>
      <c r="O80">
        <v>7</v>
      </c>
      <c r="P80">
        <f>O80*100/19</f>
        <v>36.842105263157897</v>
      </c>
    </row>
    <row r="81" spans="1:16" x14ac:dyDescent="0.25">
      <c r="A81" t="s">
        <v>2</v>
      </c>
      <c r="B81">
        <v>7</v>
      </c>
      <c r="C81">
        <v>1</v>
      </c>
      <c r="D81">
        <v>5</v>
      </c>
      <c r="E81">
        <v>2</v>
      </c>
      <c r="F81">
        <v>3</v>
      </c>
      <c r="G81">
        <v>4</v>
      </c>
      <c r="H81">
        <v>3</v>
      </c>
      <c r="I81">
        <v>5</v>
      </c>
      <c r="J81">
        <v>3</v>
      </c>
      <c r="K81">
        <v>2</v>
      </c>
      <c r="L81">
        <v>1</v>
      </c>
      <c r="M81">
        <v>3</v>
      </c>
      <c r="N81">
        <f t="shared" si="11"/>
        <v>3.25</v>
      </c>
      <c r="O81">
        <v>3</v>
      </c>
      <c r="P81">
        <f t="shared" ref="P81:P83" si="32">O81*100/19</f>
        <v>15.789473684210526</v>
      </c>
    </row>
    <row r="82" spans="1:16" x14ac:dyDescent="0.25">
      <c r="A82" t="s">
        <v>3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f t="shared" si="11"/>
        <v>0.33333333333333331</v>
      </c>
      <c r="O82">
        <v>0</v>
      </c>
      <c r="P82">
        <f t="shared" si="32"/>
        <v>0</v>
      </c>
    </row>
    <row r="83" spans="1:16" x14ac:dyDescent="0.25">
      <c r="A83" t="s">
        <v>18</v>
      </c>
      <c r="B83">
        <f>19-B82-B81-B80</f>
        <v>11</v>
      </c>
      <c r="C83">
        <f t="shared" ref="C83:M83" si="33">19-C82-C81-C80</f>
        <v>7</v>
      </c>
      <c r="D83">
        <f t="shared" si="33"/>
        <v>10</v>
      </c>
      <c r="E83">
        <f t="shared" si="33"/>
        <v>9</v>
      </c>
      <c r="F83">
        <f t="shared" si="33"/>
        <v>8</v>
      </c>
      <c r="G83">
        <f t="shared" si="33"/>
        <v>7</v>
      </c>
      <c r="H83">
        <f t="shared" si="33"/>
        <v>7</v>
      </c>
      <c r="I83">
        <f t="shared" si="33"/>
        <v>11</v>
      </c>
      <c r="J83">
        <f t="shared" si="33"/>
        <v>7</v>
      </c>
      <c r="K83">
        <f t="shared" si="33"/>
        <v>10</v>
      </c>
      <c r="L83">
        <f t="shared" si="33"/>
        <v>7</v>
      </c>
      <c r="M83">
        <f t="shared" si="33"/>
        <v>7</v>
      </c>
      <c r="N83">
        <f t="shared" ref="N83" si="34">19-N82-N81-N80</f>
        <v>8.4166666666666679</v>
      </c>
      <c r="O83">
        <f t="shared" ref="O83" si="35">19-O82-O81-O80</f>
        <v>9</v>
      </c>
      <c r="P83">
        <f t="shared" si="32"/>
        <v>47.368421052631582</v>
      </c>
    </row>
    <row r="87" spans="1:16" x14ac:dyDescent="0.25">
      <c r="A87" t="s">
        <v>32</v>
      </c>
    </row>
    <row r="88" spans="1:16" x14ac:dyDescent="0.25">
      <c r="A88" t="s">
        <v>0</v>
      </c>
      <c r="B88">
        <v>2</v>
      </c>
      <c r="C88">
        <v>14</v>
      </c>
      <c r="D88">
        <v>5</v>
      </c>
      <c r="E88">
        <v>9</v>
      </c>
      <c r="F88">
        <v>8</v>
      </c>
      <c r="G88">
        <v>6</v>
      </c>
      <c r="H88">
        <v>8</v>
      </c>
      <c r="I88">
        <v>6</v>
      </c>
      <c r="J88">
        <v>7</v>
      </c>
      <c r="K88">
        <v>9</v>
      </c>
      <c r="L88">
        <v>13</v>
      </c>
      <c r="M88">
        <v>8</v>
      </c>
      <c r="N88">
        <f>AVERAGE(B88:M88)</f>
        <v>7.916666666666667</v>
      </c>
      <c r="O88">
        <v>8</v>
      </c>
      <c r="P88">
        <f>O88*100/67</f>
        <v>11.940298507462687</v>
      </c>
    </row>
    <row r="89" spans="1:16" x14ac:dyDescent="0.25">
      <c r="A89" t="s">
        <v>2</v>
      </c>
      <c r="B89">
        <v>12</v>
      </c>
      <c r="C89">
        <v>15</v>
      </c>
      <c r="D89">
        <v>5</v>
      </c>
      <c r="E89">
        <v>9</v>
      </c>
      <c r="F89">
        <v>17</v>
      </c>
      <c r="G89">
        <v>12</v>
      </c>
      <c r="H89">
        <v>16</v>
      </c>
      <c r="I89">
        <v>7</v>
      </c>
      <c r="J89">
        <v>11</v>
      </c>
      <c r="K89">
        <v>12</v>
      </c>
      <c r="L89">
        <v>7</v>
      </c>
      <c r="M89">
        <v>16</v>
      </c>
      <c r="N89">
        <f t="shared" ref="N89:N91" si="36">AVERAGE(B89:M89)</f>
        <v>11.583333333333334</v>
      </c>
      <c r="O89">
        <v>12</v>
      </c>
      <c r="P89">
        <f t="shared" ref="P89:P91" si="37">O89*100/67</f>
        <v>17.910447761194028</v>
      </c>
    </row>
    <row r="90" spans="1:16" x14ac:dyDescent="0.25">
      <c r="A90" t="s">
        <v>3</v>
      </c>
      <c r="B90">
        <v>1</v>
      </c>
      <c r="C90">
        <v>2</v>
      </c>
      <c r="D90">
        <v>1</v>
      </c>
      <c r="E90">
        <v>1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f t="shared" si="36"/>
        <v>0.75</v>
      </c>
      <c r="O90">
        <v>1</v>
      </c>
      <c r="P90">
        <f t="shared" si="37"/>
        <v>1.4925373134328359</v>
      </c>
    </row>
    <row r="91" spans="1:16" x14ac:dyDescent="0.25">
      <c r="A91" t="s">
        <v>18</v>
      </c>
      <c r="B91">
        <f>67-B90-B89-B88</f>
        <v>52</v>
      </c>
      <c r="C91">
        <f t="shared" ref="C91:M91" si="38">67-C90-C89-C88</f>
        <v>36</v>
      </c>
      <c r="D91">
        <f t="shared" si="38"/>
        <v>56</v>
      </c>
      <c r="E91">
        <f t="shared" si="38"/>
        <v>48</v>
      </c>
      <c r="F91">
        <f t="shared" si="38"/>
        <v>42</v>
      </c>
      <c r="G91">
        <f t="shared" si="38"/>
        <v>48</v>
      </c>
      <c r="H91">
        <f t="shared" si="38"/>
        <v>43</v>
      </c>
      <c r="I91">
        <f t="shared" si="38"/>
        <v>53</v>
      </c>
      <c r="J91">
        <f t="shared" si="38"/>
        <v>48</v>
      </c>
      <c r="K91">
        <f t="shared" si="38"/>
        <v>45</v>
      </c>
      <c r="L91">
        <f t="shared" si="38"/>
        <v>47</v>
      </c>
      <c r="M91">
        <f t="shared" si="38"/>
        <v>43</v>
      </c>
      <c r="N91">
        <f t="shared" ref="N91" si="39">67-N90-N89-N88</f>
        <v>46.75</v>
      </c>
      <c r="O91">
        <f t="shared" ref="O91" si="40">67-O90-O89-O88</f>
        <v>46</v>
      </c>
      <c r="P91">
        <f t="shared" si="37"/>
        <v>68.656716417910445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2019-05-17T15:35:47Z</dcterms:modified>
</cp:coreProperties>
</file>