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24795" windowHeight="12270"/>
  </bookViews>
  <sheets>
    <sheet name="Calculations" sheetId="2" r:id="rId1"/>
    <sheet name="Sheet1" sheetId="1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50" i="2"/>
  <c r="F45"/>
  <c r="F38"/>
  <c r="F39" s="1"/>
  <c r="I3"/>
  <c r="J3"/>
  <c r="I4"/>
  <c r="J4"/>
  <c r="I5"/>
  <c r="J5"/>
  <c r="I6"/>
  <c r="J6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I22"/>
  <c r="J22"/>
  <c r="I23"/>
  <c r="J23"/>
  <c r="I24"/>
  <c r="J24"/>
  <c r="I25"/>
  <c r="J25"/>
  <c r="I26"/>
  <c r="J26"/>
  <c r="I27"/>
  <c r="J27"/>
  <c r="I28"/>
  <c r="J28"/>
  <c r="I29"/>
  <c r="J29"/>
  <c r="I30"/>
  <c r="J30"/>
  <c r="I31"/>
  <c r="J31"/>
  <c r="I32"/>
  <c r="J32"/>
  <c r="I33"/>
  <c r="J33"/>
  <c r="I34"/>
  <c r="J34"/>
  <c r="I35"/>
  <c r="J35"/>
  <c r="I36"/>
  <c r="J36"/>
  <c r="I37"/>
  <c r="J37"/>
  <c r="I38"/>
  <c r="J38"/>
  <c r="I39"/>
  <c r="J39"/>
  <c r="I40"/>
  <c r="J40"/>
  <c r="I41"/>
  <c r="J41"/>
  <c r="I42"/>
  <c r="J42"/>
  <c r="I43"/>
  <c r="J43"/>
  <c r="I44"/>
  <c r="J44"/>
  <c r="I45"/>
  <c r="J45"/>
  <c r="I46"/>
  <c r="J46"/>
  <c r="I47"/>
  <c r="J47"/>
  <c r="I48"/>
  <c r="J48"/>
  <c r="I49"/>
  <c r="J49"/>
  <c r="I50"/>
  <c r="J50"/>
  <c r="I51"/>
  <c r="J51"/>
  <c r="I52"/>
  <c r="J52"/>
  <c r="I53"/>
  <c r="J53"/>
  <c r="I54"/>
  <c r="J54"/>
  <c r="I55"/>
  <c r="J55"/>
  <c r="I56"/>
  <c r="J56"/>
  <c r="I57"/>
  <c r="J57"/>
  <c r="I58"/>
  <c r="J58"/>
  <c r="I59"/>
  <c r="J59"/>
  <c r="I60"/>
  <c r="J60"/>
  <c r="I61"/>
  <c r="J61"/>
  <c r="I62"/>
  <c r="J62"/>
  <c r="I63"/>
  <c r="J63"/>
  <c r="I64"/>
  <c r="J64"/>
  <c r="I65"/>
  <c r="J65"/>
  <c r="I66"/>
  <c r="J66"/>
  <c r="I67"/>
  <c r="J67"/>
  <c r="I68"/>
  <c r="J68"/>
  <c r="I69"/>
  <c r="J69"/>
  <c r="I70"/>
  <c r="J70"/>
  <c r="I71"/>
  <c r="J71"/>
  <c r="I72"/>
  <c r="J72"/>
  <c r="I73"/>
  <c r="J73"/>
  <c r="I74"/>
  <c r="J74"/>
  <c r="I75"/>
  <c r="J75"/>
  <c r="I76"/>
  <c r="J76"/>
  <c r="I77"/>
  <c r="J77"/>
  <c r="I78"/>
  <c r="J78"/>
  <c r="I79"/>
  <c r="J79"/>
  <c r="I80"/>
  <c r="J80"/>
  <c r="I81"/>
  <c r="J81"/>
  <c r="I82"/>
  <c r="J82"/>
  <c r="I83"/>
  <c r="J83"/>
  <c r="I84"/>
  <c r="J84"/>
  <c r="I85"/>
  <c r="J85"/>
  <c r="I86"/>
  <c r="J86"/>
  <c r="I87"/>
  <c r="J87"/>
  <c r="I88"/>
  <c r="J88"/>
  <c r="I89"/>
  <c r="J89"/>
  <c r="I90"/>
  <c r="J90"/>
  <c r="I91"/>
  <c r="J91"/>
  <c r="I92"/>
  <c r="J92"/>
  <c r="I93"/>
  <c r="J93"/>
  <c r="I94"/>
  <c r="J94"/>
  <c r="I95"/>
  <c r="J95"/>
  <c r="I96"/>
  <c r="J96"/>
  <c r="I97"/>
  <c r="J97"/>
  <c r="I98"/>
  <c r="J98"/>
  <c r="I99"/>
  <c r="J99"/>
  <c r="I100"/>
  <c r="J100"/>
  <c r="I101"/>
  <c r="J101"/>
  <c r="I102"/>
  <c r="J102"/>
  <c r="J2"/>
  <c r="I2"/>
  <c r="H40"/>
  <c r="H4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4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3"/>
  <c r="C48"/>
  <c r="F43"/>
  <c r="F42"/>
  <c r="F37"/>
  <c r="F36"/>
  <c r="C33"/>
  <c r="E31"/>
  <c r="C31"/>
  <c r="C32"/>
  <c r="C29"/>
  <c r="C4"/>
  <c r="C23"/>
  <c r="E22"/>
  <c r="C19"/>
  <c r="E18"/>
  <c r="C14"/>
  <c r="E8"/>
  <c r="C8"/>
  <c r="C13"/>
  <c r="C15" s="1"/>
  <c r="C20" s="1"/>
  <c r="C21" s="1"/>
  <c r="C5"/>
  <c r="E11"/>
  <c r="E10"/>
  <c r="F14" i="1"/>
  <c r="F20"/>
  <c r="I2"/>
  <c r="I4" s="1"/>
  <c r="B4"/>
  <c r="B6" s="1"/>
  <c r="F4"/>
  <c r="F5"/>
  <c r="F7"/>
  <c r="F6"/>
  <c r="F3"/>
  <c r="C37" i="2" l="1"/>
  <c r="C38" s="1"/>
  <c r="C39" s="1"/>
  <c r="F40"/>
  <c r="F41" s="1"/>
  <c r="F13" i="1"/>
  <c r="F15" s="1"/>
  <c r="F8"/>
  <c r="F9" s="1"/>
  <c r="F24"/>
  <c r="F21"/>
  <c r="F22" s="1"/>
  <c r="F23" s="1"/>
  <c r="F10"/>
  <c r="F17" s="1"/>
  <c r="F44" i="2" l="1"/>
  <c r="B5" i="1"/>
  <c r="F18"/>
  <c r="K6" i="2" l="1"/>
  <c r="K10"/>
  <c r="K14"/>
  <c r="K18"/>
  <c r="K22"/>
  <c r="K26"/>
  <c r="K30"/>
  <c r="K34"/>
  <c r="K38"/>
  <c r="K42"/>
  <c r="K46"/>
  <c r="K50"/>
  <c r="K54"/>
  <c r="K58"/>
  <c r="K62"/>
  <c r="K66"/>
  <c r="K70"/>
  <c r="K74"/>
  <c r="K78"/>
  <c r="K82"/>
  <c r="K86"/>
  <c r="K90"/>
  <c r="K94"/>
  <c r="K98"/>
  <c r="K102"/>
  <c r="L5"/>
  <c r="L9"/>
  <c r="L13"/>
  <c r="L17"/>
  <c r="L21"/>
  <c r="L25"/>
  <c r="L29"/>
  <c r="L33"/>
  <c r="L37"/>
  <c r="L41"/>
  <c r="L45"/>
  <c r="L49"/>
  <c r="L53"/>
  <c r="L57"/>
  <c r="L63"/>
  <c r="L71"/>
  <c r="L79"/>
  <c r="L87"/>
  <c r="L95"/>
  <c r="K2"/>
  <c r="K5"/>
  <c r="K9"/>
  <c r="K13"/>
  <c r="K17"/>
  <c r="K21"/>
  <c r="K25"/>
  <c r="K29"/>
  <c r="K33"/>
  <c r="K37"/>
  <c r="K41"/>
  <c r="K45"/>
  <c r="K49"/>
  <c r="K53"/>
  <c r="K57"/>
  <c r="K61"/>
  <c r="K65"/>
  <c r="K69"/>
  <c r="K73"/>
  <c r="N73" s="1"/>
  <c r="K77"/>
  <c r="K81"/>
  <c r="K85"/>
  <c r="K89"/>
  <c r="N89" s="1"/>
  <c r="K93"/>
  <c r="K97"/>
  <c r="K101"/>
  <c r="L4"/>
  <c r="L8"/>
  <c r="L12"/>
  <c r="L16"/>
  <c r="L20"/>
  <c r="L24"/>
  <c r="L28"/>
  <c r="L32"/>
  <c r="L36"/>
  <c r="L40"/>
  <c r="L44"/>
  <c r="L48"/>
  <c r="L52"/>
  <c r="L56"/>
  <c r="L60"/>
  <c r="L64"/>
  <c r="L68"/>
  <c r="L72"/>
  <c r="L76"/>
  <c r="L80"/>
  <c r="L84"/>
  <c r="L92"/>
  <c r="L96"/>
  <c r="L61"/>
  <c r="N61" s="1"/>
  <c r="L77"/>
  <c r="L93"/>
  <c r="N93" s="1"/>
  <c r="K4"/>
  <c r="K8"/>
  <c r="K12"/>
  <c r="K16"/>
  <c r="K20"/>
  <c r="K24"/>
  <c r="K28"/>
  <c r="K32"/>
  <c r="K36"/>
  <c r="K40"/>
  <c r="K44"/>
  <c r="K48"/>
  <c r="K52"/>
  <c r="K56"/>
  <c r="K60"/>
  <c r="K64"/>
  <c r="K68"/>
  <c r="K72"/>
  <c r="K76"/>
  <c r="K80"/>
  <c r="K84"/>
  <c r="K88"/>
  <c r="K92"/>
  <c r="K96"/>
  <c r="K100"/>
  <c r="L3"/>
  <c r="L7"/>
  <c r="N7" s="1"/>
  <c r="L11"/>
  <c r="L15"/>
  <c r="N15" s="1"/>
  <c r="L19"/>
  <c r="L23"/>
  <c r="N23" s="1"/>
  <c r="L27"/>
  <c r="L31"/>
  <c r="N31" s="1"/>
  <c r="L35"/>
  <c r="L39"/>
  <c r="N39" s="1"/>
  <c r="L43"/>
  <c r="L47"/>
  <c r="N47" s="1"/>
  <c r="L51"/>
  <c r="L55"/>
  <c r="N55" s="1"/>
  <c r="L59"/>
  <c r="L67"/>
  <c r="N67" s="1"/>
  <c r="L75"/>
  <c r="L83"/>
  <c r="N83" s="1"/>
  <c r="L91"/>
  <c r="L99"/>
  <c r="N99" s="1"/>
  <c r="K3"/>
  <c r="K7"/>
  <c r="K11"/>
  <c r="K15"/>
  <c r="K19"/>
  <c r="K23"/>
  <c r="K27"/>
  <c r="K31"/>
  <c r="K35"/>
  <c r="K39"/>
  <c r="K43"/>
  <c r="K47"/>
  <c r="K51"/>
  <c r="K55"/>
  <c r="K59"/>
  <c r="K63"/>
  <c r="N63" s="1"/>
  <c r="K67"/>
  <c r="K71"/>
  <c r="K75"/>
  <c r="K79"/>
  <c r="N79" s="1"/>
  <c r="K83"/>
  <c r="K87"/>
  <c r="K91"/>
  <c r="K95"/>
  <c r="N95" s="1"/>
  <c r="K99"/>
  <c r="L2"/>
  <c r="L6"/>
  <c r="L10"/>
  <c r="N10" s="1"/>
  <c r="L14"/>
  <c r="L18"/>
  <c r="N18" s="1"/>
  <c r="L22"/>
  <c r="L26"/>
  <c r="N26" s="1"/>
  <c r="L30"/>
  <c r="L34"/>
  <c r="N34" s="1"/>
  <c r="L38"/>
  <c r="L42"/>
  <c r="N42" s="1"/>
  <c r="L46"/>
  <c r="L50"/>
  <c r="N50" s="1"/>
  <c r="L54"/>
  <c r="L58"/>
  <c r="L62"/>
  <c r="L66"/>
  <c r="N66" s="1"/>
  <c r="L70"/>
  <c r="L74"/>
  <c r="L78"/>
  <c r="L82"/>
  <c r="N82" s="1"/>
  <c r="L86"/>
  <c r="L90"/>
  <c r="L94"/>
  <c r="L98"/>
  <c r="N98" s="1"/>
  <c r="L102"/>
  <c r="L65"/>
  <c r="L73"/>
  <c r="L81"/>
  <c r="L89"/>
  <c r="L97"/>
  <c r="L88"/>
  <c r="N88" s="1"/>
  <c r="L100"/>
  <c r="N100" s="1"/>
  <c r="L69"/>
  <c r="N69" s="1"/>
  <c r="L85"/>
  <c r="N85" s="1"/>
  <c r="L101"/>
  <c r="N101" s="1"/>
  <c r="N97"/>
  <c r="N81"/>
  <c r="N65"/>
  <c r="N90"/>
  <c r="N74"/>
  <c r="N58"/>
  <c r="N46"/>
  <c r="N38"/>
  <c r="N30"/>
  <c r="N22"/>
  <c r="N14"/>
  <c r="N6"/>
  <c r="N91"/>
  <c r="N75"/>
  <c r="N59"/>
  <c r="N51"/>
  <c r="N43"/>
  <c r="N35"/>
  <c r="N27"/>
  <c r="N19"/>
  <c r="N11"/>
  <c r="N3"/>
  <c r="N87"/>
  <c r="N71"/>
  <c r="N57"/>
  <c r="N53"/>
  <c r="N49"/>
  <c r="N45"/>
  <c r="N41"/>
  <c r="N37"/>
  <c r="N33"/>
  <c r="N29"/>
  <c r="N25"/>
  <c r="N21"/>
  <c r="N17"/>
  <c r="N13"/>
  <c r="N9"/>
  <c r="N5"/>
  <c r="N102" l="1"/>
  <c r="N94"/>
  <c r="N86"/>
  <c r="N78"/>
  <c r="N70"/>
  <c r="N62"/>
  <c r="N54"/>
  <c r="N77"/>
  <c r="N92"/>
  <c r="N96"/>
  <c r="N84"/>
  <c r="N76"/>
  <c r="N68"/>
  <c r="N60"/>
  <c r="N52"/>
  <c r="N44"/>
  <c r="N36"/>
  <c r="N28"/>
  <c r="N20"/>
  <c r="N12"/>
  <c r="N4"/>
  <c r="N2"/>
  <c r="N80"/>
  <c r="N72"/>
  <c r="N64"/>
  <c r="N56"/>
  <c r="N48"/>
  <c r="N40"/>
  <c r="N32"/>
  <c r="N24"/>
  <c r="N16"/>
  <c r="N8"/>
  <c r="C49" l="1"/>
  <c r="C50" s="1"/>
</calcChain>
</file>

<file path=xl/sharedStrings.xml><?xml version="1.0" encoding="utf-8"?>
<sst xmlns="http://schemas.openxmlformats.org/spreadsheetml/2006/main" count="142" uniqueCount="94">
  <si>
    <t>Primary coil</t>
  </si>
  <si>
    <t>Secondary coil</t>
  </si>
  <si>
    <t>resistance</t>
  </si>
  <si>
    <t>Stainless steel</t>
  </si>
  <si>
    <t>height</t>
  </si>
  <si>
    <t>ohm-m</t>
  </si>
  <si>
    <t>inner radius</t>
  </si>
  <si>
    <t>m</t>
  </si>
  <si>
    <t>area</t>
  </si>
  <si>
    <t>m2</t>
  </si>
  <si>
    <t>average radius</t>
  </si>
  <si>
    <t>length</t>
  </si>
  <si>
    <t>ohms</t>
  </si>
  <si>
    <t>turns</t>
  </si>
  <si>
    <t>Power</t>
  </si>
  <si>
    <t>Current</t>
  </si>
  <si>
    <t>watts</t>
  </si>
  <si>
    <t>amps</t>
  </si>
  <si>
    <t>emf</t>
  </si>
  <si>
    <t>Volts</t>
  </si>
  <si>
    <t>Voltage</t>
  </si>
  <si>
    <t>V</t>
  </si>
  <si>
    <t>A</t>
  </si>
  <si>
    <t>power</t>
  </si>
  <si>
    <t>freq</t>
  </si>
  <si>
    <t>u0</t>
  </si>
  <si>
    <t>ur</t>
  </si>
  <si>
    <t>u</t>
  </si>
  <si>
    <t>rad/s</t>
  </si>
  <si>
    <t>hz</t>
  </si>
  <si>
    <t>khz</t>
  </si>
  <si>
    <t>MHz</t>
  </si>
  <si>
    <t>Power abs</t>
  </si>
  <si>
    <t>K</t>
  </si>
  <si>
    <t>H</t>
  </si>
  <si>
    <t>t/d</t>
  </si>
  <si>
    <t>d/d</t>
  </si>
  <si>
    <t>thickness</t>
  </si>
  <si>
    <t>skin depth</t>
  </si>
  <si>
    <t>td/d2</t>
  </si>
  <si>
    <t>Parameters</t>
  </si>
  <si>
    <t>I0</t>
  </si>
  <si>
    <t>ω</t>
  </si>
  <si>
    <t>Np</t>
  </si>
  <si>
    <t>Amps</t>
  </si>
  <si>
    <t>B</t>
  </si>
  <si>
    <t>D</t>
  </si>
  <si>
    <t>mm</t>
  </si>
  <si>
    <t>Tesla</t>
  </si>
  <si>
    <t>sin(ωt)</t>
  </si>
  <si>
    <t>Hz</t>
  </si>
  <si>
    <t>φp,p</t>
  </si>
  <si>
    <t>Weber</t>
  </si>
  <si>
    <t>Ap</t>
  </si>
  <si>
    <t>Primary</t>
  </si>
  <si>
    <t>Secondary</t>
  </si>
  <si>
    <t>As</t>
  </si>
  <si>
    <t>d</t>
  </si>
  <si>
    <t>φs,p</t>
  </si>
  <si>
    <t>Vs,p</t>
  </si>
  <si>
    <t>cos(ωt)</t>
  </si>
  <si>
    <t>Ls</t>
  </si>
  <si>
    <t>Henry</t>
  </si>
  <si>
    <t>C</t>
  </si>
  <si>
    <t>Rs</t>
  </si>
  <si>
    <t>T0</t>
  </si>
  <si>
    <t>T</t>
  </si>
  <si>
    <t>T-T0</t>
  </si>
  <si>
    <t>m kg /(s2 A2)</t>
  </si>
  <si>
    <t>Resistance</t>
  </si>
  <si>
    <t>ρ0</t>
  </si>
  <si>
    <t>ρ</t>
  </si>
  <si>
    <t>Copper</t>
  </si>
  <si>
    <t>α</t>
  </si>
  <si>
    <t>Ωm</t>
  </si>
  <si>
    <t>/C</t>
  </si>
  <si>
    <t>δ</t>
  </si>
  <si>
    <t>Ω</t>
  </si>
  <si>
    <t>Phase</t>
  </si>
  <si>
    <t>Length</t>
  </si>
  <si>
    <r>
      <rPr>
        <i/>
        <sz val="11"/>
        <color theme="1"/>
        <rFont val="Calibri"/>
        <family val="2"/>
      </rPr>
      <t>l</t>
    </r>
    <r>
      <rPr>
        <sz val="11"/>
        <color theme="1"/>
        <rFont val="Calibri"/>
        <family val="2"/>
      </rPr>
      <t>s</t>
    </r>
  </si>
  <si>
    <r>
      <rPr>
        <i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p</t>
    </r>
  </si>
  <si>
    <t>Φ</t>
  </si>
  <si>
    <t>interim</t>
  </si>
  <si>
    <t>Ωm4</t>
  </si>
  <si>
    <t>Ωm3</t>
  </si>
  <si>
    <t>rad</t>
  </si>
  <si>
    <t>Is</t>
  </si>
  <si>
    <t>ωt</t>
  </si>
  <si>
    <t>cos(ωt+Φ)</t>
  </si>
  <si>
    <t>sin(ωt+Φ)</t>
  </si>
  <si>
    <t>Is factor</t>
  </si>
  <si>
    <t>constant</t>
  </si>
  <si>
    <t>Difference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</si>
</sst>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11" fontId="0" fillId="0" borderId="0" xfId="0" applyNumberFormat="1"/>
    <xf numFmtId="0" fontId="1" fillId="0" borderId="0" xfId="0" applyFont="1"/>
    <xf numFmtId="0" fontId="5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3" xfId="0" applyFon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/>
    <xf numFmtId="0" fontId="0" fillId="0" borderId="7" xfId="0" applyBorder="1"/>
    <xf numFmtId="11" fontId="0" fillId="0" borderId="0" xfId="0" applyNumberFormat="1" applyBorder="1"/>
    <xf numFmtId="0" fontId="1" fillId="0" borderId="7" xfId="0" applyFont="1" applyBorder="1"/>
    <xf numFmtId="11" fontId="1" fillId="0" borderId="0" xfId="0" applyNumberFormat="1" applyFont="1" applyBorder="1"/>
    <xf numFmtId="0" fontId="5" fillId="0" borderId="1" xfId="0" applyFont="1" applyBorder="1"/>
    <xf numFmtId="0" fontId="0" fillId="0" borderId="0" xfId="0" applyBorder="1"/>
    <xf numFmtId="0" fontId="5" fillId="0" borderId="8" xfId="0" applyFont="1" applyBorder="1"/>
    <xf numFmtId="0" fontId="1" fillId="0" borderId="3" xfId="0" applyFont="1" applyBorder="1"/>
    <xf numFmtId="0" fontId="5" fillId="0" borderId="0" xfId="0" applyFont="1" applyFill="1" applyBorder="1"/>
    <xf numFmtId="11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3"/>
  <sheetViews>
    <sheetView tabSelected="1" topLeftCell="A13" workbookViewId="0">
      <selection activeCell="D50" sqref="D50"/>
    </sheetView>
  </sheetViews>
  <sheetFormatPr defaultRowHeight="15"/>
  <cols>
    <col min="1" max="1" width="11.140625" bestFit="1" customWidth="1"/>
    <col min="3" max="3" width="12.7109375" bestFit="1" customWidth="1"/>
    <col min="4" max="4" width="12.42578125" bestFit="1" customWidth="1"/>
    <col min="6" max="6" width="12" bestFit="1" customWidth="1"/>
  </cols>
  <sheetData>
    <row r="1" spans="1:14">
      <c r="H1" s="8" t="s">
        <v>88</v>
      </c>
      <c r="I1" s="9" t="s">
        <v>60</v>
      </c>
      <c r="J1" s="9" t="s">
        <v>49</v>
      </c>
      <c r="K1" s="9" t="s">
        <v>89</v>
      </c>
      <c r="L1" s="9" t="s">
        <v>90</v>
      </c>
      <c r="N1" s="9" t="s">
        <v>91</v>
      </c>
    </row>
    <row r="2" spans="1:14">
      <c r="A2" t="s">
        <v>40</v>
      </c>
      <c r="B2" t="s">
        <v>65</v>
      </c>
      <c r="C2">
        <v>20</v>
      </c>
      <c r="D2" t="s">
        <v>63</v>
      </c>
      <c r="H2" s="7">
        <v>0</v>
      </c>
      <c r="I2">
        <f>COS(H2)</f>
        <v>1</v>
      </c>
      <c r="J2">
        <f>SIN(H2)</f>
        <v>0</v>
      </c>
      <c r="K2">
        <f>COS(H2+$F$45)</f>
        <v>-0.16692868207547285</v>
      </c>
      <c r="L2">
        <f>SIN(H2+$F$45)</f>
        <v>0.98596897268653727</v>
      </c>
      <c r="N2" s="2">
        <f>I2*L2/($F$36*L2+$F$37*K2)</f>
        <v>-44165.291698868779</v>
      </c>
    </row>
    <row r="3" spans="1:14">
      <c r="B3" t="s">
        <v>66</v>
      </c>
      <c r="C3">
        <v>260</v>
      </c>
      <c r="D3" t="s">
        <v>63</v>
      </c>
      <c r="H3" s="7">
        <f>H2+0.01*2*PI()</f>
        <v>6.2831853071795868E-2</v>
      </c>
      <c r="I3">
        <f t="shared" ref="I3:I66" si="0">COS(H3)</f>
        <v>0.99802672842827156</v>
      </c>
      <c r="J3">
        <f t="shared" ref="J3:J66" si="1">SIN(H3)</f>
        <v>6.2790519529313374E-2</v>
      </c>
      <c r="K3">
        <f>COS(H3+$F$45)</f>
        <v>-0.22850879048739839</v>
      </c>
      <c r="L3">
        <f>SIN(H3+$F$45)</f>
        <v>0.97354184947026612</v>
      </c>
      <c r="N3" s="2">
        <f>I3*L3/($F$36*L3+$F$37*K3)</f>
        <v>-26795.713795054609</v>
      </c>
    </row>
    <row r="4" spans="1:14">
      <c r="B4" t="s">
        <v>67</v>
      </c>
      <c r="C4">
        <f>C3-C2</f>
        <v>240</v>
      </c>
      <c r="D4" t="s">
        <v>63</v>
      </c>
      <c r="H4" s="7">
        <f t="shared" ref="H4:H67" si="2">H3+0.01*2*PI()</f>
        <v>0.12566370614359174</v>
      </c>
      <c r="I4">
        <f t="shared" si="0"/>
        <v>0.99211470131447788</v>
      </c>
      <c r="J4">
        <f t="shared" si="1"/>
        <v>0.12533323356430426</v>
      </c>
      <c r="K4">
        <f>COS(H4+$F$45)</f>
        <v>-0.28918707909900604</v>
      </c>
      <c r="L4">
        <f>SIN(H4+$F$45)</f>
        <v>0.95727260134309977</v>
      </c>
      <c r="N4" s="2">
        <f>I4*L4/($F$36*L4+$F$37*K4)</f>
        <v>-18974.375851876459</v>
      </c>
    </row>
    <row r="5" spans="1:14">
      <c r="B5" t="s">
        <v>25</v>
      </c>
      <c r="C5">
        <f>4*PI()*0.0000001</f>
        <v>1.2566370614359173E-6</v>
      </c>
      <c r="D5" t="s">
        <v>68</v>
      </c>
      <c r="H5" s="7">
        <f t="shared" si="2"/>
        <v>0.1884955592153876</v>
      </c>
      <c r="I5">
        <f t="shared" si="0"/>
        <v>0.98228725072868872</v>
      </c>
      <c r="J5">
        <f t="shared" si="1"/>
        <v>0.18738131458572463</v>
      </c>
      <c r="K5">
        <f>COS(H5+$F$45)</f>
        <v>-0.34872407842641939</v>
      </c>
      <c r="L5">
        <f>SIN(H5+$F$45)</f>
        <v>0.93722543559468363</v>
      </c>
      <c r="N5" s="2">
        <f>I5*L5/($F$36*L5+$F$37*K5)</f>
        <v>-14464.282359076764</v>
      </c>
    </row>
    <row r="6" spans="1:14">
      <c r="A6" t="s">
        <v>54</v>
      </c>
      <c r="H6" s="7">
        <f t="shared" si="2"/>
        <v>0.25132741228718347</v>
      </c>
      <c r="I6">
        <f t="shared" si="0"/>
        <v>0.96858316112863108</v>
      </c>
      <c r="J6">
        <f t="shared" si="1"/>
        <v>0.24868988716485479</v>
      </c>
      <c r="K6">
        <f>COS(H6+$F$45)</f>
        <v>-0.4068848231331606</v>
      </c>
      <c r="L6">
        <f>SIN(H6+$F$45)</f>
        <v>0.91347946922954792</v>
      </c>
      <c r="N6" s="2">
        <f>I6*L6/($F$36*L6+$F$37*K6)</f>
        <v>-11491.84050603976</v>
      </c>
    </row>
    <row r="7" spans="1:14">
      <c r="B7" t="s">
        <v>41</v>
      </c>
      <c r="C7">
        <v>5</v>
      </c>
      <c r="D7" t="s">
        <v>44</v>
      </c>
      <c r="H7" s="7">
        <f t="shared" si="2"/>
        <v>0.31415926535897931</v>
      </c>
      <c r="I7">
        <f t="shared" si="0"/>
        <v>0.95105651629515353</v>
      </c>
      <c r="J7">
        <f t="shared" si="1"/>
        <v>0.3090169943749474</v>
      </c>
      <c r="K7">
        <f>COS(H7+$F$45)</f>
        <v>-0.46343977933098862</v>
      </c>
      <c r="L7">
        <f>SIN(H7+$F$45)</f>
        <v>0.8861284167284359</v>
      </c>
      <c r="N7" s="2">
        <f>I7*L7/($F$36*L7+$F$37*K7)</f>
        <v>-9360.6315793104113</v>
      </c>
    </row>
    <row r="8" spans="1:14">
      <c r="B8" s="1" t="s">
        <v>42</v>
      </c>
      <c r="C8">
        <f>1000000</f>
        <v>1000000</v>
      </c>
      <c r="D8" t="s">
        <v>50</v>
      </c>
      <c r="E8" s="2">
        <f>2*PI()*C8</f>
        <v>6283185.307179586</v>
      </c>
      <c r="F8" t="s">
        <v>28</v>
      </c>
      <c r="H8" s="7">
        <f t="shared" si="2"/>
        <v>0.37699111843077515</v>
      </c>
      <c r="I8">
        <f t="shared" si="0"/>
        <v>0.92977648588825146</v>
      </c>
      <c r="J8">
        <f t="shared" si="1"/>
        <v>0.36812455268467792</v>
      </c>
      <c r="K8">
        <f>COS(H8+$F$45)</f>
        <v>-0.51816575044529312</v>
      </c>
      <c r="L8">
        <f>SIN(H8+$F$45)</f>
        <v>0.85528022020006178</v>
      </c>
      <c r="N8" s="2">
        <f>I8*L8/($F$36*L8+$F$37*K8)</f>
        <v>-7741.8496885199293</v>
      </c>
    </row>
    <row r="9" spans="1:14">
      <c r="B9" t="s">
        <v>43</v>
      </c>
      <c r="C9">
        <v>10</v>
      </c>
      <c r="H9" s="7">
        <f t="shared" si="2"/>
        <v>0.43982297150257099</v>
      </c>
      <c r="I9">
        <f t="shared" si="0"/>
        <v>0.90482705246601958</v>
      </c>
      <c r="J9">
        <f t="shared" si="1"/>
        <v>0.4257792915650726</v>
      </c>
      <c r="K9">
        <f>COS(H9+$F$45)</f>
        <v>-0.57084675807000362</v>
      </c>
      <c r="L9">
        <f>SIN(H9+$F$45)</f>
        <v>0.82105662338292285</v>
      </c>
      <c r="N9" s="2">
        <f>I9*L9/($F$36*L9+$F$37*K9)</f>
        <v>-6460.326498502076</v>
      </c>
    </row>
    <row r="10" spans="1:14">
      <c r="B10" t="s">
        <v>46</v>
      </c>
      <c r="C10">
        <v>6</v>
      </c>
      <c r="D10" t="s">
        <v>47</v>
      </c>
      <c r="E10">
        <f>C10/1000</f>
        <v>6.0000000000000001E-3</v>
      </c>
      <c r="F10" t="s">
        <v>7</v>
      </c>
      <c r="H10" s="7">
        <f t="shared" si="2"/>
        <v>0.50265482457436683</v>
      </c>
      <c r="I10">
        <f t="shared" si="0"/>
        <v>0.87630668004386358</v>
      </c>
      <c r="J10">
        <f t="shared" si="1"/>
        <v>0.48175367410171521</v>
      </c>
      <c r="K10">
        <f>COS(H10+$F$45)</f>
        <v>-0.62127489433568839</v>
      </c>
      <c r="L10">
        <f>SIN(H10+$F$45)</f>
        <v>0.78359269117838215</v>
      </c>
      <c r="N10" s="2">
        <f>I10*L10/($F$36*L10+$F$37*K10)</f>
        <v>-5414.4209804378143</v>
      </c>
    </row>
    <row r="11" spans="1:14">
      <c r="B11" t="s">
        <v>81</v>
      </c>
      <c r="C11">
        <v>10</v>
      </c>
      <c r="D11" t="s">
        <v>47</v>
      </c>
      <c r="E11">
        <f>C11/1000</f>
        <v>0.01</v>
      </c>
      <c r="F11" t="s">
        <v>7</v>
      </c>
      <c r="H11" s="7">
        <f t="shared" si="2"/>
        <v>0.56548667764616267</v>
      </c>
      <c r="I11">
        <f t="shared" si="0"/>
        <v>0.84432792550201519</v>
      </c>
      <c r="J11">
        <f t="shared" si="1"/>
        <v>0.53582679497899655</v>
      </c>
      <c r="K11">
        <f>COS(H11+$F$45)</f>
        <v>-0.66925114242693062</v>
      </c>
      <c r="L11">
        <f>SIN(H11+$F$45)</f>
        <v>0.74303627661120841</v>
      </c>
      <c r="N11" s="2">
        <f>I11*L11/($F$36*L11+$F$37*K11)</f>
        <v>-4541.2940189973588</v>
      </c>
    </row>
    <row r="12" spans="1:14">
      <c r="H12" s="7">
        <f t="shared" si="2"/>
        <v>0.62831853071795851</v>
      </c>
      <c r="I12">
        <f t="shared" si="0"/>
        <v>0.80901699437494745</v>
      </c>
      <c r="J12">
        <f t="shared" si="1"/>
        <v>0.58778525229247303</v>
      </c>
      <c r="K12">
        <f>COS(H12+$F$45)</f>
        <v>-0.71458616201077696</v>
      </c>
      <c r="L12">
        <f>SIN(H12+$F$45)</f>
        <v>0.69954743732123537</v>
      </c>
      <c r="N12" s="2">
        <f>I12*L12/($F$36*L12+$F$37*K12)</f>
        <v>-3800.1583506263246</v>
      </c>
    </row>
    <row r="13" spans="1:14">
      <c r="B13" t="s">
        <v>45</v>
      </c>
      <c r="C13">
        <f>C5*C9*C7/(4*E11)</f>
        <v>1.5707963267948967E-3</v>
      </c>
      <c r="D13" t="s">
        <v>49</v>
      </c>
      <c r="E13" t="s">
        <v>48</v>
      </c>
      <c r="H13" s="7">
        <f t="shared" si="2"/>
        <v>0.69115038378975435</v>
      </c>
      <c r="I13">
        <f t="shared" si="0"/>
        <v>0.77051324277578936</v>
      </c>
      <c r="J13">
        <f t="shared" si="1"/>
        <v>0.63742398974868963</v>
      </c>
      <c r="K13">
        <f>COS(H13+$F$45)</f>
        <v>-0.75710103647653071</v>
      </c>
      <c r="L13">
        <f>SIN(H13+$F$45)</f>
        <v>0.65329780388897907</v>
      </c>
      <c r="N13" s="2">
        <f>I13*L13/($F$36*L13+$F$37*K13)</f>
        <v>-3163.5102973383096</v>
      </c>
    </row>
    <row r="14" spans="1:14">
      <c r="B14" t="s">
        <v>53</v>
      </c>
      <c r="C14">
        <f>0.25*PI()*E10^2</f>
        <v>2.8274333882308137E-5</v>
      </c>
      <c r="D14" t="s">
        <v>9</v>
      </c>
      <c r="H14" s="7">
        <f t="shared" si="2"/>
        <v>0.75398223686155019</v>
      </c>
      <c r="I14">
        <f t="shared" si="0"/>
        <v>0.72896862742141166</v>
      </c>
      <c r="J14">
        <f t="shared" si="1"/>
        <v>0.6845471059286885</v>
      </c>
      <c r="K14">
        <f>COS(H14+$F$45)</f>
        <v>-0.79662797903787397</v>
      </c>
      <c r="L14">
        <f>SIN(H14+$F$45)</f>
        <v>0.60446990248814925</v>
      </c>
      <c r="N14" s="2">
        <f>I14*L14/($F$36*L14+$F$37*K14)</f>
        <v>-2612.2324482854938</v>
      </c>
    </row>
    <row r="15" spans="1:14">
      <c r="B15" s="1" t="s">
        <v>51</v>
      </c>
      <c r="C15">
        <f>C13*C14</f>
        <v>4.4413219804902113E-8</v>
      </c>
      <c r="D15" t="s">
        <v>49</v>
      </c>
      <c r="E15" t="s">
        <v>52</v>
      </c>
      <c r="H15" s="7">
        <f t="shared" si="2"/>
        <v>0.81681408993334603</v>
      </c>
      <c r="I15">
        <f t="shared" si="0"/>
        <v>0.68454710592868884</v>
      </c>
      <c r="J15">
        <f t="shared" si="1"/>
        <v>0.72896862742141133</v>
      </c>
      <c r="K15">
        <f>COS(H15+$F$45)</f>
        <v>-0.83301099491065911</v>
      </c>
      <c r="L15">
        <f>SIN(H15+$F$45)</f>
        <v>0.55325643453822915</v>
      </c>
      <c r="N15" s="2">
        <f>I15*L15/($F$36*L15+$F$37*K15)</f>
        <v>-2132.7104722662889</v>
      </c>
    </row>
    <row r="16" spans="1:14">
      <c r="H16" s="7">
        <f t="shared" si="2"/>
        <v>0.87964594300514187</v>
      </c>
      <c r="I16">
        <f t="shared" si="0"/>
        <v>0.63742398974868986</v>
      </c>
      <c r="J16">
        <f t="shared" si="1"/>
        <v>0.77051324277578903</v>
      </c>
      <c r="K16">
        <f>COS(H16+$F$45)</f>
        <v>-0.86610649695305575</v>
      </c>
      <c r="L16">
        <f>SIN(H16+$F$45)</f>
        <v>0.4998595162000084</v>
      </c>
      <c r="N16" s="2">
        <f>I16*L16/($F$36*L16+$F$37*K16)</f>
        <v>-1715.0600939333299</v>
      </c>
    </row>
    <row r="17" spans="1:14">
      <c r="A17" t="s">
        <v>55</v>
      </c>
      <c r="H17" s="7">
        <f t="shared" si="2"/>
        <v>0.94247779607693771</v>
      </c>
      <c r="I17">
        <f t="shared" si="0"/>
        <v>0.58778525229247336</v>
      </c>
      <c r="J17">
        <f t="shared" si="1"/>
        <v>0.80901699437494723</v>
      </c>
      <c r="K17">
        <f>COS(H17+$F$45)</f>
        <v>-0.89578387233839873</v>
      </c>
      <c r="L17">
        <f>SIN(H17+$F$45)</f>
        <v>0.44448988071543688</v>
      </c>
      <c r="N17" s="2">
        <f>I17*L17/($F$36*L17+$F$37*K17)</f>
        <v>-1351.9962287819253</v>
      </c>
    </row>
    <row r="18" spans="1:14">
      <c r="B18" t="s">
        <v>57</v>
      </c>
      <c r="C18">
        <v>3</v>
      </c>
      <c r="D18" t="s">
        <v>47</v>
      </c>
      <c r="E18">
        <f>C18/1000</f>
        <v>3.0000000000000001E-3</v>
      </c>
      <c r="F18" t="s">
        <v>7</v>
      </c>
      <c r="H18" s="7">
        <f t="shared" si="2"/>
        <v>1.0053096491487337</v>
      </c>
      <c r="I18">
        <f t="shared" si="0"/>
        <v>0.53582679497899677</v>
      </c>
      <c r="J18">
        <f t="shared" si="1"/>
        <v>0.84432792550201496</v>
      </c>
      <c r="K18">
        <f>COS(H18+$F$45)</f>
        <v>-0.92192599802434538</v>
      </c>
      <c r="L18">
        <f>SIN(H18+$F$45)</f>
        <v>0.38736604673979186</v>
      </c>
      <c r="N18" s="2">
        <f>I18*L18/($F$36*L18+$F$37*K18)</f>
        <v>-1038.0891946611584</v>
      </c>
    </row>
    <row r="19" spans="1:14">
      <c r="B19" t="s">
        <v>56</v>
      </c>
      <c r="C19">
        <f>0.25*PI()*E18^2</f>
        <v>7.0685834705770344E-6</v>
      </c>
      <c r="D19" t="s">
        <v>9</v>
      </c>
      <c r="H19" s="7">
        <f t="shared" si="2"/>
        <v>1.0681415022205296</v>
      </c>
      <c r="I19">
        <f t="shared" si="0"/>
        <v>0.48175367410171532</v>
      </c>
      <c r="J19">
        <f t="shared" si="1"/>
        <v>0.87630668004386358</v>
      </c>
      <c r="K19">
        <f>COS(H19+$F$45)</f>
        <v>-0.94442970298401452</v>
      </c>
      <c r="L19">
        <f>SIN(H19+$F$45)</f>
        <v>0.32871345594837797</v>
      </c>
      <c r="N19" s="2">
        <f>I19*L19/($F$36*L19+$F$37*K19)</f>
        <v>-769.2627801667669</v>
      </c>
    </row>
    <row r="20" spans="1:14">
      <c r="B20" s="1" t="s">
        <v>58</v>
      </c>
      <c r="C20">
        <f>C15*C19/C14</f>
        <v>1.1103304951225528E-8</v>
      </c>
      <c r="D20" t="s">
        <v>49</v>
      </c>
      <c r="E20" t="s">
        <v>52</v>
      </c>
      <c r="H20" s="7">
        <f t="shared" si="2"/>
        <v>1.1309733552923256</v>
      </c>
      <c r="I20">
        <f t="shared" si="0"/>
        <v>0.42577929156507266</v>
      </c>
      <c r="J20">
        <f t="shared" si="1"/>
        <v>0.90482705246601958</v>
      </c>
      <c r="K20">
        <f>COS(H20+$F$45)</f>
        <v>-0.96320617537489495</v>
      </c>
      <c r="L20">
        <f>SIN(H20+$F$45)</f>
        <v>0.26876358332122896</v>
      </c>
      <c r="N20" s="2">
        <f>I20*L20/($F$36*L20+$F$37*K20)</f>
        <v>-542.4483661058315</v>
      </c>
    </row>
    <row r="21" spans="1:14">
      <c r="B21" s="1" t="s">
        <v>59</v>
      </c>
      <c r="C21" s="2">
        <f>-C20*E8</f>
        <v>-6.9764122530674585E-2</v>
      </c>
      <c r="D21" t="s">
        <v>60</v>
      </c>
      <c r="E21" t="s">
        <v>21</v>
      </c>
      <c r="H21" s="7">
        <f t="shared" si="2"/>
        <v>1.1938052083641215</v>
      </c>
      <c r="I21">
        <f t="shared" si="0"/>
        <v>0.36812455268467786</v>
      </c>
      <c r="J21">
        <f t="shared" si="1"/>
        <v>0.92977648588825146</v>
      </c>
      <c r="K21">
        <f>COS(H21+$F$45)</f>
        <v>-0.97818131303861422</v>
      </c>
      <c r="L21">
        <f>SIN(H21+$F$45)</f>
        <v>0.20775302361711262</v>
      </c>
      <c r="N21" s="2">
        <f>I21*L21/($F$36*L21+$F$37*K21)</f>
        <v>-355.34277338095933</v>
      </c>
    </row>
    <row r="22" spans="1:14">
      <c r="B22" s="1" t="s">
        <v>80</v>
      </c>
      <c r="C22">
        <v>10</v>
      </c>
      <c r="D22" t="s">
        <v>47</v>
      </c>
      <c r="E22">
        <f>C22/1000</f>
        <v>0.01</v>
      </c>
      <c r="F22" t="s">
        <v>7</v>
      </c>
      <c r="H22" s="7">
        <f t="shared" si="2"/>
        <v>1.2566370614359175</v>
      </c>
      <c r="I22">
        <f t="shared" si="0"/>
        <v>0.30901699437494728</v>
      </c>
      <c r="J22">
        <f t="shared" si="1"/>
        <v>0.95105651629515364</v>
      </c>
      <c r="K22">
        <f>COS(H22+$F$45)</f>
        <v>-0.98929601594830341</v>
      </c>
      <c r="L22">
        <f>SIN(H22+$F$45)</f>
        <v>0.14592255764210774</v>
      </c>
      <c r="N22" s="2">
        <f>I22*L22/($F$36*L22+$F$37*K22)</f>
        <v>-206.23707379539744</v>
      </c>
    </row>
    <row r="23" spans="1:14">
      <c r="B23" s="1" t="s">
        <v>61</v>
      </c>
      <c r="C23">
        <f>C5*PI()*E18^2/(4*E22)</f>
        <v>8.8826439609804228E-10</v>
      </c>
      <c r="D23" t="s">
        <v>62</v>
      </c>
      <c r="H23" s="7">
        <f t="shared" si="2"/>
        <v>1.3194689145077134</v>
      </c>
      <c r="I23">
        <f t="shared" si="0"/>
        <v>0.24868988716485455</v>
      </c>
      <c r="J23">
        <f t="shared" si="1"/>
        <v>0.96858316112863119</v>
      </c>
      <c r="K23">
        <f>COS(H23+$F$45)</f>
        <v>-0.99650641944940255</v>
      </c>
      <c r="L23">
        <f>SIN(H23+$F$45)</f>
        <v>8.351620199776473E-2</v>
      </c>
      <c r="N23" s="2">
        <f>I23*L23/($F$36*L23+$F$37*K23)</f>
        <v>-93.89542306734414</v>
      </c>
    </row>
    <row r="24" spans="1:14">
      <c r="A24" t="s">
        <v>69</v>
      </c>
      <c r="H24" s="7">
        <f t="shared" si="2"/>
        <v>1.3823007675795094</v>
      </c>
      <c r="I24">
        <f t="shared" si="0"/>
        <v>0.1873813145857243</v>
      </c>
      <c r="J24">
        <f t="shared" si="1"/>
        <v>0.98228725072868872</v>
      </c>
      <c r="K24">
        <f>COS(H24+$F$45)</f>
        <v>-0.99978406737341285</v>
      </c>
      <c r="L24">
        <f>SIN(H24+$F$45)</f>
        <v>2.0780246059059867E-2</v>
      </c>
      <c r="N24" s="2">
        <f>I24*L24/($F$36*L24+$F$37*K24)</f>
        <v>-17.470358458376708</v>
      </c>
    </row>
    <row r="25" spans="1:14">
      <c r="H25" s="7">
        <f t="shared" si="2"/>
        <v>1.4451326206513053</v>
      </c>
      <c r="I25">
        <f t="shared" si="0"/>
        <v>0.12533323356430381</v>
      </c>
      <c r="J25">
        <f t="shared" si="1"/>
        <v>0.99211470131447788</v>
      </c>
      <c r="K25">
        <f>COS(H25+$F$45)</f>
        <v>-0.99911602434139324</v>
      </c>
      <c r="L25">
        <f>SIN(H25+$F$45)</f>
        <v>-4.2037720017248724E-2</v>
      </c>
      <c r="N25" s="2">
        <f>I25*L25/($F$36*L25+$F$37*K25)</f>
        <v>23.554220795441935</v>
      </c>
    </row>
    <row r="26" spans="1:14">
      <c r="B26" t="s">
        <v>72</v>
      </c>
      <c r="H26" s="7">
        <f t="shared" si="2"/>
        <v>1.5079644737231013</v>
      </c>
      <c r="I26">
        <f t="shared" si="0"/>
        <v>6.279051952931286E-2</v>
      </c>
      <c r="J26">
        <f t="shared" si="1"/>
        <v>0.99802672842827156</v>
      </c>
      <c r="K26">
        <f>COS(H26+$F$45)</f>
        <v>-0.99450492681399116</v>
      </c>
      <c r="L26">
        <f>SIN(H26+$F$45)</f>
        <v>-0.10468978241785669</v>
      </c>
      <c r="N26" s="2">
        <f>I26*L26/($F$36*L26+$F$37*K26)</f>
        <v>29.397947244991236</v>
      </c>
    </row>
    <row r="27" spans="1:14">
      <c r="B27" s="1" t="s">
        <v>70</v>
      </c>
      <c r="C27" s="2">
        <v>1.6800000000000002E-8</v>
      </c>
      <c r="D27" s="1" t="s">
        <v>74</v>
      </c>
      <c r="H27" s="7">
        <f t="shared" si="2"/>
        <v>1.5707963267948972</v>
      </c>
      <c r="I27">
        <f t="shared" si="0"/>
        <v>-6.0487639202966292E-16</v>
      </c>
      <c r="J27">
        <f t="shared" si="1"/>
        <v>1</v>
      </c>
      <c r="K27">
        <f>COS(H27+$F$45)</f>
        <v>-0.98596897268653716</v>
      </c>
      <c r="L27">
        <f>SIN(H27+$F$45)</f>
        <v>-0.16692868207547346</v>
      </c>
      <c r="N27" s="2">
        <f>I27*L27/($F$36*L27+$F$37*K27)</f>
        <v>-4.5351279516985991E-13</v>
      </c>
    </row>
    <row r="28" spans="1:14">
      <c r="B28" s="1" t="s">
        <v>73</v>
      </c>
      <c r="C28">
        <v>4.3E-3</v>
      </c>
      <c r="D28" t="s">
        <v>75</v>
      </c>
      <c r="H28" s="7">
        <f t="shared" si="2"/>
        <v>1.6336281798666932</v>
      </c>
      <c r="I28">
        <f t="shared" si="0"/>
        <v>-6.2790519529314068E-2</v>
      </c>
      <c r="J28">
        <f t="shared" si="1"/>
        <v>0.99802672842827156</v>
      </c>
      <c r="K28">
        <f>COS(H28+$F$45)</f>
        <v>-0.97354184947026601</v>
      </c>
      <c r="L28">
        <f>SIN(H28+$F$45)</f>
        <v>-0.22850879048739897</v>
      </c>
      <c r="N28" s="2">
        <f>I28*L28/($F$36*L28+$F$37*K28)</f>
        <v>-64.9823159404893</v>
      </c>
    </row>
    <row r="29" spans="1:14">
      <c r="B29" s="1" t="s">
        <v>71</v>
      </c>
      <c r="C29">
        <f>C27*(1+C28*C4)</f>
        <v>3.4137600000000003E-8</v>
      </c>
      <c r="D29" t="s">
        <v>74</v>
      </c>
      <c r="H29" s="7">
        <f t="shared" si="2"/>
        <v>1.6964600329384891</v>
      </c>
      <c r="I29">
        <f t="shared" si="0"/>
        <v>-0.12533323356430501</v>
      </c>
      <c r="J29">
        <f t="shared" si="1"/>
        <v>0.99211470131447776</v>
      </c>
      <c r="K29">
        <f>COS(H29+$F$45)</f>
        <v>-0.95727260134309955</v>
      </c>
      <c r="L29">
        <f>SIN(H29+$F$45)</f>
        <v>-0.28918707909900682</v>
      </c>
      <c r="N29" s="2">
        <f>I29*L29/($F$36*L29+$F$37*K29)</f>
        <v>-166.19256726997543</v>
      </c>
    </row>
    <row r="30" spans="1:14">
      <c r="B30" t="s">
        <v>26</v>
      </c>
      <c r="C30">
        <v>1</v>
      </c>
      <c r="H30" s="7">
        <f t="shared" si="2"/>
        <v>1.7592918860102851</v>
      </c>
      <c r="I30">
        <f t="shared" si="0"/>
        <v>-0.18738131458572549</v>
      </c>
      <c r="J30">
        <f t="shared" si="1"/>
        <v>0.9822872507286885</v>
      </c>
      <c r="K30">
        <f>COS(H30+$F$45)</f>
        <v>-0.93722543559468341</v>
      </c>
      <c r="L30">
        <f>SIN(H30+$F$45)</f>
        <v>-0.34872407842642017</v>
      </c>
      <c r="N30" s="2">
        <f>I30*L30/($F$36*L30+$F$37*K30)</f>
        <v>-304.61351444954119</v>
      </c>
    </row>
    <row r="31" spans="1:14">
      <c r="B31" s="1" t="s">
        <v>76</v>
      </c>
      <c r="C31">
        <f>SQRT(2*C29/(E8*C30*C5))</f>
        <v>9.2990080636440331E-5</v>
      </c>
      <c r="D31" t="s">
        <v>7</v>
      </c>
      <c r="E31">
        <f>C31*1000</f>
        <v>9.2990080636440334E-2</v>
      </c>
      <c r="F31" t="s">
        <v>47</v>
      </c>
      <c r="H31" s="7">
        <f t="shared" si="2"/>
        <v>1.822123739082081</v>
      </c>
      <c r="I31">
        <f t="shared" si="0"/>
        <v>-0.24868988716485571</v>
      </c>
      <c r="J31">
        <f t="shared" si="1"/>
        <v>0.96858316112863085</v>
      </c>
      <c r="K31">
        <f>COS(H31+$F$45)</f>
        <v>-0.91347946922954759</v>
      </c>
      <c r="L31">
        <f>SIN(H31+$F$45)</f>
        <v>-0.40688482313316138</v>
      </c>
      <c r="N31" s="2">
        <f>I31*L31/($F$36*L31+$F$37*K31)</f>
        <v>-481.62837711049576</v>
      </c>
    </row>
    <row r="32" spans="1:14">
      <c r="B32" s="4" t="s">
        <v>79</v>
      </c>
      <c r="C32" s="3">
        <f>PI()*E18</f>
        <v>9.4247779607693795E-3</v>
      </c>
      <c r="D32" s="3" t="s">
        <v>7</v>
      </c>
      <c r="H32" s="7">
        <f t="shared" si="2"/>
        <v>1.884955592153877</v>
      </c>
      <c r="I32">
        <f t="shared" si="0"/>
        <v>-0.30901699437494839</v>
      </c>
      <c r="J32">
        <f t="shared" si="1"/>
        <v>0.9510565162951532</v>
      </c>
      <c r="K32">
        <f>COS(H32+$F$45)</f>
        <v>-0.88612841672843534</v>
      </c>
      <c r="L32">
        <f>SIN(H32+$F$45)</f>
        <v>-0.46343977933098979</v>
      </c>
      <c r="N32" s="2">
        <f>I32*L32/($F$36*L32+$F$37*K32)</f>
        <v>-699.111102287177</v>
      </c>
    </row>
    <row r="33" spans="1:14">
      <c r="B33" s="4" t="s">
        <v>64</v>
      </c>
      <c r="C33" s="3">
        <f>(C29/C31)*(C32/(PI()*(E18-C31)))</f>
        <v>3.788533240263579E-4</v>
      </c>
      <c r="D33" s="4" t="s">
        <v>77</v>
      </c>
      <c r="H33" s="7">
        <f t="shared" si="2"/>
        <v>1.9477874452256729</v>
      </c>
      <c r="I33">
        <f t="shared" si="0"/>
        <v>-0.36812455268467903</v>
      </c>
      <c r="J33">
        <f t="shared" si="1"/>
        <v>0.92977648588825101</v>
      </c>
      <c r="K33">
        <f>COS(H33+$F$45)</f>
        <v>-0.85528022020006111</v>
      </c>
      <c r="L33">
        <f>SIN(H33+$F$45)</f>
        <v>-0.51816575044529423</v>
      </c>
      <c r="N33" s="2">
        <f>I33*L33/($F$36*L33+$F$37*K33)</f>
        <v>-959.5551443927684</v>
      </c>
    </row>
    <row r="34" spans="1:14">
      <c r="B34" s="5"/>
      <c r="C34" s="5"/>
      <c r="D34" s="5"/>
      <c r="H34" s="7">
        <f t="shared" si="2"/>
        <v>2.0106192982974687</v>
      </c>
      <c r="I34">
        <f t="shared" si="0"/>
        <v>-0.42577929156507355</v>
      </c>
      <c r="J34">
        <f t="shared" si="1"/>
        <v>0.90482705246601913</v>
      </c>
      <c r="K34">
        <f>COS(H34+$F$45)</f>
        <v>-0.82105662338292229</v>
      </c>
      <c r="L34">
        <f>SIN(H34+$F$45)</f>
        <v>-0.57084675807000429</v>
      </c>
      <c r="N34" s="2">
        <f>I34*L34/($F$36*L34+$F$37*K34)</f>
        <v>-1266.2554188293773</v>
      </c>
    </row>
    <row r="35" spans="1:14">
      <c r="A35" t="s">
        <v>78</v>
      </c>
      <c r="H35" s="7">
        <f t="shared" si="2"/>
        <v>2.0734511513692646</v>
      </c>
      <c r="I35">
        <f t="shared" si="0"/>
        <v>-0.48175367410171621</v>
      </c>
      <c r="J35">
        <f t="shared" si="1"/>
        <v>0.87630668004386303</v>
      </c>
      <c r="K35">
        <f>COS(H35+$F$45)</f>
        <v>-0.78359269117838126</v>
      </c>
      <c r="L35">
        <f>SIN(H35+$F$45)</f>
        <v>-0.62127489433568928</v>
      </c>
      <c r="N35" s="2">
        <f>I35*L35/($F$36*L35+$F$37*K35)</f>
        <v>-1623.5661113697299</v>
      </c>
    </row>
    <row r="36" spans="1:14">
      <c r="B36" s="19" t="s">
        <v>82</v>
      </c>
      <c r="C36" s="2">
        <v>1.7385101441109854</v>
      </c>
      <c r="E36" s="10" t="s">
        <v>22</v>
      </c>
      <c r="F36" s="11">
        <f>4*C33*E22</f>
        <v>1.5154132961054316E-5</v>
      </c>
      <c r="G36" s="12" t="s">
        <v>74</v>
      </c>
      <c r="H36" s="7">
        <f t="shared" si="2"/>
        <v>2.1362830044410606</v>
      </c>
      <c r="I36">
        <f t="shared" si="0"/>
        <v>-0.53582679497899754</v>
      </c>
      <c r="J36">
        <f t="shared" si="1"/>
        <v>0.84432792550201441</v>
      </c>
      <c r="K36">
        <f>COS(H36+$F$45)</f>
        <v>-0.74303627661120786</v>
      </c>
      <c r="L36">
        <f>SIN(H36+$F$45)</f>
        <v>-0.66925114242693129</v>
      </c>
      <c r="N36" s="2">
        <f>I36*L36/($F$36*L36+$F$37*K36)</f>
        <v>-2037.2699457865028</v>
      </c>
    </row>
    <row r="37" spans="1:14">
      <c r="B37" s="21" t="s">
        <v>93</v>
      </c>
      <c r="C37" s="2">
        <f>F36*SIN(C36)+F37*COS(C36)+F38</f>
        <v>-1.5349892342879493E-2</v>
      </c>
      <c r="E37" s="13" t="s">
        <v>45</v>
      </c>
      <c r="F37" s="14">
        <f>E8*C5*PI()*E18^2</f>
        <v>2.232451920981587E-4</v>
      </c>
      <c r="G37" s="6" t="s">
        <v>74</v>
      </c>
      <c r="H37" s="7">
        <f t="shared" si="2"/>
        <v>2.1991148575128565</v>
      </c>
      <c r="I37">
        <f t="shared" si="0"/>
        <v>-0.58778525229247414</v>
      </c>
      <c r="J37">
        <f t="shared" si="1"/>
        <v>0.80901699437494667</v>
      </c>
      <c r="K37">
        <f>COS(H37+$F$45)</f>
        <v>-0.69954743732123414</v>
      </c>
      <c r="L37">
        <f>SIN(H37+$F$45)</f>
        <v>-0.71458616201077807</v>
      </c>
      <c r="N37" s="2">
        <f>I37*L37/($F$36*L37+$F$37*K37)</f>
        <v>-2515.1160191348886</v>
      </c>
    </row>
    <row r="38" spans="1:14">
      <c r="C38" s="2">
        <f>C37*10000</f>
        <v>-153.49892342879494</v>
      </c>
      <c r="E38" s="15" t="s">
        <v>63</v>
      </c>
      <c r="F38" s="16">
        <f>F37*C9*(E22/E11)*(C7/D50)</f>
        <v>-1.5327567822090427E-2</v>
      </c>
      <c r="G38" s="17" t="s">
        <v>74</v>
      </c>
      <c r="H38" s="7">
        <f t="shared" si="2"/>
        <v>2.2619467105846525</v>
      </c>
      <c r="I38">
        <f t="shared" si="0"/>
        <v>-0.63742398974869074</v>
      </c>
      <c r="J38">
        <f t="shared" si="1"/>
        <v>0.77051324277578837</v>
      </c>
      <c r="K38">
        <f>COS(H38+$F$45)</f>
        <v>-0.65329780388897807</v>
      </c>
      <c r="L38">
        <f>SIN(H38+$F$45)</f>
        <v>-0.7571010364765316</v>
      </c>
      <c r="N38" s="2">
        <f>I38*L38/($F$36*L38+$F$37*K38)</f>
        <v>-3067.6203516842015</v>
      </c>
    </row>
    <row r="39" spans="1:14">
      <c r="C39" s="2">
        <f>C38*1000</f>
        <v>-153498.92342879495</v>
      </c>
      <c r="E39" s="13" t="s">
        <v>83</v>
      </c>
      <c r="F39" s="18">
        <f>(F37^4+(F36^2)*(F37^2)-(F38^2)*(F37^2))</f>
        <v>-1.1706259776253852E-11</v>
      </c>
      <c r="G39" s="6" t="s">
        <v>84</v>
      </c>
      <c r="H39" s="7">
        <f t="shared" si="2"/>
        <v>2.3247785636564484</v>
      </c>
      <c r="I39">
        <f t="shared" si="0"/>
        <v>-0.68454710592868973</v>
      </c>
      <c r="J39">
        <f t="shared" si="1"/>
        <v>0.72896862742141055</v>
      </c>
      <c r="K39">
        <f>COS(H39+$F$45)</f>
        <v>-0.6044699024881478</v>
      </c>
      <c r="L39">
        <f>SIN(H39+$F$45)</f>
        <v>-0.79662797903787497</v>
      </c>
      <c r="N39" s="2">
        <f>I39*L39/($F$36*L39+$F$37*K39)</f>
        <v>-3709.2894980231658</v>
      </c>
    </row>
    <row r="40" spans="1:14">
      <c r="E40" s="13" t="s">
        <v>83</v>
      </c>
      <c r="F40" s="18">
        <f>F36*SQRT(ABS(F39))</f>
        <v>5.1848974622274626E-11</v>
      </c>
      <c r="G40" s="7" t="s">
        <v>85</v>
      </c>
      <c r="H40" s="7">
        <f t="shared" si="2"/>
        <v>2.3876104167282444</v>
      </c>
      <c r="I40">
        <f t="shared" si="0"/>
        <v>-0.72896862742141255</v>
      </c>
      <c r="J40">
        <f t="shared" si="1"/>
        <v>0.68454710592868762</v>
      </c>
      <c r="K40">
        <f>COS(H40+$F$45)</f>
        <v>-0.5532564345382277</v>
      </c>
      <c r="L40">
        <f>SIN(H40+$F$45)</f>
        <v>-0.83301099491066011</v>
      </c>
      <c r="N40" s="2">
        <f>I40*L40/($F$36*L40+$F$37*K40)</f>
        <v>-4460.5509573557893</v>
      </c>
    </row>
    <row r="41" spans="1:14">
      <c r="E41" s="13" t="s">
        <v>83</v>
      </c>
      <c r="F41" s="18">
        <f>F40+F38*(F36^2)</f>
        <v>4.8329033223314823E-11</v>
      </c>
      <c r="G41" s="7" t="s">
        <v>85</v>
      </c>
      <c r="H41" s="7">
        <f t="shared" si="2"/>
        <v>2.4504422698000403</v>
      </c>
      <c r="I41">
        <f t="shared" si="0"/>
        <v>-0.77051324277579025</v>
      </c>
      <c r="J41">
        <f t="shared" si="1"/>
        <v>0.63742398974868852</v>
      </c>
      <c r="K41">
        <f>COS(H41+$F$45)</f>
        <v>-0.49985951620000652</v>
      </c>
      <c r="L41">
        <f>SIN(H41+$F$45)</f>
        <v>-0.86610649695305686</v>
      </c>
      <c r="N41" s="2">
        <f>I41*L41/($F$36*L41+$F$37*K41)</f>
        <v>-5350.9154980511566</v>
      </c>
    </row>
    <row r="42" spans="1:14">
      <c r="E42" s="13" t="s">
        <v>83</v>
      </c>
      <c r="F42" s="14">
        <f>F37*(F36^2)+F37^3</f>
        <v>1.1177454463136455E-11</v>
      </c>
      <c r="G42" s="7" t="s">
        <v>85</v>
      </c>
      <c r="H42" s="7">
        <f t="shared" si="2"/>
        <v>2.5132741228718363</v>
      </c>
      <c r="I42">
        <f t="shared" si="0"/>
        <v>-0.80901699437494845</v>
      </c>
      <c r="J42">
        <f t="shared" si="1"/>
        <v>0.5877852522924718</v>
      </c>
      <c r="K42">
        <f>COS(H42+$F$45)</f>
        <v>-0.44448988071543533</v>
      </c>
      <c r="L42">
        <f>SIN(H42+$F$45)</f>
        <v>-0.89578387233839951</v>
      </c>
      <c r="N42" s="2">
        <f>I42*L42/($F$36*L42+$F$37*K42)</f>
        <v>-6424.396185184718</v>
      </c>
    </row>
    <row r="43" spans="1:14">
      <c r="E43" s="13" t="s">
        <v>83</v>
      </c>
      <c r="F43" s="14">
        <f>F38/F37</f>
        <v>-68.65799741546526</v>
      </c>
      <c r="G43" s="7"/>
      <c r="H43" s="7">
        <f t="shared" si="2"/>
        <v>2.5761059759436322</v>
      </c>
      <c r="I43">
        <f t="shared" si="0"/>
        <v>-0.84432792550201607</v>
      </c>
      <c r="J43">
        <f t="shared" si="1"/>
        <v>0.5358267949789951</v>
      </c>
      <c r="K43">
        <f>COS(H43+$F$45)</f>
        <v>-0.38736604673978992</v>
      </c>
      <c r="L43">
        <f>SIN(H43+$F$45)</f>
        <v>-0.92192599802434627</v>
      </c>
      <c r="N43" s="2">
        <f>I43*L43/($F$36*L43+$F$37*K43)</f>
        <v>-7749.3154824996573</v>
      </c>
    </row>
    <row r="44" spans="1:14">
      <c r="E44" s="13" t="s">
        <v>83</v>
      </c>
      <c r="F44" s="14">
        <f>ABS((F41/F42)-F43)</f>
        <v>72.981793444579523</v>
      </c>
      <c r="G44" s="7"/>
      <c r="H44" s="7">
        <f t="shared" si="2"/>
        <v>2.6389378290154282</v>
      </c>
      <c r="I44">
        <f t="shared" si="0"/>
        <v>-0.87630668004386447</v>
      </c>
      <c r="J44">
        <f t="shared" si="1"/>
        <v>0.48175367410171366</v>
      </c>
      <c r="K44">
        <f>COS(H44+$F$45)</f>
        <v>-0.32871345594837631</v>
      </c>
      <c r="L44">
        <f>SIN(H44+$F$45)</f>
        <v>-0.94442970298401507</v>
      </c>
      <c r="N44" s="2">
        <f>I44*L44/($F$36*L44+$F$37*K44)</f>
        <v>-9437.2921951721073</v>
      </c>
    </row>
    <row r="45" spans="1:14">
      <c r="E45" s="19" t="s">
        <v>82</v>
      </c>
      <c r="F45" s="22">
        <f>C36</f>
        <v>1.7385101441109854</v>
      </c>
      <c r="G45" s="20" t="s">
        <v>86</v>
      </c>
      <c r="H45" s="7">
        <f t="shared" si="2"/>
        <v>2.7017696820872241</v>
      </c>
      <c r="I45">
        <f t="shared" si="0"/>
        <v>-0.90482705246602035</v>
      </c>
      <c r="J45">
        <f t="shared" si="1"/>
        <v>0.42577929156507088</v>
      </c>
      <c r="K45">
        <f>COS(H45+$F$45)</f>
        <v>-0.26876358332122685</v>
      </c>
      <c r="L45">
        <f>SIN(H45+$F$45)</f>
        <v>-0.9632061753748955</v>
      </c>
      <c r="N45" s="2">
        <f>I45*L45/($F$36*L45+$F$37*K45)</f>
        <v>-11683.286632449515</v>
      </c>
    </row>
    <row r="46" spans="1:14">
      <c r="H46" s="7">
        <f t="shared" si="2"/>
        <v>2.7646015351590201</v>
      </c>
      <c r="I46">
        <f t="shared" si="0"/>
        <v>-0.92977648588825212</v>
      </c>
      <c r="J46">
        <f t="shared" si="1"/>
        <v>0.36812455268467609</v>
      </c>
      <c r="K46">
        <f>COS(H46+$F$45)</f>
        <v>-0.20775302361711095</v>
      </c>
      <c r="L46">
        <f>SIN(H46+$F$45)</f>
        <v>-0.97818131303861455</v>
      </c>
      <c r="N46" s="2">
        <f>I46*L46/($F$36*L46+$F$37*K46)</f>
        <v>-14860.133213355524</v>
      </c>
    </row>
    <row r="47" spans="1:14">
      <c r="A47" t="s">
        <v>87</v>
      </c>
      <c r="H47" s="7">
        <f t="shared" si="2"/>
        <v>2.827433388230816</v>
      </c>
      <c r="I47">
        <f t="shared" si="0"/>
        <v>-0.9510565162951542</v>
      </c>
      <c r="J47">
        <f t="shared" si="1"/>
        <v>0.3090169943749454</v>
      </c>
      <c r="K47">
        <f>COS(H47+$F$45)</f>
        <v>-0.1459225576421056</v>
      </c>
      <c r="L47">
        <f>SIN(H47+$F$45)</f>
        <v>-0.98929601594830374</v>
      </c>
      <c r="N47" s="2">
        <f>I47*L47/($F$36*L47+$F$37*K47)</f>
        <v>-19779.428659069898</v>
      </c>
    </row>
    <row r="48" spans="1:14">
      <c r="B48" t="s">
        <v>92</v>
      </c>
      <c r="C48" s="2">
        <f>-C7*C9*C5*PI()*(E18^2)*(E22/E11)*E8*C33</f>
        <v>-4.2288591549645115E-6</v>
      </c>
      <c r="H48" s="7">
        <f t="shared" si="2"/>
        <v>2.890265241302612</v>
      </c>
      <c r="I48">
        <f t="shared" si="0"/>
        <v>-0.96858316112863163</v>
      </c>
      <c r="J48">
        <f t="shared" si="1"/>
        <v>0.24868988716485266</v>
      </c>
      <c r="K48">
        <f>COS(H48+$F$45)</f>
        <v>-8.3516201997763023E-2</v>
      </c>
      <c r="L48">
        <f>SIN(H48+$F$45)</f>
        <v>-0.99650641944940266</v>
      </c>
      <c r="N48" s="2">
        <f>I48*L48/($F$36*L48+$F$37*K48)</f>
        <v>-28602.074085896649</v>
      </c>
    </row>
    <row r="49" spans="2:14">
      <c r="B49" t="s">
        <v>91</v>
      </c>
      <c r="C49" s="2">
        <f>MAX(N2:N102)</f>
        <v>172208.92331369594</v>
      </c>
      <c r="H49" s="7">
        <f t="shared" si="2"/>
        <v>2.9530970943744079</v>
      </c>
      <c r="I49">
        <f t="shared" si="0"/>
        <v>-0.98228725072868905</v>
      </c>
      <c r="J49">
        <f t="shared" si="1"/>
        <v>0.18738131458572238</v>
      </c>
      <c r="K49">
        <f>COS(H49+$F$45)</f>
        <v>-2.0780246059057705E-2</v>
      </c>
      <c r="L49">
        <f>SIN(H49+$F$45)</f>
        <v>-0.99978406737341285</v>
      </c>
      <c r="N49" s="2">
        <f>I49*L49/($F$36*L49+$F$37*K49)</f>
        <v>-49624.941321163751</v>
      </c>
    </row>
    <row r="50" spans="2:14">
      <c r="B50" t="s">
        <v>87</v>
      </c>
      <c r="C50" s="2">
        <f>C48*C49</f>
        <v>-0.72824728192170451</v>
      </c>
      <c r="D50" s="2">
        <f>C50</f>
        <v>-0.72824728192170451</v>
      </c>
      <c r="H50" s="7">
        <f t="shared" si="2"/>
        <v>3.0159289474462039</v>
      </c>
      <c r="I50">
        <f t="shared" si="0"/>
        <v>-0.9921147013144781</v>
      </c>
      <c r="J50">
        <f t="shared" si="1"/>
        <v>0.1253332335643019</v>
      </c>
      <c r="K50">
        <f>COS(H50+$F$45)</f>
        <v>4.2037720017250438E-2</v>
      </c>
      <c r="L50">
        <f>SIN(H50+$F$45)</f>
        <v>-0.99911602434139313</v>
      </c>
      <c r="N50" s="2">
        <f>I50*L50/($F$36*L50+$F$37*K50)</f>
        <v>-172208.9233137682</v>
      </c>
    </row>
    <row r="51" spans="2:14">
      <c r="H51" s="7">
        <f t="shared" si="2"/>
        <v>3.0787608005179998</v>
      </c>
      <c r="I51">
        <f t="shared" si="0"/>
        <v>-0.99802672842827167</v>
      </c>
      <c r="J51">
        <f t="shared" si="1"/>
        <v>6.2790519529310931E-2</v>
      </c>
      <c r="K51">
        <f>COS(H51+$F$45)</f>
        <v>0.10468978241785883</v>
      </c>
      <c r="L51">
        <f>SIN(H51+$F$45)</f>
        <v>-0.99450492681399094</v>
      </c>
      <c r="N51" s="2">
        <f>I51*L51/($F$36*L51+$F$37*K51)</f>
        <v>119574.34741492003</v>
      </c>
    </row>
    <row r="52" spans="2:14">
      <c r="H52" s="7">
        <f t="shared" si="2"/>
        <v>3.1415926535897958</v>
      </c>
      <c r="I52">
        <f t="shared" si="0"/>
        <v>-1</v>
      </c>
      <c r="J52">
        <f t="shared" si="1"/>
        <v>-2.5420204136095137E-15</v>
      </c>
      <c r="K52">
        <f>COS(H52+$F$45)</f>
        <v>0.16692868207547515</v>
      </c>
      <c r="L52">
        <f>SIN(H52+$F$45)</f>
        <v>-0.98596897268653694</v>
      </c>
      <c r="N52" s="2">
        <f>I52*L52/($F$36*L52+$F$37*K52)</f>
        <v>44165.291698867732</v>
      </c>
    </row>
    <row r="53" spans="2:14">
      <c r="H53" s="7">
        <f t="shared" si="2"/>
        <v>3.2044245066615917</v>
      </c>
      <c r="I53">
        <f t="shared" si="0"/>
        <v>-0.99802672842827145</v>
      </c>
      <c r="J53">
        <f t="shared" si="1"/>
        <v>-6.2790519529315997E-2</v>
      </c>
      <c r="K53">
        <f>COS(H53+$F$45)</f>
        <v>0.22850879048740108</v>
      </c>
      <c r="L53">
        <f>SIN(H53+$F$45)</f>
        <v>-0.97354184947026545</v>
      </c>
      <c r="N53" s="2">
        <f>I53*L53/($F$36*L53+$F$37*K53)</f>
        <v>26795.713795054136</v>
      </c>
    </row>
    <row r="54" spans="2:14">
      <c r="H54" s="7">
        <f t="shared" si="2"/>
        <v>3.2672563597333877</v>
      </c>
      <c r="I54">
        <f t="shared" si="0"/>
        <v>-0.99211470131447754</v>
      </c>
      <c r="J54">
        <f t="shared" si="1"/>
        <v>-0.12533323356430695</v>
      </c>
      <c r="K54">
        <f>COS(H54+$F$45)</f>
        <v>0.28918707909900848</v>
      </c>
      <c r="L54">
        <f>SIN(H54+$F$45)</f>
        <v>-0.95727260134309899</v>
      </c>
      <c r="N54" s="2">
        <f>I54*L54/($F$36*L54+$F$37*K54)</f>
        <v>18974.375851876219</v>
      </c>
    </row>
    <row r="55" spans="2:14">
      <c r="H55" s="7">
        <f t="shared" si="2"/>
        <v>3.3300882128051836</v>
      </c>
      <c r="I55">
        <f t="shared" si="0"/>
        <v>-0.98228725072868817</v>
      </c>
      <c r="J55">
        <f t="shared" si="1"/>
        <v>-0.18738131458572738</v>
      </c>
      <c r="K55">
        <f>COS(H55+$F$45)</f>
        <v>0.34872407842642217</v>
      </c>
      <c r="L55">
        <f>SIN(H55+$F$45)</f>
        <v>-0.93722543559468263</v>
      </c>
      <c r="N55" s="2">
        <f>I55*L55/($F$36*L55+$F$37*K55)</f>
        <v>14464.282359076595</v>
      </c>
    </row>
    <row r="56" spans="2:14">
      <c r="H56" s="7">
        <f t="shared" si="2"/>
        <v>3.3929200658769796</v>
      </c>
      <c r="I56">
        <f t="shared" si="0"/>
        <v>-0.96858316112863041</v>
      </c>
      <c r="J56">
        <f t="shared" si="1"/>
        <v>-0.2486898871648576</v>
      </c>
      <c r="K56">
        <f>COS(H56+$F$45)</f>
        <v>0.40688482313316293</v>
      </c>
      <c r="L56">
        <f>SIN(H56+$F$45)</f>
        <v>-0.91347946922954693</v>
      </c>
      <c r="N56" s="2">
        <f>I56*L56/($F$36*L56+$F$37*K56)</f>
        <v>11491.84050603966</v>
      </c>
    </row>
    <row r="57" spans="2:14">
      <c r="H57" s="7">
        <f t="shared" si="2"/>
        <v>3.4557519189487755</v>
      </c>
      <c r="I57">
        <f t="shared" si="0"/>
        <v>-0.95105651629515264</v>
      </c>
      <c r="J57">
        <f t="shared" si="1"/>
        <v>-0.30901699437495023</v>
      </c>
      <c r="K57">
        <f>COS(H57+$F$45)</f>
        <v>0.46343977933099167</v>
      </c>
      <c r="L57">
        <f>SIN(H57+$F$45)</f>
        <v>-0.88612841672843434</v>
      </c>
      <c r="N57" s="2">
        <f>I57*L57/($F$36*L57+$F$37*K57)</f>
        <v>9360.6315793103113</v>
      </c>
    </row>
    <row r="58" spans="2:14">
      <c r="H58" s="7">
        <f t="shared" si="2"/>
        <v>3.5185837720205715</v>
      </c>
      <c r="I58">
        <f t="shared" si="0"/>
        <v>-0.92977648588825024</v>
      </c>
      <c r="J58">
        <f t="shared" si="1"/>
        <v>-0.36812455268468081</v>
      </c>
      <c r="K58">
        <f>COS(H58+$F$45)</f>
        <v>0.51816575044529567</v>
      </c>
      <c r="L58">
        <f>SIN(H58+$F$45)</f>
        <v>-0.85528022020006023</v>
      </c>
      <c r="N58" s="2">
        <f>I58*L58/($F$36*L58+$F$37*K58)</f>
        <v>7741.8496885198592</v>
      </c>
    </row>
    <row r="59" spans="2:14">
      <c r="H59" s="7">
        <f t="shared" si="2"/>
        <v>3.5814156250923674</v>
      </c>
      <c r="I59">
        <f t="shared" si="0"/>
        <v>-0.90482705246601813</v>
      </c>
      <c r="J59">
        <f t="shared" si="1"/>
        <v>-0.42577929156507549</v>
      </c>
      <c r="K59">
        <f>COS(H59+$F$45)</f>
        <v>0.5708467580700064</v>
      </c>
      <c r="L59">
        <f>SIN(H59+$F$45)</f>
        <v>-0.82105662338292085</v>
      </c>
      <c r="N59" s="2">
        <f>I59*L59/($F$36*L59+$F$37*K59)</f>
        <v>6460.3264985020132</v>
      </c>
    </row>
    <row r="60" spans="2:14">
      <c r="H60" s="7">
        <f t="shared" si="2"/>
        <v>3.6442474781641634</v>
      </c>
      <c r="I60">
        <f t="shared" si="0"/>
        <v>-0.87630668004386203</v>
      </c>
      <c r="J60">
        <f t="shared" si="1"/>
        <v>-0.4817536741017181</v>
      </c>
      <c r="K60">
        <f>COS(H60+$F$45)</f>
        <v>0.62127489433569072</v>
      </c>
      <c r="L60">
        <f>SIN(H60+$F$45)</f>
        <v>-0.78359269117838026</v>
      </c>
      <c r="N60" s="2">
        <f>I60*L60/($F$36*L60+$F$37*K60)</f>
        <v>5414.4209804377697</v>
      </c>
    </row>
    <row r="61" spans="2:14">
      <c r="H61" s="7">
        <f t="shared" si="2"/>
        <v>3.7070793312359593</v>
      </c>
      <c r="I61">
        <f t="shared" si="0"/>
        <v>-0.8443279255020133</v>
      </c>
      <c r="J61">
        <f t="shared" si="1"/>
        <v>-0.53582679497899943</v>
      </c>
      <c r="K61">
        <f>COS(H61+$F$45)</f>
        <v>0.66925114242693318</v>
      </c>
      <c r="L61">
        <f>SIN(H61+$F$45)</f>
        <v>-0.74303627661120608</v>
      </c>
      <c r="N61" s="2">
        <f>I61*L61/($F$36*L61+$F$37*K61)</f>
        <v>4541.2940189973151</v>
      </c>
    </row>
    <row r="62" spans="2:14">
      <c r="H62" s="7">
        <f t="shared" si="2"/>
        <v>3.7699111843077553</v>
      </c>
      <c r="I62">
        <f t="shared" si="0"/>
        <v>-0.80901699437494545</v>
      </c>
      <c r="J62">
        <f t="shared" si="1"/>
        <v>-0.58778525229247591</v>
      </c>
      <c r="K62">
        <f>COS(H62+$F$45)</f>
        <v>0.71458616201077929</v>
      </c>
      <c r="L62">
        <f>SIN(H62+$F$45)</f>
        <v>-0.69954743732123292</v>
      </c>
      <c r="N62" s="2">
        <f>I62*L62/($F$36*L62+$F$37*K62)</f>
        <v>3800.1583506262878</v>
      </c>
    </row>
    <row r="63" spans="2:14">
      <c r="H63" s="7">
        <f t="shared" si="2"/>
        <v>3.8327430373795512</v>
      </c>
      <c r="I63">
        <f t="shared" si="0"/>
        <v>-0.77051324277578703</v>
      </c>
      <c r="J63">
        <f t="shared" si="1"/>
        <v>-0.63742398974869241</v>
      </c>
      <c r="K63">
        <f>COS(H63+$F$45)</f>
        <v>0.75710103647653326</v>
      </c>
      <c r="L63">
        <f>SIN(H63+$F$45)</f>
        <v>-0.65329780388897607</v>
      </c>
      <c r="N63" s="2">
        <f>I63*L63/($F$36*L63+$F$37*K63)</f>
        <v>3163.5102973382732</v>
      </c>
    </row>
    <row r="64" spans="2:14">
      <c r="H64" s="7">
        <f t="shared" si="2"/>
        <v>3.8955748904513472</v>
      </c>
      <c r="I64">
        <f t="shared" si="0"/>
        <v>-0.72896862742140911</v>
      </c>
      <c r="J64">
        <f t="shared" si="1"/>
        <v>-0.68454710592869128</v>
      </c>
      <c r="K64">
        <f>COS(H64+$F$45)</f>
        <v>0.79662797903787608</v>
      </c>
      <c r="L64">
        <f>SIN(H64+$F$45)</f>
        <v>-0.60446990248814647</v>
      </c>
      <c r="N64" s="2">
        <f>I64*L64/($F$36*L64+$F$37*K64)</f>
        <v>2612.2324482854647</v>
      </c>
    </row>
    <row r="65" spans="8:14">
      <c r="H65" s="7">
        <f t="shared" si="2"/>
        <v>3.9584067435231431</v>
      </c>
      <c r="I65">
        <f t="shared" si="0"/>
        <v>-0.68454710592868595</v>
      </c>
      <c r="J65">
        <f t="shared" si="1"/>
        <v>-0.72896862742141399</v>
      </c>
      <c r="K65">
        <f>COS(H65+$F$45)</f>
        <v>0.83301099491066155</v>
      </c>
      <c r="L65">
        <f>SIN(H65+$F$45)</f>
        <v>-0.55325643453822548</v>
      </c>
      <c r="N65" s="2">
        <f>I65*L65/($F$36*L65+$F$37*K65)</f>
        <v>2132.7104722662584</v>
      </c>
    </row>
    <row r="66" spans="8:14">
      <c r="H66" s="7">
        <f t="shared" si="2"/>
        <v>4.0212385965949391</v>
      </c>
      <c r="I66">
        <f t="shared" si="0"/>
        <v>-0.63742398974868686</v>
      </c>
      <c r="J66">
        <f t="shared" si="1"/>
        <v>-0.77051324277579158</v>
      </c>
      <c r="K66">
        <f>COS(H66+$F$45)</f>
        <v>0.86610649695305764</v>
      </c>
      <c r="L66">
        <f>SIN(H66+$F$45)</f>
        <v>-0.49985951620000507</v>
      </c>
      <c r="N66" s="2">
        <f>I66*L66/($F$36*L66+$F$37*K66)</f>
        <v>1715.0600939333062</v>
      </c>
    </row>
    <row r="67" spans="8:14">
      <c r="H67" s="7">
        <f t="shared" si="2"/>
        <v>4.0840704496667346</v>
      </c>
      <c r="I67">
        <f t="shared" ref="I67:I102" si="3">COS(H67)</f>
        <v>-0.58778525229247036</v>
      </c>
      <c r="J67">
        <f t="shared" ref="J67:J102" si="4">SIN(H67)</f>
        <v>-0.80901699437494945</v>
      </c>
      <c r="K67">
        <f>COS(H67+$F$45)</f>
        <v>0.89578387233840029</v>
      </c>
      <c r="L67">
        <f>SIN(H67+$F$45)</f>
        <v>-0.44448988071543383</v>
      </c>
      <c r="N67" s="2">
        <f>I67*L67/($F$36*L67+$F$37*K67)</f>
        <v>1351.9962287819064</v>
      </c>
    </row>
    <row r="68" spans="8:14">
      <c r="H68" s="7">
        <f t="shared" ref="H68:H131" si="5">H67+0.01*2*PI()</f>
        <v>4.1469023027385301</v>
      </c>
      <c r="I68">
        <f t="shared" si="3"/>
        <v>-0.5358267949789941</v>
      </c>
      <c r="J68">
        <f t="shared" si="4"/>
        <v>-0.84432792550201674</v>
      </c>
      <c r="K68">
        <f>COS(H68+$F$45)</f>
        <v>0.9219259980243466</v>
      </c>
      <c r="L68">
        <f>SIN(H68+$F$45)</f>
        <v>-0.38736604673978914</v>
      </c>
      <c r="N68" s="2">
        <f>I68*L68/($F$36*L68+$F$37*K68)</f>
        <v>1038.0891946611441</v>
      </c>
    </row>
    <row r="69" spans="8:14">
      <c r="H69" s="7">
        <f t="shared" si="5"/>
        <v>4.2097341558103256</v>
      </c>
      <c r="I69">
        <f t="shared" si="3"/>
        <v>-0.48175367410171294</v>
      </c>
      <c r="J69">
        <f t="shared" si="4"/>
        <v>-0.87630668004386492</v>
      </c>
      <c r="K69">
        <f>COS(H69+$F$45)</f>
        <v>0.9444297029840153</v>
      </c>
      <c r="L69">
        <f>SIN(H69+$F$45)</f>
        <v>-0.32871345594837553</v>
      </c>
      <c r="N69" s="2">
        <f>I69*L69/($F$36*L69+$F$37*K69)</f>
        <v>769.26278016675667</v>
      </c>
    </row>
    <row r="70" spans="8:14">
      <c r="H70" s="7">
        <f t="shared" si="5"/>
        <v>4.2725660088821211</v>
      </c>
      <c r="I70">
        <f t="shared" si="3"/>
        <v>-0.42577929156507055</v>
      </c>
      <c r="J70">
        <f t="shared" si="4"/>
        <v>-0.90482705246602047</v>
      </c>
      <c r="K70">
        <f>COS(H70+$F$45)</f>
        <v>0.9632061753748955</v>
      </c>
      <c r="L70">
        <f>SIN(H70+$F$45)</f>
        <v>-0.26876358332122691</v>
      </c>
      <c r="N70" s="2">
        <f>I70*L70/($F$36*L70+$F$37*K70)</f>
        <v>542.44836610582433</v>
      </c>
    </row>
    <row r="71" spans="8:14">
      <c r="H71" s="7">
        <f t="shared" si="5"/>
        <v>4.3353978619539166</v>
      </c>
      <c r="I71">
        <f t="shared" si="3"/>
        <v>-0.36812455268467614</v>
      </c>
      <c r="J71">
        <f t="shared" si="4"/>
        <v>-0.92977648588825212</v>
      </c>
      <c r="K71">
        <f>COS(H71+$F$45)</f>
        <v>0.97818131303861455</v>
      </c>
      <c r="L71">
        <f>SIN(H71+$F$45)</f>
        <v>-0.20775302361711101</v>
      </c>
      <c r="N71" s="2">
        <f>I71*L71/($F$36*L71+$F$37*K71)</f>
        <v>355.34277338095467</v>
      </c>
    </row>
    <row r="72" spans="8:14">
      <c r="H72" s="7">
        <f t="shared" si="5"/>
        <v>4.3982297150257121</v>
      </c>
      <c r="I72">
        <f t="shared" si="3"/>
        <v>-0.3090169943749459</v>
      </c>
      <c r="J72">
        <f t="shared" si="4"/>
        <v>-0.95105651629515409</v>
      </c>
      <c r="K72">
        <f>COS(H72+$F$45)</f>
        <v>0.98929601594830352</v>
      </c>
      <c r="L72">
        <f>SIN(H72+$F$45)</f>
        <v>-0.14592255764210654</v>
      </c>
      <c r="N72" s="2">
        <f>I72*L72/($F$36*L72+$F$37*K72)</f>
        <v>206.23707379539476</v>
      </c>
    </row>
    <row r="73" spans="8:14">
      <c r="H73" s="7">
        <f t="shared" si="5"/>
        <v>4.4610615680975076</v>
      </c>
      <c r="I73">
        <f t="shared" si="3"/>
        <v>-0.24868988716485357</v>
      </c>
      <c r="J73">
        <f t="shared" si="4"/>
        <v>-0.96858316112863141</v>
      </c>
      <c r="K73">
        <f>COS(H73+$F$45)</f>
        <v>0.99650641944940255</v>
      </c>
      <c r="L73">
        <f>SIN(H73+$F$45)</f>
        <v>-8.3516201997763967E-2</v>
      </c>
      <c r="N73" s="2">
        <f>I73*L73/($F$36*L73+$F$37*K73)</f>
        <v>93.895423067342918</v>
      </c>
    </row>
    <row r="74" spans="8:14">
      <c r="H74" s="7">
        <f t="shared" si="5"/>
        <v>4.5238934211693032</v>
      </c>
      <c r="I74">
        <f t="shared" si="3"/>
        <v>-0.18738131458572377</v>
      </c>
      <c r="J74">
        <f t="shared" si="4"/>
        <v>-0.98228725072868883</v>
      </c>
      <c r="K74">
        <f>COS(H74+$F$45)</f>
        <v>0.99978406737341285</v>
      </c>
      <c r="L74">
        <f>SIN(H74+$F$45)</f>
        <v>-2.0780246059059544E-2</v>
      </c>
      <c r="N74" s="2">
        <f>I74*L74/($F$36*L74+$F$37*K74)</f>
        <v>17.470358458376388</v>
      </c>
    </row>
    <row r="75" spans="8:14">
      <c r="H75" s="7">
        <f t="shared" si="5"/>
        <v>4.5867252742410987</v>
      </c>
      <c r="I75">
        <f t="shared" si="3"/>
        <v>-0.12533323356430373</v>
      </c>
      <c r="J75">
        <f t="shared" si="4"/>
        <v>-0.99211470131447788</v>
      </c>
      <c r="K75">
        <f>COS(H75+$F$45)</f>
        <v>0.99911602434139324</v>
      </c>
      <c r="L75">
        <f>SIN(H75+$F$45)</f>
        <v>4.2037720017248606E-2</v>
      </c>
      <c r="N75" s="2">
        <f>I75*L75/($F$36*L75+$F$37*K75)</f>
        <v>-23.55422079544185</v>
      </c>
    </row>
    <row r="76" spans="8:14">
      <c r="H76" s="7">
        <f t="shared" si="5"/>
        <v>4.6495571273128942</v>
      </c>
      <c r="I76">
        <f t="shared" si="3"/>
        <v>-6.2790519529313207E-2</v>
      </c>
      <c r="J76">
        <f t="shared" si="4"/>
        <v>-0.99802672842827156</v>
      </c>
      <c r="K76">
        <f>COS(H76+$F$45)</f>
        <v>0.99450492681399116</v>
      </c>
      <c r="L76">
        <f>SIN(H76+$F$45)</f>
        <v>0.10468978241785612</v>
      </c>
      <c r="N76" s="2">
        <f>I76*L76/($F$36*L76+$F$37*K76)</f>
        <v>-29.397947244991236</v>
      </c>
    </row>
    <row r="77" spans="8:14">
      <c r="H77" s="7">
        <f t="shared" si="5"/>
        <v>4.7123889803846897</v>
      </c>
      <c r="I77">
        <f t="shared" si="3"/>
        <v>-1.83772268236293E-16</v>
      </c>
      <c r="J77">
        <f t="shared" si="4"/>
        <v>-1</v>
      </c>
      <c r="K77">
        <f>COS(H77+$F$45)</f>
        <v>0.98596897268653738</v>
      </c>
      <c r="L77">
        <f>SIN(H77+$F$45)</f>
        <v>0.16692868207547246</v>
      </c>
      <c r="N77" s="2">
        <f>I77*L77/($F$36*L77+$F$37*K77)</f>
        <v>-1.3778529984099442E-13</v>
      </c>
    </row>
    <row r="78" spans="8:14">
      <c r="H78" s="7">
        <f t="shared" si="5"/>
        <v>4.7752208334564852</v>
      </c>
      <c r="I78">
        <f t="shared" si="3"/>
        <v>6.2790519529312833E-2</v>
      </c>
      <c r="J78">
        <f t="shared" si="4"/>
        <v>-0.99802672842827156</v>
      </c>
      <c r="K78">
        <f>COS(H78+$F$45)</f>
        <v>0.97354184947026634</v>
      </c>
      <c r="L78">
        <f>SIN(H78+$F$45)</f>
        <v>0.22850879048739756</v>
      </c>
      <c r="N78" s="2">
        <f>I78*L78/($F$36*L78+$F$37*K78)</f>
        <v>64.982315940487609</v>
      </c>
    </row>
    <row r="79" spans="8:14">
      <c r="H79" s="7">
        <f t="shared" si="5"/>
        <v>4.8380526865282807</v>
      </c>
      <c r="I79">
        <f t="shared" si="3"/>
        <v>0.12533323356430334</v>
      </c>
      <c r="J79">
        <f t="shared" si="4"/>
        <v>-0.99211470131447799</v>
      </c>
      <c r="K79">
        <f>COS(H79+$F$45)</f>
        <v>0.9572726013431001</v>
      </c>
      <c r="L79">
        <f>SIN(H79+$F$45)</f>
        <v>0.28918707909900498</v>
      </c>
      <c r="N79" s="2">
        <f>I79*L79/($F$36*L79+$F$37*K79)</f>
        <v>166.19256726997207</v>
      </c>
    </row>
    <row r="80" spans="8:14">
      <c r="H80" s="7">
        <f t="shared" si="5"/>
        <v>4.9008845396000762</v>
      </c>
      <c r="I80">
        <f t="shared" si="3"/>
        <v>0.18738131458572341</v>
      </c>
      <c r="J80">
        <f t="shared" si="4"/>
        <v>-0.98228725072868894</v>
      </c>
      <c r="K80">
        <f>COS(H80+$F$45)</f>
        <v>0.93722543559468419</v>
      </c>
      <c r="L80">
        <f>SIN(H80+$F$45)</f>
        <v>0.34872407842641795</v>
      </c>
      <c r="N80" s="2">
        <f>I80*L80/($F$36*L80+$F$37*K80)</f>
        <v>304.61351444953573</v>
      </c>
    </row>
    <row r="81" spans="8:14">
      <c r="H81" s="7">
        <f t="shared" si="5"/>
        <v>4.9637163926718717</v>
      </c>
      <c r="I81">
        <f t="shared" si="3"/>
        <v>0.24868988716485321</v>
      </c>
      <c r="J81">
        <f t="shared" si="4"/>
        <v>-0.96858316112863152</v>
      </c>
      <c r="K81">
        <f>COS(H81+$F$45)</f>
        <v>0.9134794692295487</v>
      </c>
      <c r="L81">
        <f>SIN(H81+$F$45)</f>
        <v>0.40688482313315882</v>
      </c>
      <c r="N81" s="2">
        <f>I81*L81/($F$36*L81+$F$37*K81)</f>
        <v>481.62837711048746</v>
      </c>
    </row>
    <row r="82" spans="8:14">
      <c r="H82" s="7">
        <f t="shared" si="5"/>
        <v>5.0265482457436672</v>
      </c>
      <c r="I82">
        <f t="shared" si="3"/>
        <v>0.30901699437494556</v>
      </c>
      <c r="J82">
        <f t="shared" si="4"/>
        <v>-0.9510565162951542</v>
      </c>
      <c r="K82">
        <f>COS(H82+$F$45)</f>
        <v>0.88612841672843679</v>
      </c>
      <c r="L82">
        <f>SIN(H82+$F$45)</f>
        <v>0.4634397793309869</v>
      </c>
      <c r="N82" s="2">
        <f>I82*L82/($F$36*L82+$F$37*K82)</f>
        <v>699.11110228716529</v>
      </c>
    </row>
    <row r="83" spans="8:14">
      <c r="H83" s="7">
        <f t="shared" si="5"/>
        <v>5.0893800988154627</v>
      </c>
      <c r="I83">
        <f t="shared" si="3"/>
        <v>0.36812455268467581</v>
      </c>
      <c r="J83">
        <f t="shared" si="4"/>
        <v>-0.92977648588825224</v>
      </c>
      <c r="K83">
        <f>COS(H83+$F$45)</f>
        <v>0.855280220200063</v>
      </c>
      <c r="L83">
        <f>SIN(H83+$F$45)</f>
        <v>0.51816575044529112</v>
      </c>
      <c r="N83" s="2">
        <f>I83*L83/($F$36*L83+$F$37*K83)</f>
        <v>959.55514439275237</v>
      </c>
    </row>
    <row r="84" spans="8:14">
      <c r="H84" s="7">
        <f t="shared" si="5"/>
        <v>5.1522119518872582</v>
      </c>
      <c r="I84">
        <f t="shared" si="3"/>
        <v>0.42577929156507022</v>
      </c>
      <c r="J84">
        <f t="shared" si="4"/>
        <v>-0.90482705246602069</v>
      </c>
      <c r="K84">
        <f>COS(H84+$F$45)</f>
        <v>0.8210566233829244</v>
      </c>
      <c r="L84">
        <f>SIN(H84+$F$45)</f>
        <v>0.57084675807000129</v>
      </c>
      <c r="N84" s="2">
        <f>I84*L84/($F$36*L84+$F$37*K84)</f>
        <v>1266.255418829358</v>
      </c>
    </row>
    <row r="85" spans="8:14">
      <c r="H85" s="7">
        <f t="shared" si="5"/>
        <v>5.2150438049590537</v>
      </c>
      <c r="I85">
        <f t="shared" si="3"/>
        <v>0.4817536741017126</v>
      </c>
      <c r="J85">
        <f t="shared" si="4"/>
        <v>-0.87630668004386503</v>
      </c>
      <c r="K85">
        <f>COS(H85+$F$45)</f>
        <v>0.78359269117838415</v>
      </c>
      <c r="L85">
        <f>SIN(H85+$F$45)</f>
        <v>0.62127489433568572</v>
      </c>
      <c r="N85" s="2">
        <f>I85*L85/($F$36*L85+$F$37*K85)</f>
        <v>1623.5661113697029</v>
      </c>
    </row>
    <row r="86" spans="8:14">
      <c r="H86" s="7">
        <f t="shared" si="5"/>
        <v>5.2778756580308492</v>
      </c>
      <c r="I86">
        <f t="shared" si="3"/>
        <v>0.53582679497899377</v>
      </c>
      <c r="J86">
        <f t="shared" si="4"/>
        <v>-0.84432792550201685</v>
      </c>
      <c r="K86">
        <f>COS(H86+$F$45)</f>
        <v>0.74303627661121097</v>
      </c>
      <c r="L86">
        <f>SIN(H86+$F$45)</f>
        <v>0.66925114242692785</v>
      </c>
      <c r="N86" s="2">
        <f>I86*L86/($F$36*L86+$F$37*K86)</f>
        <v>2037.2699457864703</v>
      </c>
    </row>
    <row r="87" spans="8:14">
      <c r="H87" s="7">
        <f t="shared" si="5"/>
        <v>5.3407075111026447</v>
      </c>
      <c r="I87">
        <f t="shared" si="3"/>
        <v>0.58778525229247014</v>
      </c>
      <c r="J87">
        <f t="shared" si="4"/>
        <v>-0.80901699437494967</v>
      </c>
      <c r="K87">
        <f>COS(H87+$F$45)</f>
        <v>0.69954743732123803</v>
      </c>
      <c r="L87">
        <f>SIN(H87+$F$45)</f>
        <v>0.7145861620107743</v>
      </c>
      <c r="N87" s="2">
        <f>I87*L87/($F$36*L87+$F$37*K87)</f>
        <v>2515.1160191348458</v>
      </c>
    </row>
    <row r="88" spans="8:14">
      <c r="H88" s="7">
        <f t="shared" si="5"/>
        <v>5.4035393641744403</v>
      </c>
      <c r="I88">
        <f t="shared" si="3"/>
        <v>0.63742398974868653</v>
      </c>
      <c r="J88">
        <f t="shared" si="4"/>
        <v>-0.77051324277579181</v>
      </c>
      <c r="K88">
        <f>COS(H88+$F$45)</f>
        <v>0.65329780388898218</v>
      </c>
      <c r="L88">
        <f>SIN(H88+$F$45)</f>
        <v>0.75710103647652793</v>
      </c>
      <c r="N88" s="2">
        <f>I88*L88/($F$36*L88+$F$37*K88)</f>
        <v>3067.6203516841492</v>
      </c>
    </row>
    <row r="89" spans="8:14">
      <c r="H89" s="7">
        <f t="shared" si="5"/>
        <v>5.4663712172462358</v>
      </c>
      <c r="I89">
        <f t="shared" si="3"/>
        <v>0.6845471059286854</v>
      </c>
      <c r="J89">
        <f t="shared" si="4"/>
        <v>-0.72896862742141455</v>
      </c>
      <c r="K89">
        <f>COS(H89+$F$45)</f>
        <v>0.60446990248815291</v>
      </c>
      <c r="L89">
        <f>SIN(H89+$F$45)</f>
        <v>0.79662797903787119</v>
      </c>
      <c r="N89" s="2">
        <f>I89*L89/($F$36*L89+$F$37*K89)</f>
        <v>3709.2894980230963</v>
      </c>
    </row>
    <row r="90" spans="8:14">
      <c r="H90" s="7">
        <f t="shared" si="5"/>
        <v>5.5292030703180313</v>
      </c>
      <c r="I90">
        <f t="shared" si="3"/>
        <v>0.72896862742140822</v>
      </c>
      <c r="J90">
        <f t="shared" si="4"/>
        <v>-0.68454710592869217</v>
      </c>
      <c r="K90">
        <f>COS(H90+$F$45)</f>
        <v>0.55325643453823292</v>
      </c>
      <c r="L90">
        <f>SIN(H90+$F$45)</f>
        <v>0.83301099491065655</v>
      </c>
      <c r="N90" s="2">
        <f>I90*L90/($F$36*L90+$F$37*K90)</f>
        <v>4460.5509573557074</v>
      </c>
    </row>
    <row r="91" spans="8:14">
      <c r="H91" s="7">
        <f t="shared" si="5"/>
        <v>5.5920349233898268</v>
      </c>
      <c r="I91">
        <f t="shared" si="3"/>
        <v>0.77051324277578592</v>
      </c>
      <c r="J91">
        <f t="shared" si="4"/>
        <v>-0.63742398974869374</v>
      </c>
      <c r="K91">
        <f>COS(H91+$F$45)</f>
        <v>0.49985951620001279</v>
      </c>
      <c r="L91">
        <f>SIN(H91+$F$45)</f>
        <v>0.8661064969530532</v>
      </c>
      <c r="N91" s="2">
        <f>I91*L91/($F$36*L91+$F$37*K91)</f>
        <v>5350.9154980510466</v>
      </c>
    </row>
    <row r="92" spans="8:14">
      <c r="H92" s="7">
        <f t="shared" si="5"/>
        <v>5.6548667764616223</v>
      </c>
      <c r="I92">
        <f t="shared" si="3"/>
        <v>0.80901699437494412</v>
      </c>
      <c r="J92">
        <f t="shared" si="4"/>
        <v>-0.58778525229247758</v>
      </c>
      <c r="K92">
        <f>COS(H92+$F$45)</f>
        <v>0.44448988071544182</v>
      </c>
      <c r="L92">
        <f>SIN(H92+$F$45)</f>
        <v>0.89578387233839629</v>
      </c>
      <c r="N92" s="2">
        <f>I92*L92/($F$36*L92+$F$37*K92)</f>
        <v>6424.3961851845816</v>
      </c>
    </row>
    <row r="93" spans="8:14">
      <c r="H93" s="7">
        <f t="shared" si="5"/>
        <v>5.7176986295334178</v>
      </c>
      <c r="I93">
        <f t="shared" si="3"/>
        <v>0.84432792550201197</v>
      </c>
      <c r="J93">
        <f t="shared" si="4"/>
        <v>-0.53582679497900165</v>
      </c>
      <c r="K93">
        <f>COS(H93+$F$45)</f>
        <v>0.38736604673979735</v>
      </c>
      <c r="L93">
        <f>SIN(H93+$F$45)</f>
        <v>0.92192599802434316</v>
      </c>
      <c r="N93" s="2">
        <f>I93*L93/($F$36*L93+$F$37*K93)</f>
        <v>7749.3154824994681</v>
      </c>
    </row>
    <row r="94" spans="8:14">
      <c r="H94" s="7">
        <f t="shared" si="5"/>
        <v>5.7805304826052133</v>
      </c>
      <c r="I94">
        <f t="shared" si="3"/>
        <v>0.87630668004386059</v>
      </c>
      <c r="J94">
        <f t="shared" si="4"/>
        <v>-0.48175367410172076</v>
      </c>
      <c r="K94">
        <f>COS(H94+$F$45)</f>
        <v>0.32871345594838403</v>
      </c>
      <c r="L94">
        <f>SIN(H94+$F$45)</f>
        <v>0.94442970298401241</v>
      </c>
      <c r="N94" s="2">
        <f>I94*L94/($F$36*L94+$F$37*K94)</f>
        <v>9437.2921951718581</v>
      </c>
    </row>
    <row r="95" spans="8:14">
      <c r="H95" s="7">
        <f t="shared" si="5"/>
        <v>5.8433623356770088</v>
      </c>
      <c r="I95">
        <f t="shared" si="3"/>
        <v>0.90482705246601669</v>
      </c>
      <c r="J95">
        <f t="shared" si="4"/>
        <v>-0.42577929156507865</v>
      </c>
      <c r="K95">
        <f>COS(H95+$F$45)</f>
        <v>0.26876358332123551</v>
      </c>
      <c r="L95">
        <f>SIN(H95+$F$45)</f>
        <v>0.96320617537489306</v>
      </c>
      <c r="N95" s="2">
        <f>I95*L95/($F$36*L95+$F$37*K95)</f>
        <v>11683.286632449141</v>
      </c>
    </row>
    <row r="96" spans="8:14">
      <c r="H96" s="7">
        <f t="shared" si="5"/>
        <v>5.9061941887488043</v>
      </c>
      <c r="I96">
        <f t="shared" si="3"/>
        <v>0.92977648588824879</v>
      </c>
      <c r="J96">
        <f t="shared" si="4"/>
        <v>-0.36812455268468447</v>
      </c>
      <c r="K96">
        <f>COS(H96+$F$45)</f>
        <v>0.20775302361711975</v>
      </c>
      <c r="L96">
        <f>SIN(H96+$F$45)</f>
        <v>0.97818131303861278</v>
      </c>
      <c r="N96" s="2">
        <f>I96*L96/($F$36*L96+$F$37*K96)</f>
        <v>14860.133213354973</v>
      </c>
    </row>
    <row r="97" spans="8:14">
      <c r="H97" s="7">
        <f t="shared" si="5"/>
        <v>5.9690260418205998</v>
      </c>
      <c r="I97">
        <f t="shared" si="3"/>
        <v>0.95105651629515131</v>
      </c>
      <c r="J97">
        <f t="shared" si="4"/>
        <v>-0.30901699437495439</v>
      </c>
      <c r="K97">
        <f>COS(H97+$F$45)</f>
        <v>0.1459225576421154</v>
      </c>
      <c r="L97">
        <f>SIN(H97+$F$45)</f>
        <v>0.9892960159483023</v>
      </c>
      <c r="N97" s="2">
        <f>I97*L97/($F$36*L97+$F$37*K97)</f>
        <v>19779.428659068908</v>
      </c>
    </row>
    <row r="98" spans="8:14">
      <c r="H98" s="7">
        <f t="shared" si="5"/>
        <v>6.0318578948923953</v>
      </c>
      <c r="I98">
        <f t="shared" si="3"/>
        <v>0.96858316112862919</v>
      </c>
      <c r="J98">
        <f t="shared" si="4"/>
        <v>-0.24868988716486223</v>
      </c>
      <c r="K98">
        <f>COS(H98+$F$45)</f>
        <v>8.3516201997772876E-2</v>
      </c>
      <c r="L98">
        <f>SIN(H98+$F$45)</f>
        <v>0.99650641944940188</v>
      </c>
      <c r="N98" s="2">
        <f>I98*L98/($F$36*L98+$F$37*K98)</f>
        <v>28602.074085894699</v>
      </c>
    </row>
    <row r="99" spans="8:14">
      <c r="H99" s="7">
        <f t="shared" si="5"/>
        <v>6.0946897479641908</v>
      </c>
      <c r="I99">
        <f t="shared" si="3"/>
        <v>0.98228725072868717</v>
      </c>
      <c r="J99">
        <f t="shared" si="4"/>
        <v>-0.18738131458573254</v>
      </c>
      <c r="K99">
        <f>COS(H99+$F$45)</f>
        <v>2.0780246059068485E-2</v>
      </c>
      <c r="L99">
        <f>SIN(H99+$F$45)</f>
        <v>0.99978406737341263</v>
      </c>
      <c r="N99" s="2">
        <f>I99*L99/($F$36*L99+$F$37*K99)</f>
        <v>49624.941321157625</v>
      </c>
    </row>
    <row r="100" spans="8:14">
      <c r="H100" s="7">
        <f t="shared" si="5"/>
        <v>6.1575216010359863</v>
      </c>
      <c r="I100">
        <f t="shared" si="3"/>
        <v>0.99211470131447677</v>
      </c>
      <c r="J100">
        <f t="shared" si="4"/>
        <v>-0.12533323356431258</v>
      </c>
      <c r="K100">
        <f>COS(H100+$F$45)</f>
        <v>-4.2037720017239669E-2</v>
      </c>
      <c r="L100">
        <f>SIN(H100+$F$45)</f>
        <v>0.99911602434139357</v>
      </c>
      <c r="N100" s="2">
        <f>I100*L100/($F$36*L100+$F$37*K100)</f>
        <v>172208.92331369594</v>
      </c>
    </row>
    <row r="101" spans="8:14">
      <c r="H101" s="7">
        <f t="shared" si="5"/>
        <v>6.2203534541077818</v>
      </c>
      <c r="I101">
        <f t="shared" si="3"/>
        <v>0.998026728428271</v>
      </c>
      <c r="J101">
        <f t="shared" si="4"/>
        <v>-6.2790519529322131E-2</v>
      </c>
      <c r="K101">
        <f>COS(H101+$F$45)</f>
        <v>-0.10468978241784722</v>
      </c>
      <c r="L101">
        <f>SIN(H101+$F$45)</f>
        <v>0.99450492681399216</v>
      </c>
      <c r="N101" s="2">
        <f>I101*L101/($F$36*L101+$F$37*K101)</f>
        <v>-119574.34741495767</v>
      </c>
    </row>
    <row r="102" spans="8:14">
      <c r="H102" s="7">
        <f t="shared" si="5"/>
        <v>6.2831853071795774</v>
      </c>
      <c r="I102">
        <f t="shared" si="3"/>
        <v>1</v>
      </c>
      <c r="J102">
        <f t="shared" si="4"/>
        <v>-9.1268138879829763E-15</v>
      </c>
      <c r="K102">
        <f>COS(H102+$F$45)</f>
        <v>-0.16692868207546452</v>
      </c>
      <c r="L102">
        <f>SIN(H102+$F$45)</f>
        <v>0.98596897268653871</v>
      </c>
      <c r="N102" s="2">
        <f>I102*L102/($F$36*L102+$F$37*K102)</f>
        <v>-44165.29169887257</v>
      </c>
    </row>
    <row r="103" spans="8:14">
      <c r="H103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I26"/>
  <sheetViews>
    <sheetView workbookViewId="0">
      <selection activeCell="E11" sqref="E11"/>
    </sheetView>
  </sheetViews>
  <sheetFormatPr defaultRowHeight="15"/>
  <cols>
    <col min="1" max="1" width="11.42578125" bestFit="1" customWidth="1"/>
    <col min="5" max="5" width="13.85546875" bestFit="1" customWidth="1"/>
    <col min="6" max="6" width="12" bestFit="1" customWidth="1"/>
    <col min="9" max="9" width="12" bestFit="1" customWidth="1"/>
  </cols>
  <sheetData>
    <row r="2" spans="1:9">
      <c r="A2" t="s">
        <v>0</v>
      </c>
      <c r="E2" t="s">
        <v>1</v>
      </c>
      <c r="H2" t="s">
        <v>25</v>
      </c>
      <c r="I2">
        <f>4*PI()*0.0000001</f>
        <v>1.2566370614359173E-6</v>
      </c>
    </row>
    <row r="3" spans="1:9">
      <c r="A3" t="s">
        <v>20</v>
      </c>
      <c r="B3">
        <v>12</v>
      </c>
      <c r="C3" t="s">
        <v>21</v>
      </c>
      <c r="E3" t="s">
        <v>3</v>
      </c>
      <c r="F3">
        <f>0.0000006897</f>
        <v>6.8970000000000004E-7</v>
      </c>
      <c r="G3" t="s">
        <v>5</v>
      </c>
      <c r="H3" t="s">
        <v>26</v>
      </c>
      <c r="I3">
        <v>1</v>
      </c>
    </row>
    <row r="4" spans="1:9">
      <c r="A4" t="s">
        <v>15</v>
      </c>
      <c r="B4">
        <f>2*F16/B3</f>
        <v>0.66666666666666663</v>
      </c>
      <c r="C4" t="s">
        <v>22</v>
      </c>
      <c r="E4" t="s">
        <v>37</v>
      </c>
      <c r="F4">
        <f>0.0001</f>
        <v>1E-4</v>
      </c>
      <c r="G4" t="s">
        <v>7</v>
      </c>
      <c r="H4" t="s">
        <v>27</v>
      </c>
      <c r="I4">
        <f>I3*I2</f>
        <v>1.2566370614359173E-6</v>
      </c>
    </row>
    <row r="5" spans="1:9">
      <c r="A5" t="s">
        <v>13</v>
      </c>
      <c r="B5">
        <f>F17/B4</f>
        <v>26.094638686484274</v>
      </c>
      <c r="E5" t="s">
        <v>4</v>
      </c>
      <c r="F5">
        <f>0.005</f>
        <v>5.0000000000000001E-3</v>
      </c>
      <c r="G5" t="s">
        <v>7</v>
      </c>
    </row>
    <row r="6" spans="1:9">
      <c r="A6" t="s">
        <v>23</v>
      </c>
      <c r="B6">
        <f>B3*B4/2</f>
        <v>4</v>
      </c>
      <c r="C6" t="s">
        <v>16</v>
      </c>
      <c r="E6" t="s">
        <v>6</v>
      </c>
      <c r="F6">
        <f>0.003</f>
        <v>3.0000000000000001E-3</v>
      </c>
      <c r="G6" t="s">
        <v>7</v>
      </c>
    </row>
    <row r="7" spans="1:9">
      <c r="E7" t="s">
        <v>8</v>
      </c>
      <c r="F7">
        <f>F4*F5</f>
        <v>5.0000000000000008E-7</v>
      </c>
      <c r="G7" t="s">
        <v>9</v>
      </c>
    </row>
    <row r="8" spans="1:9">
      <c r="E8" t="s">
        <v>10</v>
      </c>
      <c r="F8">
        <f>0.5*F4+F6</f>
        <v>3.0500000000000002E-3</v>
      </c>
      <c r="G8" t="s">
        <v>7</v>
      </c>
    </row>
    <row r="9" spans="1:9">
      <c r="E9" t="s">
        <v>11</v>
      </c>
      <c r="F9">
        <f>2*PI()*F8</f>
        <v>1.9163715186897738E-2</v>
      </c>
      <c r="G9" t="s">
        <v>7</v>
      </c>
    </row>
    <row r="10" spans="1:9">
      <c r="E10" t="s">
        <v>2</v>
      </c>
      <c r="F10">
        <f>F3*F9/F7</f>
        <v>2.643442872880674E-2</v>
      </c>
      <c r="G10" t="s">
        <v>12</v>
      </c>
    </row>
    <row r="11" spans="1:9">
      <c r="E11" t="s">
        <v>13</v>
      </c>
      <c r="F11">
        <v>1</v>
      </c>
    </row>
    <row r="13" spans="1:9">
      <c r="E13" t="s">
        <v>35</v>
      </c>
      <c r="F13">
        <f>F4/F19</f>
        <v>0.22727272727272727</v>
      </c>
    </row>
    <row r="14" spans="1:9">
      <c r="E14" t="s">
        <v>36</v>
      </c>
      <c r="F14">
        <f>2*F8/F19</f>
        <v>13.863636363636363</v>
      </c>
    </row>
    <row r="15" spans="1:9">
      <c r="E15" t="s">
        <v>39</v>
      </c>
      <c r="F15">
        <f>F13*F14</f>
        <v>3.1508264462809916</v>
      </c>
    </row>
    <row r="16" spans="1:9">
      <c r="E16" t="s">
        <v>14</v>
      </c>
      <c r="F16">
        <v>4</v>
      </c>
      <c r="G16" t="s">
        <v>16</v>
      </c>
    </row>
    <row r="17" spans="5:7">
      <c r="E17" t="s">
        <v>15</v>
      </c>
      <c r="F17">
        <f>SQRT(2*F16/F10)</f>
        <v>17.396425790989515</v>
      </c>
      <c r="G17" t="s">
        <v>17</v>
      </c>
    </row>
    <row r="18" spans="5:7">
      <c r="E18" t="s">
        <v>18</v>
      </c>
      <c r="F18">
        <f>F17*F10</f>
        <v>0.45986457770788775</v>
      </c>
      <c r="G18" t="s">
        <v>19</v>
      </c>
    </row>
    <row r="19" spans="5:7">
      <c r="E19" t="s">
        <v>38</v>
      </c>
      <c r="F19">
        <v>4.4000000000000002E-4</v>
      </c>
      <c r="G19" t="s">
        <v>7</v>
      </c>
    </row>
    <row r="20" spans="5:7">
      <c r="E20" t="s">
        <v>24</v>
      </c>
      <c r="F20">
        <f>2*F3/((F19^2)*I4)</f>
        <v>5669894.8476487715</v>
      </c>
      <c r="G20" t="s">
        <v>28</v>
      </c>
    </row>
    <row r="21" spans="5:7">
      <c r="F21">
        <f>F20/(2*PI())</f>
        <v>902391.79181457078</v>
      </c>
      <c r="G21" t="s">
        <v>29</v>
      </c>
    </row>
    <row r="22" spans="5:7">
      <c r="F22">
        <f>F21/1000</f>
        <v>902.39179181457075</v>
      </c>
      <c r="G22" t="s">
        <v>30</v>
      </c>
    </row>
    <row r="23" spans="5:7">
      <c r="F23">
        <f>F22/1000</f>
        <v>0.90239179181457074</v>
      </c>
      <c r="G23" t="s">
        <v>31</v>
      </c>
    </row>
    <row r="24" spans="5:7">
      <c r="E24" t="s">
        <v>32</v>
      </c>
      <c r="F24">
        <f>(F3/F19)*2*PI()*F8*F5*F25*F26^2</f>
        <v>0</v>
      </c>
    </row>
    <row r="25" spans="5:7">
      <c r="E25" t="s">
        <v>33</v>
      </c>
    </row>
    <row r="26" spans="5:7">
      <c r="E26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Calculations</vt:lpstr>
      <vt:lpstr>Sheet1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Jacob</cp:lastModifiedBy>
  <dcterms:created xsi:type="dcterms:W3CDTF">2010-10-10T00:06:04Z</dcterms:created>
  <dcterms:modified xsi:type="dcterms:W3CDTF">2010-10-25T23:55:04Z</dcterms:modified>
</cp:coreProperties>
</file>