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Fusion-of-GNSS-with-Mobile-SLAM-Raw-Data\"/>
    </mc:Choice>
  </mc:AlternateContent>
  <xr:revisionPtr revIDLastSave="0" documentId="8_{7C0C2768-EB3E-4EB8-ABE0-ABC1B1C86164}" xr6:coauthVersionLast="47" xr6:coauthVersionMax="47" xr10:uidLastSave="{00000000-0000-0000-0000-000000000000}"/>
  <bookViews>
    <workbookView xWindow="-21720" yWindow="-8235" windowWidth="21840" windowHeight="37920" firstSheet="7" activeTab="7" xr2:uid="{37571E08-9445-4FE6-9169-E9E2E1A31597}"/>
  </bookViews>
  <sheets>
    <sheet name="set19 (12)" sheetId="13" r:id="rId1"/>
    <sheet name="set18 (11)" sheetId="12" r:id="rId2"/>
    <sheet name="set17 (10)" sheetId="11" r:id="rId3"/>
    <sheet name="set15 (9)" sheetId="10" r:id="rId4"/>
    <sheet name="set11 (8)" sheetId="9" r:id="rId5"/>
    <sheet name="set10 (7)" sheetId="8" r:id="rId6"/>
    <sheet name="set9 (6)" sheetId="7" r:id="rId7"/>
    <sheet name="set8 (5)" sheetId="6" r:id="rId8"/>
    <sheet name="set7 (4)" sheetId="5" r:id="rId9"/>
    <sheet name="set6 (3)" sheetId="4" r:id="rId10"/>
    <sheet name="set5 (2)" sheetId="3" r:id="rId11"/>
    <sheet name="set4 (1)" sheetId="2" r:id="rId12"/>
    <sheet name="control_points" sheetId="14" r:id="rId13"/>
    <sheet name="Sheet1" sheetId="1" r:id="rId14"/>
  </sheets>
  <definedNames>
    <definedName name="ExternalData_1" localSheetId="12" hidden="1">'control_points'!$A$1:$E$16</definedName>
    <definedName name="ExternalData_1" localSheetId="11" hidden="1">'set4 (1)'!$A$1:$P$16</definedName>
    <definedName name="ExternalData_10" localSheetId="2" hidden="1">'set17 (10)'!$A$1:$P$15</definedName>
    <definedName name="ExternalData_11" localSheetId="1" hidden="1">'set18 (11)'!$A$1:$P$15</definedName>
    <definedName name="ExternalData_12" localSheetId="0" hidden="1">'set19 (12)'!$A$1:$P$14</definedName>
    <definedName name="ExternalData_2" localSheetId="10" hidden="1">'set5 (2)'!$A$1:$P$16</definedName>
    <definedName name="ExternalData_3" localSheetId="9" hidden="1">'set6 (3)'!$A$1:$P$16</definedName>
    <definedName name="ExternalData_4" localSheetId="8" hidden="1">'set7 (4)'!$A$1:$P$16</definedName>
    <definedName name="ExternalData_5" localSheetId="7" hidden="1">'set8 (5)'!$A$1:$P$16</definedName>
    <definedName name="ExternalData_6" localSheetId="6" hidden="1">'set9 (6)'!$A$1:$P$16</definedName>
    <definedName name="ExternalData_7" localSheetId="5" hidden="1">'set10 (7)'!$A$1:$P$16</definedName>
    <definedName name="ExternalData_8" localSheetId="4" hidden="1">'set11 (8)'!$A$1:$P$16</definedName>
    <definedName name="ExternalData_9" localSheetId="3" hidden="1">'set15 (9)'!$A$1:$P$15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" i="5" l="1" a="1"/>
  <c r="Q23" i="5" s="1"/>
  <c r="D35" i="1" s="1"/>
  <c r="P23" i="9" a="1"/>
  <c r="P23" i="9" s="1"/>
  <c r="C35" i="1" s="1"/>
  <c r="N46" i="1"/>
  <c r="M46" i="1"/>
  <c r="D30" i="1"/>
  <c r="E35" i="1"/>
  <c r="R23" i="13" a="1"/>
  <c r="R23" i="13" s="1"/>
  <c r="Q23" i="13" a="1"/>
  <c r="Q23" i="13" s="1"/>
  <c r="P23" i="13"/>
  <c r="P23" i="13" a="1"/>
  <c r="R23" i="12" a="1"/>
  <c r="R23" i="12" s="1"/>
  <c r="Q23" i="12"/>
  <c r="Q23" i="12" a="1"/>
  <c r="P23" i="12"/>
  <c r="P23" i="12" a="1"/>
  <c r="R23" i="11" a="1"/>
  <c r="R23" i="11" s="1"/>
  <c r="Q23" i="11"/>
  <c r="Q23" i="11" a="1"/>
  <c r="P23" i="11"/>
  <c r="P23" i="11" a="1"/>
  <c r="P23" i="10" a="1"/>
  <c r="P23" i="10" s="1"/>
  <c r="R23" i="10" a="1"/>
  <c r="R23" i="10" s="1"/>
  <c r="Q23" i="10" a="1"/>
  <c r="Q23" i="10" s="1"/>
  <c r="R23" i="9" a="1"/>
  <c r="R23" i="9" s="1"/>
  <c r="Q23" i="9" a="1"/>
  <c r="Q23" i="9" s="1"/>
  <c r="R23" i="8" a="1"/>
  <c r="R23" i="8" s="1"/>
  <c r="Q23" i="8"/>
  <c r="Q23" i="8" a="1"/>
  <c r="P23" i="8"/>
  <c r="P23" i="8" a="1"/>
  <c r="R23" i="7" a="1"/>
  <c r="R23" i="7" s="1"/>
  <c r="Q23" i="7" a="1"/>
  <c r="Q23" i="7" s="1"/>
  <c r="P23" i="7"/>
  <c r="P23" i="7" a="1"/>
  <c r="R23" i="6" a="1"/>
  <c r="R23" i="6" s="1"/>
  <c r="Q23" i="6" a="1"/>
  <c r="Q23" i="6" s="1"/>
  <c r="P23" i="6"/>
  <c r="P23" i="6" a="1"/>
  <c r="R23" i="5"/>
  <c r="R23" i="5" a="1"/>
  <c r="P23" i="5"/>
  <c r="P23" i="5" a="1"/>
  <c r="R23" i="4" a="1"/>
  <c r="R23" i="4" s="1"/>
  <c r="Q23" i="4" a="1"/>
  <c r="Q23" i="4" s="1"/>
  <c r="P23" i="4"/>
  <c r="P23" i="4" a="1"/>
  <c r="R23" i="3" a="1"/>
  <c r="R23" i="3" s="1"/>
  <c r="Q23" i="3" a="1"/>
  <c r="Q23" i="3" s="1"/>
  <c r="P23" i="3"/>
  <c r="P23" i="3" a="1"/>
  <c r="R23" i="2" a="1"/>
  <c r="R23" i="2" s="1"/>
  <c r="Q23" i="2" a="1"/>
  <c r="Q23" i="2" s="1"/>
  <c r="P23" i="2" a="1"/>
  <c r="P23" i="2" s="1"/>
  <c r="I31" i="2"/>
  <c r="H29" i="2"/>
  <c r="H37" i="2" s="1"/>
  <c r="J25" i="1"/>
  <c r="E21" i="1"/>
  <c r="I37" i="13"/>
  <c r="G43" i="12" a="1"/>
  <c r="G43" i="12" s="1"/>
  <c r="H37" i="11"/>
  <c r="I37" i="10"/>
  <c r="H37" i="10"/>
  <c r="G37" i="10"/>
  <c r="G37" i="7"/>
  <c r="H37" i="5"/>
  <c r="I37" i="4"/>
  <c r="G43" i="3" a="1"/>
  <c r="G43" i="3" s="1"/>
  <c r="H38" i="2" a="1"/>
  <c r="H38" i="2" s="1"/>
  <c r="G6" i="1" s="1"/>
  <c r="G37" i="2"/>
  <c r="M37" i="10"/>
  <c r="L37" i="10"/>
  <c r="G22" i="1"/>
  <c r="Q28" i="1"/>
  <c r="P28" i="1"/>
  <c r="Q27" i="1"/>
  <c r="F22" i="1"/>
  <c r="P27" i="1"/>
  <c r="T27" i="1"/>
  <c r="G38" i="2" a="1"/>
  <c r="G38" i="2" s="1"/>
  <c r="E6" i="1" s="1"/>
  <c r="O5" i="1" a="1"/>
  <c r="O5" i="1" s="1"/>
  <c r="I43" i="13" a="1"/>
  <c r="I43" i="13" s="1"/>
  <c r="H43" i="13" a="1"/>
  <c r="H43" i="13" s="1"/>
  <c r="G43" i="13" a="1"/>
  <c r="G43" i="13" s="1"/>
  <c r="I43" i="12" a="1"/>
  <c r="I43" i="12" s="1"/>
  <c r="H43" i="12" a="1"/>
  <c r="H43" i="12" s="1"/>
  <c r="I43" i="11" a="1"/>
  <c r="I43" i="11" s="1"/>
  <c r="H43" i="11" a="1"/>
  <c r="H43" i="11" s="1"/>
  <c r="G43" i="11" a="1"/>
  <c r="G43" i="11" s="1"/>
  <c r="I43" i="10" a="1"/>
  <c r="I43" i="10" s="1"/>
  <c r="H43" i="10" a="1"/>
  <c r="H43" i="10" s="1"/>
  <c r="G43" i="10" a="1"/>
  <c r="G43" i="10" s="1"/>
  <c r="I43" i="9" a="1"/>
  <c r="I43" i="9" s="1"/>
  <c r="H43" i="9" a="1"/>
  <c r="H43" i="9" s="1"/>
  <c r="G43" i="9" a="1"/>
  <c r="G43" i="9" s="1"/>
  <c r="I43" i="8" a="1"/>
  <c r="I43" i="8" s="1"/>
  <c r="H43" i="8" a="1"/>
  <c r="H43" i="8" s="1"/>
  <c r="G43" i="8" a="1"/>
  <c r="G43" i="8" s="1"/>
  <c r="I43" i="7" a="1"/>
  <c r="I43" i="7" s="1"/>
  <c r="H43" i="7" a="1"/>
  <c r="H43" i="7" s="1"/>
  <c r="G43" i="7" a="1"/>
  <c r="G43" i="7" s="1"/>
  <c r="I43" i="6" a="1"/>
  <c r="I43" i="6" s="1"/>
  <c r="H43" i="6" a="1"/>
  <c r="H43" i="6" s="1"/>
  <c r="G43" i="6" a="1"/>
  <c r="G43" i="6" s="1"/>
  <c r="I43" i="5" a="1"/>
  <c r="I43" i="5" s="1"/>
  <c r="H43" i="5" a="1"/>
  <c r="H43" i="5" s="1"/>
  <c r="G43" i="5" a="1"/>
  <c r="G43" i="5" s="1"/>
  <c r="I43" i="4" a="1"/>
  <c r="I43" i="4" s="1"/>
  <c r="H43" i="4" a="1"/>
  <c r="H43" i="4" s="1"/>
  <c r="G43" i="4" a="1"/>
  <c r="G43" i="4" s="1"/>
  <c r="I43" i="3" a="1"/>
  <c r="I43" i="3" s="1"/>
  <c r="H43" i="3" a="1"/>
  <c r="H43" i="3" s="1"/>
  <c r="I43" i="2" a="1"/>
  <c r="I43" i="2" s="1"/>
  <c r="I38" i="2" a="1"/>
  <c r="I38" i="2" s="1"/>
  <c r="I6" i="1" s="1"/>
  <c r="H43" i="2" a="1"/>
  <c r="H43" i="2" s="1"/>
  <c r="G43" i="2" a="1"/>
  <c r="G43" i="2" s="1"/>
  <c r="R5" i="1" a="1"/>
  <c r="R5" i="1" s="1"/>
  <c r="Q5" i="1" a="1"/>
  <c r="Q5" i="1" s="1"/>
  <c r="P5" i="1" a="1"/>
  <c r="P5" i="1" s="1"/>
  <c r="G20" i="2"/>
  <c r="K20" i="2" s="1"/>
  <c r="M37" i="13"/>
  <c r="L37" i="13"/>
  <c r="M37" i="12"/>
  <c r="L37" i="12"/>
  <c r="M37" i="11"/>
  <c r="L37" i="11"/>
  <c r="M37" i="9"/>
  <c r="L37" i="9"/>
  <c r="M37" i="8"/>
  <c r="L37" i="8"/>
  <c r="M37" i="7"/>
  <c r="L37" i="7"/>
  <c r="M37" i="6"/>
  <c r="L37" i="6"/>
  <c r="M37" i="5"/>
  <c r="L37" i="5"/>
  <c r="M37" i="4"/>
  <c r="L37" i="4"/>
  <c r="M37" i="3"/>
  <c r="L37" i="3"/>
  <c r="M32" i="13"/>
  <c r="K32" i="13"/>
  <c r="J32" i="13"/>
  <c r="L32" i="13" s="1"/>
  <c r="M31" i="13"/>
  <c r="K31" i="13"/>
  <c r="J31" i="13"/>
  <c r="L31" i="13" s="1"/>
  <c r="K30" i="13"/>
  <c r="L30" i="13" s="1"/>
  <c r="J30" i="13"/>
  <c r="M30" i="13" s="1"/>
  <c r="M29" i="13"/>
  <c r="K29" i="13"/>
  <c r="J29" i="13"/>
  <c r="L29" i="13" s="1"/>
  <c r="K28" i="13"/>
  <c r="M28" i="13" s="1"/>
  <c r="J28" i="13"/>
  <c r="L28" i="13" s="1"/>
  <c r="K27" i="13"/>
  <c r="L27" i="13" s="1"/>
  <c r="J27" i="13"/>
  <c r="M27" i="13" s="1"/>
  <c r="M26" i="13"/>
  <c r="K26" i="13"/>
  <c r="J26" i="13"/>
  <c r="L26" i="13" s="1"/>
  <c r="K25" i="13"/>
  <c r="M25" i="13" s="1"/>
  <c r="J25" i="13"/>
  <c r="L25" i="13" s="1"/>
  <c r="K24" i="13"/>
  <c r="L24" i="13" s="1"/>
  <c r="J24" i="13"/>
  <c r="M24" i="13" s="1"/>
  <c r="M23" i="13"/>
  <c r="K23" i="13"/>
  <c r="J23" i="13"/>
  <c r="L23" i="13" s="1"/>
  <c r="K22" i="13"/>
  <c r="M22" i="13" s="1"/>
  <c r="J22" i="13"/>
  <c r="L22" i="13" s="1"/>
  <c r="K21" i="13"/>
  <c r="L21" i="13" s="1"/>
  <c r="J21" i="13"/>
  <c r="M21" i="13" s="1"/>
  <c r="M20" i="13"/>
  <c r="K20" i="13"/>
  <c r="J20" i="13"/>
  <c r="L20" i="13" s="1"/>
  <c r="M33" i="12"/>
  <c r="L33" i="12"/>
  <c r="K33" i="12"/>
  <c r="J33" i="12"/>
  <c r="L32" i="12"/>
  <c r="K32" i="12"/>
  <c r="J32" i="12"/>
  <c r="M32" i="12" s="1"/>
  <c r="K31" i="12"/>
  <c r="J31" i="12"/>
  <c r="M31" i="12" s="1"/>
  <c r="M30" i="12"/>
  <c r="L30" i="12"/>
  <c r="K30" i="12"/>
  <c r="J30" i="12"/>
  <c r="L29" i="12"/>
  <c r="K29" i="12"/>
  <c r="J29" i="12"/>
  <c r="M29" i="12" s="1"/>
  <c r="K28" i="12"/>
  <c r="J28" i="12"/>
  <c r="M28" i="12" s="1"/>
  <c r="M27" i="12"/>
  <c r="L27" i="12"/>
  <c r="K27" i="12"/>
  <c r="J27" i="12"/>
  <c r="L26" i="12"/>
  <c r="K26" i="12"/>
  <c r="J26" i="12"/>
  <c r="M26" i="12" s="1"/>
  <c r="K25" i="12"/>
  <c r="J25" i="12"/>
  <c r="M25" i="12" s="1"/>
  <c r="M24" i="12"/>
  <c r="L24" i="12"/>
  <c r="K24" i="12"/>
  <c r="J24" i="12"/>
  <c r="L23" i="12"/>
  <c r="K23" i="12"/>
  <c r="J23" i="12"/>
  <c r="M23" i="12" s="1"/>
  <c r="K22" i="12"/>
  <c r="J22" i="12"/>
  <c r="M22" i="12" s="1"/>
  <c r="M21" i="12"/>
  <c r="L21" i="12"/>
  <c r="K21" i="12"/>
  <c r="J21" i="12"/>
  <c r="L20" i="12"/>
  <c r="K20" i="12"/>
  <c r="J20" i="12"/>
  <c r="M20" i="12" s="1"/>
  <c r="K33" i="11"/>
  <c r="J33" i="11"/>
  <c r="M33" i="11" s="1"/>
  <c r="M32" i="11"/>
  <c r="L32" i="11"/>
  <c r="K32" i="11"/>
  <c r="J32" i="11"/>
  <c r="K31" i="11"/>
  <c r="J31" i="11"/>
  <c r="M31" i="11" s="1"/>
  <c r="K30" i="11"/>
  <c r="J30" i="11"/>
  <c r="M30" i="11" s="1"/>
  <c r="M29" i="11"/>
  <c r="L29" i="11"/>
  <c r="K29" i="11"/>
  <c r="J29" i="11"/>
  <c r="K28" i="11"/>
  <c r="J28" i="11"/>
  <c r="M28" i="11" s="1"/>
  <c r="K27" i="11"/>
  <c r="J27" i="11"/>
  <c r="M27" i="11" s="1"/>
  <c r="M26" i="11"/>
  <c r="L26" i="11"/>
  <c r="K26" i="11"/>
  <c r="J26" i="11"/>
  <c r="K25" i="11"/>
  <c r="J25" i="11"/>
  <c r="M25" i="11" s="1"/>
  <c r="K24" i="11"/>
  <c r="J24" i="11"/>
  <c r="M24" i="11" s="1"/>
  <c r="M23" i="11"/>
  <c r="L23" i="11"/>
  <c r="K23" i="11"/>
  <c r="J23" i="11"/>
  <c r="K22" i="11"/>
  <c r="J22" i="11"/>
  <c r="M22" i="11" s="1"/>
  <c r="L21" i="11"/>
  <c r="K21" i="11"/>
  <c r="J21" i="11"/>
  <c r="M21" i="11" s="1"/>
  <c r="K20" i="11"/>
  <c r="J20" i="11"/>
  <c r="M20" i="11" s="1"/>
  <c r="M33" i="10"/>
  <c r="K33" i="10"/>
  <c r="J33" i="10"/>
  <c r="L33" i="10" s="1"/>
  <c r="K32" i="10"/>
  <c r="L32" i="10" s="1"/>
  <c r="J32" i="10"/>
  <c r="M32" i="10" s="1"/>
  <c r="K31" i="10"/>
  <c r="J31" i="10"/>
  <c r="M31" i="10" s="1"/>
  <c r="M30" i="10"/>
  <c r="L30" i="10"/>
  <c r="K30" i="10"/>
  <c r="J30" i="10"/>
  <c r="K29" i="10"/>
  <c r="L29" i="10" s="1"/>
  <c r="J29" i="10"/>
  <c r="M29" i="10" s="1"/>
  <c r="K28" i="10"/>
  <c r="J28" i="10"/>
  <c r="M28" i="10" s="1"/>
  <c r="M27" i="10"/>
  <c r="L27" i="10"/>
  <c r="K27" i="10"/>
  <c r="J27" i="10"/>
  <c r="K26" i="10"/>
  <c r="L26" i="10" s="1"/>
  <c r="J26" i="10"/>
  <c r="M26" i="10" s="1"/>
  <c r="K25" i="10"/>
  <c r="J25" i="10"/>
  <c r="M25" i="10" s="1"/>
  <c r="M24" i="10"/>
  <c r="L24" i="10"/>
  <c r="K24" i="10"/>
  <c r="J24" i="10"/>
  <c r="K23" i="10"/>
  <c r="L23" i="10" s="1"/>
  <c r="J23" i="10"/>
  <c r="M23" i="10" s="1"/>
  <c r="K22" i="10"/>
  <c r="J22" i="10"/>
  <c r="M22" i="10" s="1"/>
  <c r="M21" i="10"/>
  <c r="L21" i="10"/>
  <c r="K21" i="10"/>
  <c r="J21" i="10"/>
  <c r="K20" i="10"/>
  <c r="L20" i="10" s="1"/>
  <c r="J20" i="10"/>
  <c r="M20" i="10" s="1"/>
  <c r="K34" i="9"/>
  <c r="J34" i="9"/>
  <c r="M34" i="9" s="1"/>
  <c r="M33" i="9"/>
  <c r="L33" i="9"/>
  <c r="K33" i="9"/>
  <c r="J33" i="9"/>
  <c r="K32" i="9"/>
  <c r="J32" i="9"/>
  <c r="M32" i="9" s="1"/>
  <c r="K31" i="9"/>
  <c r="J31" i="9"/>
  <c r="M31" i="9" s="1"/>
  <c r="M30" i="9"/>
  <c r="L30" i="9"/>
  <c r="K30" i="9"/>
  <c r="J30" i="9"/>
  <c r="K29" i="9"/>
  <c r="J29" i="9"/>
  <c r="L29" i="9" s="1"/>
  <c r="K28" i="9"/>
  <c r="J28" i="9"/>
  <c r="M28" i="9" s="1"/>
  <c r="M27" i="9"/>
  <c r="L27" i="9"/>
  <c r="K27" i="9"/>
  <c r="J27" i="9"/>
  <c r="K26" i="9"/>
  <c r="J26" i="9"/>
  <c r="L26" i="9" s="1"/>
  <c r="K25" i="9"/>
  <c r="J25" i="9"/>
  <c r="M25" i="9" s="1"/>
  <c r="M24" i="9"/>
  <c r="L24" i="9"/>
  <c r="K24" i="9"/>
  <c r="J24" i="9"/>
  <c r="K23" i="9"/>
  <c r="J23" i="9"/>
  <c r="L23" i="9" s="1"/>
  <c r="K22" i="9"/>
  <c r="J22" i="9"/>
  <c r="M22" i="9" s="1"/>
  <c r="M21" i="9"/>
  <c r="L21" i="9"/>
  <c r="K21" i="9"/>
  <c r="J21" i="9"/>
  <c r="K20" i="9"/>
  <c r="J20" i="9"/>
  <c r="L20" i="9" s="1"/>
  <c r="K34" i="8"/>
  <c r="J34" i="8"/>
  <c r="M34" i="8" s="1"/>
  <c r="M33" i="8"/>
  <c r="K33" i="8"/>
  <c r="J33" i="8"/>
  <c r="L33" i="8" s="1"/>
  <c r="K32" i="8"/>
  <c r="L32" i="8" s="1"/>
  <c r="J32" i="8"/>
  <c r="K31" i="8"/>
  <c r="J31" i="8"/>
  <c r="M31" i="8" s="1"/>
  <c r="M30" i="8"/>
  <c r="K30" i="8"/>
  <c r="J30" i="8"/>
  <c r="L30" i="8" s="1"/>
  <c r="K29" i="8"/>
  <c r="L29" i="8" s="1"/>
  <c r="J29" i="8"/>
  <c r="K28" i="8"/>
  <c r="J28" i="8"/>
  <c r="M28" i="8" s="1"/>
  <c r="M27" i="8"/>
  <c r="K27" i="8"/>
  <c r="J27" i="8"/>
  <c r="L27" i="8" s="1"/>
  <c r="K26" i="8"/>
  <c r="L26" i="8" s="1"/>
  <c r="J26" i="8"/>
  <c r="K25" i="8"/>
  <c r="J25" i="8"/>
  <c r="M25" i="8" s="1"/>
  <c r="M24" i="8"/>
  <c r="K24" i="8"/>
  <c r="J24" i="8"/>
  <c r="L24" i="8" s="1"/>
  <c r="K23" i="8"/>
  <c r="M23" i="8" s="1"/>
  <c r="J23" i="8"/>
  <c r="K22" i="8"/>
  <c r="J22" i="8"/>
  <c r="M22" i="8" s="1"/>
  <c r="M21" i="8"/>
  <c r="K21" i="8"/>
  <c r="J21" i="8"/>
  <c r="L21" i="8" s="1"/>
  <c r="K20" i="8"/>
  <c r="L20" i="8" s="1"/>
  <c r="J20" i="8"/>
  <c r="L34" i="7"/>
  <c r="K34" i="7"/>
  <c r="J34" i="7"/>
  <c r="M34" i="7" s="1"/>
  <c r="M33" i="7"/>
  <c r="L33" i="7"/>
  <c r="K33" i="7"/>
  <c r="J33" i="7"/>
  <c r="K32" i="7"/>
  <c r="J32" i="7"/>
  <c r="M32" i="7" s="1"/>
  <c r="L31" i="7"/>
  <c r="K31" i="7"/>
  <c r="J31" i="7"/>
  <c r="M31" i="7" s="1"/>
  <c r="M30" i="7"/>
  <c r="L30" i="7"/>
  <c r="K30" i="7"/>
  <c r="J30" i="7"/>
  <c r="K29" i="7"/>
  <c r="J29" i="7"/>
  <c r="M29" i="7" s="1"/>
  <c r="L28" i="7"/>
  <c r="K28" i="7"/>
  <c r="J28" i="7"/>
  <c r="M28" i="7" s="1"/>
  <c r="M27" i="7"/>
  <c r="L27" i="7"/>
  <c r="K27" i="7"/>
  <c r="J27" i="7"/>
  <c r="K26" i="7"/>
  <c r="J26" i="7"/>
  <c r="M26" i="7" s="1"/>
  <c r="L25" i="7"/>
  <c r="K25" i="7"/>
  <c r="J25" i="7"/>
  <c r="M25" i="7" s="1"/>
  <c r="M24" i="7"/>
  <c r="L24" i="7"/>
  <c r="K24" i="7"/>
  <c r="J24" i="7"/>
  <c r="K23" i="7"/>
  <c r="J23" i="7"/>
  <c r="M23" i="7" s="1"/>
  <c r="L22" i="7"/>
  <c r="K22" i="7"/>
  <c r="J22" i="7"/>
  <c r="M22" i="7" s="1"/>
  <c r="M21" i="7"/>
  <c r="L21" i="7"/>
  <c r="K21" i="7"/>
  <c r="J21" i="7"/>
  <c r="K20" i="7"/>
  <c r="J20" i="7"/>
  <c r="M20" i="7" s="1"/>
  <c r="K34" i="6"/>
  <c r="J34" i="6"/>
  <c r="M34" i="6" s="1"/>
  <c r="M33" i="6"/>
  <c r="K33" i="6"/>
  <c r="J33" i="6"/>
  <c r="L33" i="6" s="1"/>
  <c r="K32" i="6"/>
  <c r="L32" i="6" s="1"/>
  <c r="J32" i="6"/>
  <c r="M32" i="6" s="1"/>
  <c r="L31" i="6"/>
  <c r="K31" i="6"/>
  <c r="J31" i="6"/>
  <c r="M31" i="6" s="1"/>
  <c r="M30" i="6"/>
  <c r="K30" i="6"/>
  <c r="J30" i="6"/>
  <c r="L30" i="6" s="1"/>
  <c r="K29" i="6"/>
  <c r="L29" i="6" s="1"/>
  <c r="J29" i="6"/>
  <c r="M29" i="6" s="1"/>
  <c r="K28" i="6"/>
  <c r="J28" i="6"/>
  <c r="M28" i="6" s="1"/>
  <c r="M27" i="6"/>
  <c r="K27" i="6"/>
  <c r="J27" i="6"/>
  <c r="L27" i="6" s="1"/>
  <c r="K26" i="6"/>
  <c r="L26" i="6" s="1"/>
  <c r="J26" i="6"/>
  <c r="M26" i="6" s="1"/>
  <c r="K25" i="6"/>
  <c r="J25" i="6"/>
  <c r="M25" i="6" s="1"/>
  <c r="M24" i="6"/>
  <c r="K24" i="6"/>
  <c r="J24" i="6"/>
  <c r="L24" i="6" s="1"/>
  <c r="K23" i="6"/>
  <c r="L23" i="6" s="1"/>
  <c r="J23" i="6"/>
  <c r="M23" i="6" s="1"/>
  <c r="K22" i="6"/>
  <c r="J22" i="6"/>
  <c r="M22" i="6" s="1"/>
  <c r="M21" i="6"/>
  <c r="K21" i="6"/>
  <c r="J21" i="6"/>
  <c r="L21" i="6" s="1"/>
  <c r="K20" i="6"/>
  <c r="L20" i="6" s="1"/>
  <c r="J20" i="6"/>
  <c r="M20" i="6" s="1"/>
  <c r="L34" i="5"/>
  <c r="K34" i="5"/>
  <c r="J34" i="5"/>
  <c r="M34" i="5" s="1"/>
  <c r="K33" i="5"/>
  <c r="J33" i="5"/>
  <c r="M33" i="5" s="1"/>
  <c r="K32" i="5"/>
  <c r="M32" i="5" s="1"/>
  <c r="J32" i="5"/>
  <c r="L31" i="5"/>
  <c r="K31" i="5"/>
  <c r="J31" i="5"/>
  <c r="M31" i="5" s="1"/>
  <c r="K30" i="5"/>
  <c r="J30" i="5"/>
  <c r="M30" i="5" s="1"/>
  <c r="K29" i="5"/>
  <c r="M29" i="5" s="1"/>
  <c r="J29" i="5"/>
  <c r="L28" i="5"/>
  <c r="K28" i="5"/>
  <c r="J28" i="5"/>
  <c r="M28" i="5" s="1"/>
  <c r="K27" i="5"/>
  <c r="J27" i="5"/>
  <c r="M27" i="5" s="1"/>
  <c r="K26" i="5"/>
  <c r="M26" i="5" s="1"/>
  <c r="J26" i="5"/>
  <c r="L25" i="5"/>
  <c r="K25" i="5"/>
  <c r="J25" i="5"/>
  <c r="M25" i="5" s="1"/>
  <c r="K24" i="5"/>
  <c r="J24" i="5"/>
  <c r="M24" i="5" s="1"/>
  <c r="K23" i="5"/>
  <c r="M23" i="5" s="1"/>
  <c r="J23" i="5"/>
  <c r="L22" i="5"/>
  <c r="K22" i="5"/>
  <c r="J22" i="5"/>
  <c r="M22" i="5" s="1"/>
  <c r="K21" i="5"/>
  <c r="J21" i="5"/>
  <c r="M21" i="5" s="1"/>
  <c r="K20" i="5"/>
  <c r="M20" i="5" s="1"/>
  <c r="J20" i="5"/>
  <c r="M34" i="4"/>
  <c r="K34" i="4"/>
  <c r="J34" i="4"/>
  <c r="L34" i="4" s="1"/>
  <c r="L33" i="4"/>
  <c r="K33" i="4"/>
  <c r="M33" i="4" s="1"/>
  <c r="J33" i="4"/>
  <c r="K32" i="4"/>
  <c r="J32" i="4"/>
  <c r="M32" i="4" s="1"/>
  <c r="M31" i="4"/>
  <c r="K31" i="4"/>
  <c r="J31" i="4"/>
  <c r="L31" i="4" s="1"/>
  <c r="L30" i="4"/>
  <c r="K30" i="4"/>
  <c r="M30" i="4" s="1"/>
  <c r="J30" i="4"/>
  <c r="K29" i="4"/>
  <c r="J29" i="4"/>
  <c r="M29" i="4" s="1"/>
  <c r="M28" i="4"/>
  <c r="K28" i="4"/>
  <c r="J28" i="4"/>
  <c r="L28" i="4" s="1"/>
  <c r="L27" i="4"/>
  <c r="K27" i="4"/>
  <c r="M27" i="4" s="1"/>
  <c r="J27" i="4"/>
  <c r="K26" i="4"/>
  <c r="J26" i="4"/>
  <c r="M26" i="4" s="1"/>
  <c r="M25" i="4"/>
  <c r="K25" i="4"/>
  <c r="J25" i="4"/>
  <c r="L25" i="4" s="1"/>
  <c r="L24" i="4"/>
  <c r="K24" i="4"/>
  <c r="M24" i="4" s="1"/>
  <c r="J24" i="4"/>
  <c r="K23" i="4"/>
  <c r="J23" i="4"/>
  <c r="M23" i="4" s="1"/>
  <c r="M22" i="4"/>
  <c r="K22" i="4"/>
  <c r="J22" i="4"/>
  <c r="L22" i="4" s="1"/>
  <c r="L21" i="4"/>
  <c r="K21" i="4"/>
  <c r="M21" i="4" s="1"/>
  <c r="J21" i="4"/>
  <c r="K20" i="4"/>
  <c r="J20" i="4"/>
  <c r="M20" i="4" s="1"/>
  <c r="L34" i="3"/>
  <c r="K34" i="3"/>
  <c r="M34" i="3" s="1"/>
  <c r="J34" i="3"/>
  <c r="K33" i="3"/>
  <c r="J33" i="3"/>
  <c r="M33" i="3" s="1"/>
  <c r="K32" i="3"/>
  <c r="M32" i="3" s="1"/>
  <c r="J32" i="3"/>
  <c r="L31" i="3"/>
  <c r="K31" i="3"/>
  <c r="J31" i="3"/>
  <c r="M31" i="3" s="1"/>
  <c r="K30" i="3"/>
  <c r="J30" i="3"/>
  <c r="M30" i="3" s="1"/>
  <c r="K29" i="3"/>
  <c r="M29" i="3" s="1"/>
  <c r="J29" i="3"/>
  <c r="L28" i="3"/>
  <c r="K28" i="3"/>
  <c r="J28" i="3"/>
  <c r="M28" i="3" s="1"/>
  <c r="K27" i="3"/>
  <c r="J27" i="3"/>
  <c r="M27" i="3" s="1"/>
  <c r="K26" i="3"/>
  <c r="M26" i="3" s="1"/>
  <c r="J26" i="3"/>
  <c r="L25" i="3"/>
  <c r="K25" i="3"/>
  <c r="J25" i="3"/>
  <c r="M25" i="3" s="1"/>
  <c r="K24" i="3"/>
  <c r="J24" i="3"/>
  <c r="M24" i="3" s="1"/>
  <c r="K23" i="3"/>
  <c r="M23" i="3" s="1"/>
  <c r="J23" i="3"/>
  <c r="L22" i="3"/>
  <c r="K22" i="3"/>
  <c r="J22" i="3"/>
  <c r="M22" i="3" s="1"/>
  <c r="K21" i="3"/>
  <c r="J21" i="3"/>
  <c r="M21" i="3" s="1"/>
  <c r="K20" i="3"/>
  <c r="M20" i="3" s="1"/>
  <c r="J20" i="3"/>
  <c r="M34" i="2"/>
  <c r="M33" i="2"/>
  <c r="M32" i="2"/>
  <c r="M30" i="2"/>
  <c r="M28" i="2"/>
  <c r="M27" i="2"/>
  <c r="M26" i="2"/>
  <c r="M25" i="2"/>
  <c r="M24" i="2"/>
  <c r="M23" i="2"/>
  <c r="M22" i="2"/>
  <c r="M21" i="2"/>
  <c r="L34" i="2"/>
  <c r="L33" i="2"/>
  <c r="L32" i="2"/>
  <c r="L31" i="2"/>
  <c r="L30" i="2"/>
  <c r="L28" i="2"/>
  <c r="L27" i="2"/>
  <c r="L26" i="2"/>
  <c r="L25" i="2"/>
  <c r="L24" i="2"/>
  <c r="L23" i="2"/>
  <c r="L22" i="2"/>
  <c r="L21" i="2"/>
  <c r="J32" i="2"/>
  <c r="J20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J34" i="2"/>
  <c r="J33" i="2"/>
  <c r="J31" i="2"/>
  <c r="M31" i="2" s="1"/>
  <c r="J30" i="2"/>
  <c r="J29" i="2"/>
  <c r="M29" i="2" s="1"/>
  <c r="J28" i="2"/>
  <c r="J27" i="2"/>
  <c r="J26" i="2"/>
  <c r="J25" i="2"/>
  <c r="J24" i="2"/>
  <c r="J23" i="2"/>
  <c r="J22" i="2"/>
  <c r="J21" i="2"/>
  <c r="I37" i="2"/>
  <c r="H6" i="1" s="1"/>
  <c r="G9" i="1"/>
  <c r="F9" i="1"/>
  <c r="E9" i="1"/>
  <c r="D9" i="1"/>
  <c r="I9" i="1"/>
  <c r="H9" i="1"/>
  <c r="I8" i="1"/>
  <c r="H8" i="1"/>
  <c r="G8" i="1"/>
  <c r="F8" i="1"/>
  <c r="E8" i="1"/>
  <c r="D8" i="1"/>
  <c r="I7" i="1"/>
  <c r="H7" i="1"/>
  <c r="G7" i="1"/>
  <c r="F7" i="1"/>
  <c r="E7" i="1"/>
  <c r="D7" i="1"/>
  <c r="I12" i="1"/>
  <c r="G12" i="1"/>
  <c r="E12" i="1"/>
  <c r="H11" i="1"/>
  <c r="F11" i="1"/>
  <c r="D11" i="1"/>
  <c r="I10" i="1"/>
  <c r="H10" i="1"/>
  <c r="G10" i="1"/>
  <c r="F10" i="1"/>
  <c r="E10" i="1"/>
  <c r="D10" i="1"/>
  <c r="I37" i="6"/>
  <c r="H37" i="6"/>
  <c r="G37" i="6"/>
  <c r="I38" i="6" a="1"/>
  <c r="I38" i="6" s="1"/>
  <c r="H38" i="6" a="1"/>
  <c r="H38" i="6" s="1"/>
  <c r="G38" i="6" a="1"/>
  <c r="G38" i="6" s="1"/>
  <c r="I38" i="3" a="1"/>
  <c r="I38" i="3" s="1"/>
  <c r="H38" i="3" a="1"/>
  <c r="H38" i="3" s="1"/>
  <c r="G38" i="3" a="1"/>
  <c r="G38" i="3" s="1"/>
  <c r="I37" i="3"/>
  <c r="H37" i="3"/>
  <c r="G37" i="3"/>
  <c r="I38" i="4" a="1"/>
  <c r="I38" i="4" s="1"/>
  <c r="H38" i="4" a="1"/>
  <c r="H38" i="4" s="1"/>
  <c r="G38" i="4"/>
  <c r="G38" i="4" a="1"/>
  <c r="H37" i="4"/>
  <c r="G37" i="4"/>
  <c r="I38" i="5"/>
  <c r="I38" i="5" a="1"/>
  <c r="H38" i="5" a="1"/>
  <c r="H38" i="5" s="1"/>
  <c r="G38" i="5"/>
  <c r="G38" i="5" a="1"/>
  <c r="I37" i="5"/>
  <c r="G37" i="5"/>
  <c r="G31" i="6"/>
  <c r="I38" i="7" a="1"/>
  <c r="I38" i="7" s="1"/>
  <c r="H38" i="7" a="1"/>
  <c r="H38" i="7" s="1"/>
  <c r="G38" i="7"/>
  <c r="G38" i="7" a="1"/>
  <c r="I37" i="7"/>
  <c r="H37" i="7"/>
  <c r="I38" i="8" a="1"/>
  <c r="I38" i="8" s="1"/>
  <c r="H38" i="8"/>
  <c r="H38" i="8" a="1"/>
  <c r="G38" i="8" a="1"/>
  <c r="G38" i="8" s="1"/>
  <c r="I37" i="8"/>
  <c r="H37" i="8"/>
  <c r="G37" i="8"/>
  <c r="I37" i="9"/>
  <c r="I38" i="9" a="1"/>
  <c r="I38" i="9" s="1"/>
  <c r="H37" i="9"/>
  <c r="H38" i="9" a="1"/>
  <c r="H38" i="9" s="1"/>
  <c r="G38" i="9" a="1"/>
  <c r="G38" i="9" s="1"/>
  <c r="G37" i="9"/>
  <c r="G33" i="10"/>
  <c r="G31" i="10"/>
  <c r="G29" i="10"/>
  <c r="G27" i="10"/>
  <c r="G25" i="10"/>
  <c r="G23" i="10"/>
  <c r="G21" i="10"/>
  <c r="D20" i="10" a="1"/>
  <c r="I33" i="10" s="1"/>
  <c r="C20" i="10"/>
  <c r="C20" i="10" a="1"/>
  <c r="I32" i="10" s="1"/>
  <c r="D20" i="11" a="1"/>
  <c r="H33" i="11" s="1"/>
  <c r="C20" i="11" a="1"/>
  <c r="I32" i="11" s="1"/>
  <c r="H38" i="12" a="1"/>
  <c r="H38" i="12" s="1"/>
  <c r="I37" i="12"/>
  <c r="I38" i="12" a="1"/>
  <c r="I38" i="12" s="1"/>
  <c r="H37" i="12"/>
  <c r="G37" i="12"/>
  <c r="G38" i="12" a="1"/>
  <c r="G38" i="12" s="1"/>
  <c r="I38" i="13" a="1"/>
  <c r="I38" i="13" s="1"/>
  <c r="H38" i="13" a="1"/>
  <c r="H38" i="13" s="1"/>
  <c r="G38" i="13" a="1"/>
  <c r="G38" i="13" s="1"/>
  <c r="H37" i="13"/>
  <c r="G37" i="13"/>
  <c r="G32" i="13"/>
  <c r="I32" i="13"/>
  <c r="D20" i="13" a="1"/>
  <c r="G22" i="13" s="1"/>
  <c r="C20" i="13" a="1"/>
  <c r="I33" i="12"/>
  <c r="H32" i="12"/>
  <c r="G32" i="12"/>
  <c r="I31" i="12"/>
  <c r="H30" i="12"/>
  <c r="G30" i="12"/>
  <c r="I29" i="12"/>
  <c r="H28" i="12"/>
  <c r="G28" i="12"/>
  <c r="I27" i="12"/>
  <c r="H26" i="12"/>
  <c r="G26" i="12"/>
  <c r="I25" i="12"/>
  <c r="H24" i="12"/>
  <c r="G24" i="12"/>
  <c r="I23" i="12"/>
  <c r="H22" i="12"/>
  <c r="G22" i="12"/>
  <c r="I21" i="12"/>
  <c r="G21" i="12"/>
  <c r="D20" i="12"/>
  <c r="G20" i="12" s="1"/>
  <c r="D20" i="12" a="1"/>
  <c r="C20" i="12"/>
  <c r="I20" i="12" s="1"/>
  <c r="C20" i="12" a="1"/>
  <c r="D20" i="9" a="1"/>
  <c r="D20" i="9" s="1"/>
  <c r="C20" i="9" a="1"/>
  <c r="I34" i="9" s="1"/>
  <c r="D20" i="8" a="1"/>
  <c r="D20" i="8" s="1"/>
  <c r="C20" i="8" a="1"/>
  <c r="I34" i="8" s="1"/>
  <c r="D20" i="7" a="1"/>
  <c r="D20" i="7" s="1"/>
  <c r="C20" i="7" a="1"/>
  <c r="I34" i="7" s="1"/>
  <c r="H29" i="6"/>
  <c r="D20" i="6" a="1"/>
  <c r="H34" i="6" s="1"/>
  <c r="C20" i="6" a="1"/>
  <c r="G33" i="6" s="1"/>
  <c r="D20" i="5" a="1"/>
  <c r="D20" i="5" s="1"/>
  <c r="C20" i="5" a="1"/>
  <c r="I34" i="5" s="1"/>
  <c r="H28" i="4"/>
  <c r="H26" i="4"/>
  <c r="H24" i="4"/>
  <c r="H22" i="4"/>
  <c r="D20" i="4" a="1"/>
  <c r="D20" i="4" s="1"/>
  <c r="C20" i="4" a="1"/>
  <c r="I34" i="4" s="1"/>
  <c r="D20" i="3" a="1"/>
  <c r="D20" i="3" s="1"/>
  <c r="C20" i="3" a="1"/>
  <c r="H34" i="3" s="1"/>
  <c r="I34" i="2"/>
  <c r="I33" i="2"/>
  <c r="I32" i="2"/>
  <c r="I30" i="2"/>
  <c r="I29" i="2"/>
  <c r="I28" i="2"/>
  <c r="I27" i="2"/>
  <c r="I26" i="2"/>
  <c r="I25" i="2"/>
  <c r="I24" i="2"/>
  <c r="I23" i="2"/>
  <c r="I22" i="2"/>
  <c r="I21" i="2"/>
  <c r="I20" i="2"/>
  <c r="H20" i="2"/>
  <c r="H34" i="2"/>
  <c r="H33" i="2"/>
  <c r="H32" i="2"/>
  <c r="H31" i="2"/>
  <c r="H30" i="2"/>
  <c r="H28" i="2"/>
  <c r="H27" i="2"/>
  <c r="H26" i="2"/>
  <c r="H25" i="2"/>
  <c r="H24" i="2"/>
  <c r="H23" i="2"/>
  <c r="H22" i="2"/>
  <c r="H21" i="2"/>
  <c r="G27" i="2"/>
  <c r="G26" i="2"/>
  <c r="G25" i="2"/>
  <c r="G24" i="2"/>
  <c r="G23" i="2"/>
  <c r="G22" i="2"/>
  <c r="G21" i="2"/>
  <c r="G34" i="2"/>
  <c r="G33" i="2"/>
  <c r="G32" i="2"/>
  <c r="G31" i="2"/>
  <c r="G30" i="2"/>
  <c r="G29" i="2"/>
  <c r="G28" i="2"/>
  <c r="C20" i="2" a="1"/>
  <c r="C20" i="2" s="1"/>
  <c r="D20" i="2" a="1"/>
  <c r="D20" i="2" s="1"/>
  <c r="G21" i="1" l="1"/>
  <c r="F6" i="1"/>
  <c r="F21" i="1"/>
  <c r="L29" i="2"/>
  <c r="O27" i="1"/>
  <c r="O28" i="1" s="1"/>
  <c r="E22" i="1" s="1"/>
  <c r="H12" i="1"/>
  <c r="I11" i="1"/>
  <c r="G11" i="1"/>
  <c r="F12" i="1"/>
  <c r="E11" i="1"/>
  <c r="D12" i="1"/>
  <c r="M20" i="2"/>
  <c r="M37" i="2" s="1"/>
  <c r="L20" i="2"/>
  <c r="D6" i="1"/>
  <c r="L22" i="12"/>
  <c r="L25" i="12"/>
  <c r="L28" i="12"/>
  <c r="L31" i="12"/>
  <c r="L20" i="11"/>
  <c r="L22" i="11"/>
  <c r="L25" i="11"/>
  <c r="L28" i="11"/>
  <c r="L31" i="11"/>
  <c r="L24" i="11"/>
  <c r="L27" i="11"/>
  <c r="L30" i="11"/>
  <c r="L33" i="11"/>
  <c r="L22" i="10"/>
  <c r="L25" i="10"/>
  <c r="L28" i="10"/>
  <c r="L31" i="10"/>
  <c r="L32" i="9"/>
  <c r="M20" i="9"/>
  <c r="M23" i="9"/>
  <c r="M26" i="9"/>
  <c r="M29" i="9"/>
  <c r="L22" i="9"/>
  <c r="L25" i="9"/>
  <c r="L28" i="9"/>
  <c r="L31" i="9"/>
  <c r="L34" i="9"/>
  <c r="L23" i="8"/>
  <c r="M20" i="8"/>
  <c r="M26" i="8"/>
  <c r="M29" i="8"/>
  <c r="M32" i="8"/>
  <c r="L22" i="8"/>
  <c r="L25" i="8"/>
  <c r="L28" i="8"/>
  <c r="L31" i="8"/>
  <c r="L34" i="8"/>
  <c r="L20" i="7"/>
  <c r="L23" i="7"/>
  <c r="L26" i="7"/>
  <c r="L29" i="7"/>
  <c r="L32" i="7"/>
  <c r="L22" i="6"/>
  <c r="L34" i="6"/>
  <c r="L25" i="6"/>
  <c r="L28" i="6"/>
  <c r="L21" i="5"/>
  <c r="L24" i="5"/>
  <c r="L27" i="5"/>
  <c r="L30" i="5"/>
  <c r="L33" i="5"/>
  <c r="L20" i="5"/>
  <c r="L23" i="5"/>
  <c r="L26" i="5"/>
  <c r="L29" i="5"/>
  <c r="L32" i="5"/>
  <c r="L20" i="4"/>
  <c r="L23" i="4"/>
  <c r="L26" i="4"/>
  <c r="L29" i="4"/>
  <c r="L32" i="4"/>
  <c r="L21" i="3"/>
  <c r="L24" i="3"/>
  <c r="L27" i="3"/>
  <c r="L30" i="3"/>
  <c r="L33" i="3"/>
  <c r="L20" i="3"/>
  <c r="L23" i="3"/>
  <c r="L26" i="3"/>
  <c r="L29" i="3"/>
  <c r="L32" i="3"/>
  <c r="G22" i="10"/>
  <c r="G24" i="10"/>
  <c r="G26" i="10"/>
  <c r="G28" i="10"/>
  <c r="G30" i="10"/>
  <c r="G32" i="10"/>
  <c r="H25" i="10"/>
  <c r="H20" i="10"/>
  <c r="H22" i="10"/>
  <c r="H24" i="10"/>
  <c r="H26" i="10"/>
  <c r="H28" i="10"/>
  <c r="H30" i="10"/>
  <c r="H32" i="10"/>
  <c r="H21" i="10"/>
  <c r="H23" i="10"/>
  <c r="H27" i="10"/>
  <c r="H29" i="10"/>
  <c r="H31" i="10"/>
  <c r="H33" i="10"/>
  <c r="D20" i="10"/>
  <c r="I20" i="10" s="1"/>
  <c r="I21" i="10"/>
  <c r="I23" i="10"/>
  <c r="I25" i="10"/>
  <c r="I27" i="10"/>
  <c r="I29" i="10"/>
  <c r="I31" i="10"/>
  <c r="I22" i="10"/>
  <c r="I24" i="10"/>
  <c r="I26" i="10"/>
  <c r="I28" i="10"/>
  <c r="I30" i="10"/>
  <c r="H21" i="11"/>
  <c r="H25" i="11"/>
  <c r="H31" i="11"/>
  <c r="G22" i="11"/>
  <c r="G24" i="11"/>
  <c r="G26" i="11"/>
  <c r="G28" i="11"/>
  <c r="G30" i="11"/>
  <c r="G32" i="11"/>
  <c r="H22" i="11"/>
  <c r="H26" i="11"/>
  <c r="H28" i="11"/>
  <c r="H30" i="11"/>
  <c r="C20" i="11"/>
  <c r="G21" i="11"/>
  <c r="G23" i="11"/>
  <c r="G25" i="11"/>
  <c r="G27" i="11"/>
  <c r="G29" i="11"/>
  <c r="G31" i="11"/>
  <c r="G33" i="11"/>
  <c r="H29" i="11"/>
  <c r="D20" i="11"/>
  <c r="I21" i="11"/>
  <c r="I23" i="11"/>
  <c r="I25" i="11"/>
  <c r="I27" i="11"/>
  <c r="I29" i="11"/>
  <c r="I31" i="11"/>
  <c r="I33" i="11"/>
  <c r="H23" i="11"/>
  <c r="H27" i="11"/>
  <c r="H24" i="11"/>
  <c r="H32" i="11"/>
  <c r="I22" i="11"/>
  <c r="I24" i="11"/>
  <c r="I26" i="11"/>
  <c r="I28" i="11"/>
  <c r="I30" i="11"/>
  <c r="H21" i="13"/>
  <c r="H25" i="13"/>
  <c r="H29" i="13"/>
  <c r="D20" i="13"/>
  <c r="I23" i="13"/>
  <c r="I27" i="13"/>
  <c r="I31" i="13"/>
  <c r="I22" i="13"/>
  <c r="I24" i="13"/>
  <c r="I26" i="13"/>
  <c r="I28" i="13"/>
  <c r="I30" i="13"/>
  <c r="C20" i="13"/>
  <c r="G21" i="13"/>
  <c r="G23" i="13"/>
  <c r="G25" i="13"/>
  <c r="G27" i="13"/>
  <c r="G29" i="13"/>
  <c r="G31" i="13"/>
  <c r="H23" i="13"/>
  <c r="H27" i="13"/>
  <c r="H31" i="13"/>
  <c r="I21" i="13"/>
  <c r="I25" i="13"/>
  <c r="I29" i="13"/>
  <c r="G24" i="13"/>
  <c r="G26" i="13"/>
  <c r="G28" i="13"/>
  <c r="G30" i="13"/>
  <c r="H22" i="13"/>
  <c r="H24" i="13"/>
  <c r="H26" i="13"/>
  <c r="H28" i="13"/>
  <c r="H30" i="13"/>
  <c r="H32" i="13"/>
  <c r="G23" i="12"/>
  <c r="G25" i="12"/>
  <c r="G27" i="12"/>
  <c r="G29" i="12"/>
  <c r="G31" i="12"/>
  <c r="G33" i="12"/>
  <c r="H21" i="12"/>
  <c r="H23" i="12"/>
  <c r="H25" i="12"/>
  <c r="H27" i="12"/>
  <c r="H29" i="12"/>
  <c r="H31" i="12"/>
  <c r="H33" i="12"/>
  <c r="H20" i="12"/>
  <c r="I22" i="12"/>
  <c r="I24" i="12"/>
  <c r="I26" i="12"/>
  <c r="I28" i="12"/>
  <c r="I30" i="12"/>
  <c r="I32" i="12"/>
  <c r="C20" i="9"/>
  <c r="G21" i="9"/>
  <c r="G23" i="9"/>
  <c r="G25" i="9"/>
  <c r="G27" i="9"/>
  <c r="G29" i="9"/>
  <c r="G31" i="9"/>
  <c r="G33" i="9"/>
  <c r="H27" i="9"/>
  <c r="I23" i="9"/>
  <c r="I25" i="9"/>
  <c r="I31" i="9"/>
  <c r="I33" i="9"/>
  <c r="H21" i="9"/>
  <c r="H23" i="9"/>
  <c r="H29" i="9"/>
  <c r="H31" i="9"/>
  <c r="I21" i="9"/>
  <c r="I29" i="9"/>
  <c r="G22" i="9"/>
  <c r="G24" i="9"/>
  <c r="G26" i="9"/>
  <c r="G28" i="9"/>
  <c r="G30" i="9"/>
  <c r="G32" i="9"/>
  <c r="G34" i="9"/>
  <c r="H25" i="9"/>
  <c r="H33" i="9"/>
  <c r="I27" i="9"/>
  <c r="H22" i="9"/>
  <c r="H24" i="9"/>
  <c r="H26" i="9"/>
  <c r="H28" i="9"/>
  <c r="H30" i="9"/>
  <c r="H32" i="9"/>
  <c r="H34" i="9"/>
  <c r="I22" i="9"/>
  <c r="I24" i="9"/>
  <c r="I26" i="9"/>
  <c r="I28" i="9"/>
  <c r="I30" i="9"/>
  <c r="I32" i="9"/>
  <c r="G23" i="8"/>
  <c r="G25" i="8"/>
  <c r="G27" i="8"/>
  <c r="G29" i="8"/>
  <c r="G31" i="8"/>
  <c r="G33" i="8"/>
  <c r="C20" i="8"/>
  <c r="H23" i="8"/>
  <c r="I21" i="8"/>
  <c r="I23" i="8"/>
  <c r="I25" i="8"/>
  <c r="I27" i="8"/>
  <c r="I29" i="8"/>
  <c r="I31" i="8"/>
  <c r="I33" i="8"/>
  <c r="G21" i="8"/>
  <c r="H21" i="8"/>
  <c r="H27" i="8"/>
  <c r="H33" i="8"/>
  <c r="G22" i="8"/>
  <c r="G24" i="8"/>
  <c r="G26" i="8"/>
  <c r="G28" i="8"/>
  <c r="G30" i="8"/>
  <c r="G32" i="8"/>
  <c r="G34" i="8"/>
  <c r="H25" i="8"/>
  <c r="H29" i="8"/>
  <c r="H31" i="8"/>
  <c r="H22" i="8"/>
  <c r="H24" i="8"/>
  <c r="H26" i="8"/>
  <c r="H28" i="8"/>
  <c r="H30" i="8"/>
  <c r="H32" i="8"/>
  <c r="H34" i="8"/>
  <c r="I22" i="8"/>
  <c r="I24" i="8"/>
  <c r="I26" i="8"/>
  <c r="I28" i="8"/>
  <c r="I30" i="8"/>
  <c r="I32" i="8"/>
  <c r="C20" i="7"/>
  <c r="G21" i="7"/>
  <c r="G23" i="7"/>
  <c r="G25" i="7"/>
  <c r="G27" i="7"/>
  <c r="G29" i="7"/>
  <c r="G31" i="7"/>
  <c r="G33" i="7"/>
  <c r="H21" i="7"/>
  <c r="H23" i="7"/>
  <c r="H25" i="7"/>
  <c r="H27" i="7"/>
  <c r="H29" i="7"/>
  <c r="H31" i="7"/>
  <c r="H33" i="7"/>
  <c r="I21" i="7"/>
  <c r="I23" i="7"/>
  <c r="I25" i="7"/>
  <c r="I27" i="7"/>
  <c r="I29" i="7"/>
  <c r="I31" i="7"/>
  <c r="I33" i="7"/>
  <c r="G22" i="7"/>
  <c r="G24" i="7"/>
  <c r="G26" i="7"/>
  <c r="G28" i="7"/>
  <c r="G30" i="7"/>
  <c r="G32" i="7"/>
  <c r="G34" i="7"/>
  <c r="H22" i="7"/>
  <c r="H24" i="7"/>
  <c r="H26" i="7"/>
  <c r="H28" i="7"/>
  <c r="H30" i="7"/>
  <c r="H32" i="7"/>
  <c r="H34" i="7"/>
  <c r="I22" i="7"/>
  <c r="I24" i="7"/>
  <c r="I26" i="7"/>
  <c r="I28" i="7"/>
  <c r="I30" i="7"/>
  <c r="I32" i="7"/>
  <c r="H23" i="6"/>
  <c r="H27" i="6"/>
  <c r="H31" i="6"/>
  <c r="I21" i="6"/>
  <c r="I25" i="6"/>
  <c r="I27" i="6"/>
  <c r="I29" i="6"/>
  <c r="I31" i="6"/>
  <c r="G22" i="6"/>
  <c r="G26" i="6"/>
  <c r="G30" i="6"/>
  <c r="G34" i="6"/>
  <c r="H24" i="6"/>
  <c r="H26" i="6"/>
  <c r="H28" i="6"/>
  <c r="H30" i="6"/>
  <c r="H32" i="6"/>
  <c r="I22" i="6"/>
  <c r="I24" i="6"/>
  <c r="I26" i="6"/>
  <c r="I28" i="6"/>
  <c r="I30" i="6"/>
  <c r="I32" i="6"/>
  <c r="I34" i="6"/>
  <c r="C20" i="6"/>
  <c r="G21" i="6"/>
  <c r="G23" i="6"/>
  <c r="G25" i="6"/>
  <c r="G27" i="6"/>
  <c r="G29" i="6"/>
  <c r="H21" i="6"/>
  <c r="H25" i="6"/>
  <c r="H33" i="6"/>
  <c r="D20" i="6"/>
  <c r="I23" i="6"/>
  <c r="I33" i="6"/>
  <c r="G24" i="6"/>
  <c r="G28" i="6"/>
  <c r="G32" i="6"/>
  <c r="H22" i="6"/>
  <c r="H25" i="5"/>
  <c r="H33" i="5"/>
  <c r="I23" i="5"/>
  <c r="I29" i="5"/>
  <c r="C20" i="5"/>
  <c r="G21" i="5"/>
  <c r="G23" i="5"/>
  <c r="G25" i="5"/>
  <c r="G27" i="5"/>
  <c r="G29" i="5"/>
  <c r="G31" i="5"/>
  <c r="G33" i="5"/>
  <c r="H23" i="5"/>
  <c r="H29" i="5"/>
  <c r="I25" i="5"/>
  <c r="I33" i="5"/>
  <c r="G22" i="5"/>
  <c r="G24" i="5"/>
  <c r="G26" i="5"/>
  <c r="G28" i="5"/>
  <c r="G30" i="5"/>
  <c r="G32" i="5"/>
  <c r="G34" i="5"/>
  <c r="H21" i="5"/>
  <c r="H27" i="5"/>
  <c r="H31" i="5"/>
  <c r="I21" i="5"/>
  <c r="I27" i="5"/>
  <c r="I31" i="5"/>
  <c r="H22" i="5"/>
  <c r="H24" i="5"/>
  <c r="H26" i="5"/>
  <c r="H28" i="5"/>
  <c r="H30" i="5"/>
  <c r="H32" i="5"/>
  <c r="H34" i="5"/>
  <c r="I22" i="5"/>
  <c r="I24" i="5"/>
  <c r="I26" i="5"/>
  <c r="I28" i="5"/>
  <c r="I30" i="5"/>
  <c r="I32" i="5"/>
  <c r="H30" i="4"/>
  <c r="H32" i="4"/>
  <c r="H34" i="4"/>
  <c r="C20" i="4"/>
  <c r="G21" i="4"/>
  <c r="G23" i="4"/>
  <c r="G25" i="4"/>
  <c r="G27" i="4"/>
  <c r="G29" i="4"/>
  <c r="G31" i="4"/>
  <c r="G33" i="4"/>
  <c r="H21" i="4"/>
  <c r="H23" i="4"/>
  <c r="H25" i="4"/>
  <c r="H27" i="4"/>
  <c r="H29" i="4"/>
  <c r="H31" i="4"/>
  <c r="H33" i="4"/>
  <c r="I21" i="4"/>
  <c r="I23" i="4"/>
  <c r="I25" i="4"/>
  <c r="I27" i="4"/>
  <c r="I29" i="4"/>
  <c r="I31" i="4"/>
  <c r="I33" i="4"/>
  <c r="G22" i="4"/>
  <c r="G24" i="4"/>
  <c r="G26" i="4"/>
  <c r="G28" i="4"/>
  <c r="G30" i="4"/>
  <c r="G32" i="4"/>
  <c r="G34" i="4"/>
  <c r="I22" i="4"/>
  <c r="I24" i="4"/>
  <c r="I26" i="4"/>
  <c r="I28" i="4"/>
  <c r="I30" i="4"/>
  <c r="I32" i="4"/>
  <c r="I22" i="3"/>
  <c r="I24" i="3"/>
  <c r="I26" i="3"/>
  <c r="I28" i="3"/>
  <c r="I30" i="3"/>
  <c r="I32" i="3"/>
  <c r="I34" i="3"/>
  <c r="C20" i="3"/>
  <c r="G21" i="3"/>
  <c r="G23" i="3"/>
  <c r="G25" i="3"/>
  <c r="G27" i="3"/>
  <c r="G29" i="3"/>
  <c r="G31" i="3"/>
  <c r="G33" i="3"/>
  <c r="H21" i="3"/>
  <c r="H23" i="3"/>
  <c r="H25" i="3"/>
  <c r="H27" i="3"/>
  <c r="H29" i="3"/>
  <c r="H31" i="3"/>
  <c r="H33" i="3"/>
  <c r="I21" i="3"/>
  <c r="I23" i="3"/>
  <c r="I25" i="3"/>
  <c r="I27" i="3"/>
  <c r="I29" i="3"/>
  <c r="I31" i="3"/>
  <c r="I33" i="3"/>
  <c r="G22" i="3"/>
  <c r="G24" i="3"/>
  <c r="G26" i="3"/>
  <c r="G28" i="3"/>
  <c r="G30" i="3"/>
  <c r="G32" i="3"/>
  <c r="G34" i="3"/>
  <c r="H22" i="3"/>
  <c r="H24" i="3"/>
  <c r="H26" i="3"/>
  <c r="H28" i="3"/>
  <c r="H30" i="3"/>
  <c r="H32" i="3"/>
  <c r="L37" i="2" l="1"/>
  <c r="G38" i="10" a="1"/>
  <c r="G38" i="10" s="1"/>
  <c r="G20" i="10"/>
  <c r="H38" i="10" a="1"/>
  <c r="H38" i="10" s="1"/>
  <c r="I38" i="10" a="1"/>
  <c r="I38" i="10" s="1"/>
  <c r="I20" i="11"/>
  <c r="I37" i="11" s="1"/>
  <c r="I38" i="11" a="1"/>
  <c r="I38" i="11" s="1"/>
  <c r="H20" i="11"/>
  <c r="H38" i="11" a="1"/>
  <c r="H38" i="11" s="1"/>
  <c r="G38" i="11" a="1"/>
  <c r="G38" i="11" s="1"/>
  <c r="G20" i="11"/>
  <c r="G37" i="11" s="1"/>
  <c r="H20" i="13"/>
  <c r="G20" i="13"/>
  <c r="I20" i="13"/>
  <c r="I20" i="9"/>
  <c r="H20" i="9"/>
  <c r="G20" i="9"/>
  <c r="I20" i="8"/>
  <c r="H20" i="8"/>
  <c r="G20" i="8"/>
  <c r="I20" i="7"/>
  <c r="H20" i="7"/>
  <c r="G20" i="7"/>
  <c r="G20" i="6"/>
  <c r="I20" i="6"/>
  <c r="H20" i="6"/>
  <c r="I20" i="5"/>
  <c r="H20" i="5"/>
  <c r="G20" i="5"/>
  <c r="I20" i="4"/>
  <c r="H20" i="4"/>
  <c r="G20" i="4"/>
  <c r="H20" i="3"/>
  <c r="G20" i="3"/>
  <c r="I2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297AF-1FE4-49F2-8FD9-A00BB27CFF67}" keepAlive="1" name="Query - control_points" description="Connection to the 'control_points' query in the workbook." type="5" refreshedVersion="8" background="1" saveData="1">
    <dbPr connection="Provider=Microsoft.Mashup.OleDb.1;Data Source=$Workbook$;Location=control_points;Extended Properties=&quot;&quot;" command="SELECT * FROM [control_points]"/>
  </connection>
  <connection id="2" xr16:uid="{AF2AAA45-9B16-4BC7-BBE9-9F13D93302E9}" keepAlive="1" name="Query - point_data" description="Connection to the 'point_data' query in the workbook." type="5" refreshedVersion="8" background="1" saveData="1">
    <dbPr connection="Provider=Microsoft.Mashup.OleDb.1;Data Source=$Workbook$;Location=point_data;Extended Properties=&quot;&quot;" command="SELECT * FROM [point_data]"/>
  </connection>
  <connection id="3" xr16:uid="{060C9592-B6C7-467A-998C-E99D62A92EE1}" keepAlive="1" name="Query - point_data (10)" description="Connection to the 'point_data (10)' query in the workbook." type="5" refreshedVersion="8" background="1" saveData="1">
    <dbPr connection="Provider=Microsoft.Mashup.OleDb.1;Data Source=$Workbook$;Location=&quot;point_data (10)&quot;;Extended Properties=&quot;&quot;" command="SELECT * FROM [point_data (10)]"/>
  </connection>
  <connection id="4" xr16:uid="{CB7ED112-B0F1-4850-95CD-253FB08A069D}" keepAlive="1" name="Query - point_data (11)" description="Connection to the 'point_data (11)' query in the workbook." type="5" refreshedVersion="8" background="1" saveData="1">
    <dbPr connection="Provider=Microsoft.Mashup.OleDb.1;Data Source=$Workbook$;Location=&quot;point_data (11)&quot;;Extended Properties=&quot;&quot;" command="SELECT * FROM [point_data (11)]"/>
  </connection>
  <connection id="5" xr16:uid="{52ADC49B-1029-4F70-8B56-340556C1D4A2}" keepAlive="1" name="Query - point_data (12)" description="Connection to the 'point_data (12)' query in the workbook." type="5" refreshedVersion="8" background="1" saveData="1">
    <dbPr connection="Provider=Microsoft.Mashup.OleDb.1;Data Source=$Workbook$;Location=&quot;point_data (12)&quot;;Extended Properties=&quot;&quot;" command="SELECT * FROM [point_data (12)]"/>
  </connection>
  <connection id="6" xr16:uid="{9BE567D2-9081-4E5D-A944-0A078DA125DC}" keepAlive="1" name="Query - point_data (2)" description="Connection to the 'point_data (2)' query in the workbook." type="5" refreshedVersion="8" background="1" saveData="1">
    <dbPr connection="Provider=Microsoft.Mashup.OleDb.1;Data Source=$Workbook$;Location=&quot;point_data (2)&quot;;Extended Properties=&quot;&quot;" command="SELECT * FROM [point_data (2)]"/>
  </connection>
  <connection id="7" xr16:uid="{BC2D29B3-E396-403F-A1D1-03634E41A508}" keepAlive="1" name="Query - point_data (3)" description="Connection to the 'point_data (3)' query in the workbook." type="5" refreshedVersion="8" background="1" saveData="1">
    <dbPr connection="Provider=Microsoft.Mashup.OleDb.1;Data Source=$Workbook$;Location=&quot;point_data (3)&quot;;Extended Properties=&quot;&quot;" command="SELECT * FROM [point_data (3)]"/>
  </connection>
  <connection id="8" xr16:uid="{8E722CBE-0113-4B9B-ADD9-B8C9A50EFAE7}" keepAlive="1" name="Query - point_data (4)" description="Connection to the 'point_data (4)' query in the workbook." type="5" refreshedVersion="8" background="1" saveData="1">
    <dbPr connection="Provider=Microsoft.Mashup.OleDb.1;Data Source=$Workbook$;Location=&quot;point_data (4)&quot;;Extended Properties=&quot;&quot;" command="SELECT * FROM [point_data (4)]"/>
  </connection>
  <connection id="9" xr16:uid="{031D1E6C-C422-4706-AADB-C133543CDDC4}" keepAlive="1" name="Query - point_data (5)" description="Connection to the 'point_data (5)' query in the workbook." type="5" refreshedVersion="8" background="1" saveData="1">
    <dbPr connection="Provider=Microsoft.Mashup.OleDb.1;Data Source=$Workbook$;Location=&quot;point_data (5)&quot;;Extended Properties=&quot;&quot;" command="SELECT * FROM [point_data (5)]"/>
  </connection>
  <connection id="10" xr16:uid="{9C87FAE2-7D22-478F-B35D-1B2DBDA45971}" keepAlive="1" name="Query - point_data (6)" description="Connection to the 'point_data (6)' query in the workbook." type="5" refreshedVersion="8" background="1" saveData="1">
    <dbPr connection="Provider=Microsoft.Mashup.OleDb.1;Data Source=$Workbook$;Location=&quot;point_data (6)&quot;;Extended Properties=&quot;&quot;" command="SELECT * FROM [point_data (6)]"/>
  </connection>
  <connection id="11" xr16:uid="{87F6DB34-9DAA-4BB5-9F70-53CDD27E95AD}" keepAlive="1" name="Query - point_data (7)" description="Connection to the 'point_data (7)' query in the workbook." type="5" refreshedVersion="8" background="1" saveData="1">
    <dbPr connection="Provider=Microsoft.Mashup.OleDb.1;Data Source=$Workbook$;Location=&quot;point_data (7)&quot;;Extended Properties=&quot;&quot;" command="SELECT * FROM [point_data (7)]"/>
  </connection>
  <connection id="12" xr16:uid="{4DEA98BF-E085-449A-BA27-6D2813AA75F2}" keepAlive="1" name="Query - point_data (8)" description="Connection to the 'point_data (8)' query in the workbook." type="5" refreshedVersion="8" background="1" saveData="1">
    <dbPr connection="Provider=Microsoft.Mashup.OleDb.1;Data Source=$Workbook$;Location=&quot;point_data (8)&quot;;Extended Properties=&quot;&quot;" command="SELECT * FROM [point_data (8)]"/>
  </connection>
  <connection id="13" xr16:uid="{00B84495-9A2E-47D5-9DFB-D440EC23A1C6}" keepAlive="1" name="Query - point_data (9)" description="Connection to the 'point_data (9)' query in the workbook." type="5" refreshedVersion="8" background="1" saveData="1">
    <dbPr connection="Provider=Microsoft.Mashup.OleDb.1;Data Source=$Workbook$;Location=&quot;point_data (9)&quot;;Extended Properties=&quot;&quot;" command="SELECT * FROM [point_data (9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<sst xmlns="http://schemas.openxmlformats.org/spreadsheetml/2006/main" count="451" uniqueCount="85">
  <si>
    <t>hacc</t>
  </si>
  <si>
    <t>peg_id</t>
  </si>
  <si>
    <t>f_easting</t>
  </si>
  <si>
    <t>f_northing</t>
  </si>
  <si>
    <t>f_elevation</t>
  </si>
  <si>
    <t>f_horizontal_acc</t>
  </si>
  <si>
    <t>f_vertical_acc</t>
  </si>
  <si>
    <t>d_easting</t>
  </si>
  <si>
    <t>d_northing</t>
  </si>
  <si>
    <t>d_elevation</t>
  </si>
  <si>
    <t>d_horizontal_acc</t>
  </si>
  <si>
    <t>d_vertical_acc</t>
  </si>
  <si>
    <t>w_easting</t>
  </si>
  <si>
    <t>w_northing</t>
  </si>
  <si>
    <t>w_elevation</t>
  </si>
  <si>
    <t>w_horizontal_acc</t>
  </si>
  <si>
    <t>w_vertical_acc</t>
  </si>
  <si>
    <t>\</t>
  </si>
  <si>
    <t>Per set avg</t>
  </si>
  <si>
    <t>set4</t>
  </si>
  <si>
    <t>set5</t>
  </si>
  <si>
    <t>set6</t>
  </si>
  <si>
    <t>set7</t>
  </si>
  <si>
    <t>set8</t>
  </si>
  <si>
    <t>set9</t>
  </si>
  <si>
    <t>set10</t>
  </si>
  <si>
    <t>set11</t>
  </si>
  <si>
    <t>set15</t>
  </si>
  <si>
    <t>set17</t>
  </si>
  <si>
    <t>set18</t>
  </si>
  <si>
    <t>set19</t>
  </si>
  <si>
    <t>All</t>
  </si>
  <si>
    <t>Peg name</t>
  </si>
  <si>
    <t>Northing</t>
  </si>
  <si>
    <t>Easting</t>
  </si>
  <si>
    <t>Elevation</t>
  </si>
  <si>
    <t>Desciption</t>
  </si>
  <si>
    <t>NP</t>
  </si>
  <si>
    <t>New Nail</t>
  </si>
  <si>
    <t>N1</t>
  </si>
  <si>
    <t>Nail in Path</t>
  </si>
  <si>
    <t>N2</t>
  </si>
  <si>
    <t>NQ</t>
  </si>
  <si>
    <t>I_147</t>
  </si>
  <si>
    <t/>
  </si>
  <si>
    <t>I_148</t>
  </si>
  <si>
    <t>PEG7</t>
  </si>
  <si>
    <t>New Nail in Peg</t>
  </si>
  <si>
    <t>PEG8</t>
  </si>
  <si>
    <t>Peg15</t>
  </si>
  <si>
    <t>Screw in peg</t>
  </si>
  <si>
    <t>IS8</t>
  </si>
  <si>
    <t>Old IS</t>
  </si>
  <si>
    <t>Peg14</t>
  </si>
  <si>
    <t>Peg13</t>
  </si>
  <si>
    <t>Peg12</t>
  </si>
  <si>
    <t>PEGA</t>
  </si>
  <si>
    <t>Found Peg</t>
  </si>
  <si>
    <t>IS1</t>
  </si>
  <si>
    <t>Control Points</t>
  </si>
  <si>
    <t>Device H error</t>
  </si>
  <si>
    <t>Fused H error</t>
  </si>
  <si>
    <t>World H error</t>
  </si>
  <si>
    <t>total</t>
  </si>
  <si>
    <t>mean</t>
  </si>
  <si>
    <t>RMSE</t>
  </si>
  <si>
    <t>MAE</t>
  </si>
  <si>
    <t>D MAE</t>
  </si>
  <si>
    <t>D RMSE</t>
  </si>
  <si>
    <t>W MAE</t>
  </si>
  <si>
    <t>W RMSE</t>
  </si>
  <si>
    <t>Ar is better</t>
  </si>
  <si>
    <t>Ar chosen</t>
  </si>
  <si>
    <t>False Positive</t>
  </si>
  <si>
    <t>False Negative</t>
  </si>
  <si>
    <t>COUNT</t>
  </si>
  <si>
    <t>Fused</t>
  </si>
  <si>
    <t>Device</t>
  </si>
  <si>
    <t>World</t>
  </si>
  <si>
    <t>fp</t>
  </si>
  <si>
    <t>fn</t>
  </si>
  <si>
    <t>fuse</t>
  </si>
  <si>
    <t>ar</t>
  </si>
  <si>
    <t>world</t>
  </si>
  <si>
    <t>gnss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</si>
</sst>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5" xr16:uid="{2937220C-D507-4693-95A6-474232159508}" autoFormatId="16" applyNumberFormats="0" applyBorderFormats="0" applyFontFormats="0" applyPatternFormats="0" applyAlignmentFormats="0" applyWidthHeightFormats="0">
  <queryTableRefresh nextId="17">
    <queryTableFields count="16">
      <queryTableField id="1" name="peg_id" tableColumnId="1"/>
      <queryTableField id="2" name="f_easting" tableColumnId="2"/>
      <queryTableField id="3" name="f_northing" tableColumnId="3"/>
      <queryTableField id="4" name="f_elevation" tableColumnId="4"/>
      <queryTableField id="5" name="f_horizontal_acc" tableColumnId="5"/>
      <queryTableField id="6" name="f_vertical_acc" tableColumnId="6"/>
      <queryTableField id="7" name="d_easting" tableColumnId="7"/>
      <queryTableField id="8" name="d_northing" tableColumnId="8"/>
      <queryTableField id="9" name="d_elevation" tableColumnId="9"/>
      <queryTableField id="10" name="d_horizontal_acc" tableColumnId="10"/>
      <queryTableField id="11" name="d_vertical_acc" tableColumnId="11"/>
      <queryTableField id="12" name="w_easting" tableColumnId="12"/>
      <queryTableField id="13" name="w_northing" tableColumnId="13"/>
      <queryTableField id="14" name="w_elevation" tableColumnId="14"/>
      <queryTableField id="15" name="w_horizontal_acc" tableColumnId="15"/>
      <queryTableField id="16" name="w_vertical_acc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4" xr16:uid="{5C5B3654-E12F-4E0A-AFD9-6CF9B951740D}" autoFormatId="16" applyNumberFormats="0" applyBorderFormats="0" applyFontFormats="0" applyPatternFormats="0" applyAlignmentFormats="0" applyWidthHeightFormats="0">
  <queryTableRefresh nextId="17">
    <queryTableFields count="16">
      <queryTableField id="1" name="peg_id" tableColumnId="1"/>
      <queryTableField id="2" name="f_easting" tableColumnId="2"/>
      <queryTableField id="3" name="f_northing" tableColumnId="3"/>
      <queryTableField id="4" name="f_elevation" tableColumnId="4"/>
      <queryTableField id="5" name="f_horizontal_acc" tableColumnId="5"/>
      <queryTableField id="6" name="f_vertical_acc" tableColumnId="6"/>
      <queryTableField id="7" name="d_easting" tableColumnId="7"/>
      <queryTableField id="8" name="d_northing" tableColumnId="8"/>
      <queryTableField id="9" name="d_elevation" tableColumnId="9"/>
      <queryTableField id="10" name="d_horizontal_acc" tableColumnId="10"/>
      <queryTableField id="11" name="d_vertical_acc" tableColumnId="11"/>
      <queryTableField id="12" name="w_easting" tableColumnId="12"/>
      <queryTableField id="13" name="w_northing" tableColumnId="13"/>
      <queryTableField id="14" name="w_elevation" tableColumnId="14"/>
      <queryTableField id="15" name="w_horizontal_acc" tableColumnId="15"/>
      <queryTableField id="16" name="w_vertical_acc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" xr16:uid="{5D6B563E-69E1-4F0D-A493-2FEF5652162E}" autoFormatId="16" applyNumberFormats="0" applyBorderFormats="0" applyFontFormats="0" applyPatternFormats="0" applyAlignmentFormats="0" applyWidthHeightFormats="0">
  <queryTableRefresh nextId="17">
    <queryTableFields count="16">
      <queryTableField id="1" name="peg_id" tableColumnId="1"/>
      <queryTableField id="2" name="f_easting" tableColumnId="2"/>
      <queryTableField id="3" name="f_northing" tableColumnId="3"/>
      <queryTableField id="4" name="f_elevation" tableColumnId="4"/>
      <queryTableField id="5" name="f_horizontal_acc" tableColumnId="5"/>
      <queryTableField id="6" name="f_vertical_acc" tableColumnId="6"/>
      <queryTableField id="7" name="d_easting" tableColumnId="7"/>
      <queryTableField id="8" name="d_northing" tableColumnId="8"/>
      <queryTableField id="9" name="d_elevation" tableColumnId="9"/>
      <queryTableField id="10" name="d_horizontal_acc" tableColumnId="10"/>
      <queryTableField id="11" name="d_vertical_acc" tableColumnId="11"/>
      <queryTableField id="12" name="w_easting" tableColumnId="12"/>
      <queryTableField id="13" name="w_northing" tableColumnId="13"/>
      <queryTableField id="14" name="w_elevation" tableColumnId="14"/>
      <queryTableField id="15" name="w_horizontal_acc" tableColumnId="15"/>
      <queryTableField id="16" name="w_vertical_acc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3" xr16:uid="{9E8D3723-5FE2-4607-ABA3-0417A4E4A7E6}" autoFormatId="16" applyNumberFormats="0" applyBorderFormats="0" applyFontFormats="0" applyPatternFormats="0" applyAlignmentFormats="0" applyWidthHeightFormats="0">
  <queryTableRefresh nextId="17">
    <queryTableFields count="16">
      <queryTableField id="1" name="peg_id" tableColumnId="1"/>
      <queryTableField id="2" name="f_easting" tableColumnId="2"/>
      <queryTableField id="3" name="f_northing" tableColumnId="3"/>
      <queryTableField id="4" name="f_elevation" tableColumnId="4"/>
      <queryTableField id="5" name="f_horizontal_acc" tableColumnId="5"/>
      <queryTableField id="6" name="f_vertical_acc" tableColumnId="6"/>
      <queryTableField id="7" name="d_easting" tableColumnId="7"/>
      <queryTableField id="8" name="d_northing" tableColumnId="8"/>
      <queryTableField id="9" name="d_elevation" tableColumnId="9"/>
      <queryTableField id="10" name="d_horizontal_acc" tableColumnId="10"/>
      <queryTableField id="11" name="d_vertical_acc" tableColumnId="11"/>
      <queryTableField id="12" name="w_easting" tableColumnId="12"/>
      <queryTableField id="13" name="w_northing" tableColumnId="13"/>
      <queryTableField id="14" name="w_elevation" tableColumnId="14"/>
      <queryTableField id="15" name="w_horizontal_acc" tableColumnId="15"/>
      <queryTableField id="16" name="w_vertical_acc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2" xr16:uid="{D7488E07-C9B3-4BEE-8ACB-0981035CA276}" autoFormatId="16" applyNumberFormats="0" applyBorderFormats="0" applyFontFormats="0" applyPatternFormats="0" applyAlignmentFormats="0" applyWidthHeightFormats="0">
  <queryTableRefresh nextId="17">
    <queryTableFields count="16">
      <queryTableField id="1" name="peg_id" tableColumnId="1"/>
      <queryTableField id="2" name="f_easting" tableColumnId="2"/>
      <queryTableField id="3" name="f_northing" tableColumnId="3"/>
      <queryTableField id="4" name="f_elevation" tableColumnId="4"/>
      <queryTableField id="5" name="f_horizontal_acc" tableColumnId="5"/>
      <queryTableField id="6" name="f_vertical_acc" tableColumnId="6"/>
      <queryTableField id="7" name="d_easting" tableColumnId="7"/>
      <queryTableField id="8" name="d_northing" tableColumnId="8"/>
      <queryTableField id="9" name="d_elevation" tableColumnId="9"/>
      <queryTableField id="10" name="d_horizontal_acc" tableColumnId="10"/>
      <queryTableField id="11" name="d_vertical_acc" tableColumnId="11"/>
      <queryTableField id="12" name="w_easting" tableColumnId="12"/>
      <queryTableField id="13" name="w_northing" tableColumnId="13"/>
      <queryTableField id="14" name="w_elevation" tableColumnId="14"/>
      <queryTableField id="15" name="w_horizontal_acc" tableColumnId="15"/>
      <queryTableField id="16" name="w_vertical_acc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1" xr16:uid="{5CD6CAB2-D891-497D-B639-79FC6E5B9135}" autoFormatId="16" applyNumberFormats="0" applyBorderFormats="0" applyFontFormats="0" applyPatternFormats="0" applyAlignmentFormats="0" applyWidthHeightFormats="0">
  <queryTableRefresh nextId="17">
    <queryTableFields count="16">
      <queryTableField id="1" name="peg_id" tableColumnId="1"/>
      <queryTableField id="2" name="f_easting" tableColumnId="2"/>
      <queryTableField id="3" name="f_northing" tableColumnId="3"/>
      <queryTableField id="4" name="f_elevation" tableColumnId="4"/>
      <queryTableField id="5" name="f_horizontal_acc" tableColumnId="5"/>
      <queryTableField id="6" name="f_vertical_acc" tableColumnId="6"/>
      <queryTableField id="7" name="d_easting" tableColumnId="7"/>
      <queryTableField id="8" name="d_northing" tableColumnId="8"/>
      <queryTableField id="9" name="d_elevation" tableColumnId="9"/>
      <queryTableField id="10" name="d_horizontal_acc" tableColumnId="10"/>
      <queryTableField id="11" name="d_vertical_acc" tableColumnId="11"/>
      <queryTableField id="12" name="w_easting" tableColumnId="12"/>
      <queryTableField id="13" name="w_northing" tableColumnId="13"/>
      <queryTableField id="14" name="w_elevation" tableColumnId="14"/>
      <queryTableField id="15" name="w_horizontal_acc" tableColumnId="15"/>
      <queryTableField id="16" name="w_vertical_acc" tableColumnId="1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A0D49C37-FDA6-42D8-91B2-3E4F94E781AC}" autoFormatId="16" applyNumberFormats="0" applyBorderFormats="0" applyFontFormats="0" applyPatternFormats="0" applyAlignmentFormats="0" applyWidthHeightFormats="0">
  <queryTableRefresh nextId="17">
    <queryTableFields count="16">
      <queryTableField id="1" name="peg_id" tableColumnId="1"/>
      <queryTableField id="2" name="f_easting" tableColumnId="2"/>
      <queryTableField id="3" name="f_northing" tableColumnId="3"/>
      <queryTableField id="4" name="f_elevation" tableColumnId="4"/>
      <queryTableField id="5" name="f_horizontal_acc" tableColumnId="5"/>
      <queryTableField id="6" name="f_vertical_acc" tableColumnId="6"/>
      <queryTableField id="7" name="d_easting" tableColumnId="7"/>
      <queryTableField id="8" name="d_northing" tableColumnId="8"/>
      <queryTableField id="9" name="d_elevation" tableColumnId="9"/>
      <queryTableField id="10" name="d_horizontal_acc" tableColumnId="10"/>
      <queryTableField id="11" name="d_vertical_acc" tableColumnId="11"/>
      <queryTableField id="12" name="w_easting" tableColumnId="12"/>
      <queryTableField id="13" name="w_northing" tableColumnId="13"/>
      <queryTableField id="14" name="w_elevation" tableColumnId="14"/>
      <queryTableField id="15" name="w_horizontal_acc" tableColumnId="15"/>
      <queryTableField id="16" name="w_vertical_acc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B79FB36E-2FE4-41EA-BCDD-1C284ECFF1CF}" autoFormatId="16" applyNumberFormats="0" applyBorderFormats="0" applyFontFormats="0" applyPatternFormats="0" applyAlignmentFormats="0" applyWidthHeightFormats="0">
  <queryTableRefresh nextId="17">
    <queryTableFields count="16">
      <queryTableField id="1" name="peg_id" tableColumnId="1"/>
      <queryTableField id="2" name="f_easting" tableColumnId="2"/>
      <queryTableField id="3" name="f_northing" tableColumnId="3"/>
      <queryTableField id="4" name="f_elevation" tableColumnId="4"/>
      <queryTableField id="5" name="f_horizontal_acc" tableColumnId="5"/>
      <queryTableField id="6" name="f_vertical_acc" tableColumnId="6"/>
      <queryTableField id="7" name="d_easting" tableColumnId="7"/>
      <queryTableField id="8" name="d_northing" tableColumnId="8"/>
      <queryTableField id="9" name="d_elevation" tableColumnId="9"/>
      <queryTableField id="10" name="d_horizontal_acc" tableColumnId="10"/>
      <queryTableField id="11" name="d_vertical_acc" tableColumnId="11"/>
      <queryTableField id="12" name="w_easting" tableColumnId="12"/>
      <queryTableField id="13" name="w_northing" tableColumnId="13"/>
      <queryTableField id="14" name="w_elevation" tableColumnId="14"/>
      <queryTableField id="15" name="w_horizontal_acc" tableColumnId="15"/>
      <queryTableField id="16" name="w_vertical_acc" tableColumnId="1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09508DAE-A955-4971-934F-D9A58EBA5BC2}" autoFormatId="16" applyNumberFormats="0" applyBorderFormats="0" applyFontFormats="0" applyPatternFormats="0" applyAlignmentFormats="0" applyWidthHeightFormats="0">
  <queryTableRefresh nextId="17">
    <queryTableFields count="16">
      <queryTableField id="1" name="peg_id" tableColumnId="1"/>
      <queryTableField id="2" name="f_easting" tableColumnId="2"/>
      <queryTableField id="3" name="f_northing" tableColumnId="3"/>
      <queryTableField id="4" name="f_elevation" tableColumnId="4"/>
      <queryTableField id="5" name="f_horizontal_acc" tableColumnId="5"/>
      <queryTableField id="6" name="f_vertical_acc" tableColumnId="6"/>
      <queryTableField id="7" name="d_easting" tableColumnId="7"/>
      <queryTableField id="8" name="d_northing" tableColumnId="8"/>
      <queryTableField id="9" name="d_elevation" tableColumnId="9"/>
      <queryTableField id="10" name="d_horizontal_acc" tableColumnId="10"/>
      <queryTableField id="11" name="d_vertical_acc" tableColumnId="11"/>
      <queryTableField id="12" name="w_easting" tableColumnId="12"/>
      <queryTableField id="13" name="w_northing" tableColumnId="13"/>
      <queryTableField id="14" name="w_elevation" tableColumnId="14"/>
      <queryTableField id="15" name="w_horizontal_acc" tableColumnId="15"/>
      <queryTableField id="16" name="w_vertical_acc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8A4E41F1-9E24-470A-9D19-6AB3A81B97CA}" autoFormatId="16" applyNumberFormats="0" applyBorderFormats="0" applyFontFormats="0" applyPatternFormats="0" applyAlignmentFormats="0" applyWidthHeightFormats="0">
  <queryTableRefresh nextId="17">
    <queryTableFields count="16">
      <queryTableField id="1" name="peg_id" tableColumnId="1"/>
      <queryTableField id="2" name="f_easting" tableColumnId="2"/>
      <queryTableField id="3" name="f_northing" tableColumnId="3"/>
      <queryTableField id="4" name="f_elevation" tableColumnId="4"/>
      <queryTableField id="5" name="f_horizontal_acc" tableColumnId="5"/>
      <queryTableField id="6" name="f_vertical_acc" tableColumnId="6"/>
      <queryTableField id="7" name="d_easting" tableColumnId="7"/>
      <queryTableField id="8" name="d_northing" tableColumnId="8"/>
      <queryTableField id="9" name="d_elevation" tableColumnId="9"/>
      <queryTableField id="10" name="d_horizontal_acc" tableColumnId="10"/>
      <queryTableField id="11" name="d_vertical_acc" tableColumnId="11"/>
      <queryTableField id="12" name="w_easting" tableColumnId="12"/>
      <queryTableField id="13" name="w_northing" tableColumnId="13"/>
      <queryTableField id="14" name="w_elevation" tableColumnId="14"/>
      <queryTableField id="15" name="w_horizontal_acc" tableColumnId="15"/>
      <queryTableField id="16" name="w_vertical_acc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D7BAC20D-B9F1-4594-8754-5EA13E339376}" autoFormatId="16" applyNumberFormats="0" applyBorderFormats="0" applyFontFormats="0" applyPatternFormats="0" applyAlignmentFormats="0" applyWidthHeightFormats="0">
  <queryTableRefresh nextId="17">
    <queryTableFields count="16">
      <queryTableField id="1" name="peg_id" tableColumnId="1"/>
      <queryTableField id="2" name="f_easting" tableColumnId="2"/>
      <queryTableField id="3" name="f_northing" tableColumnId="3"/>
      <queryTableField id="4" name="f_elevation" tableColumnId="4"/>
      <queryTableField id="5" name="f_horizontal_acc" tableColumnId="5"/>
      <queryTableField id="6" name="f_vertical_acc" tableColumnId="6"/>
      <queryTableField id="7" name="d_easting" tableColumnId="7"/>
      <queryTableField id="8" name="d_northing" tableColumnId="8"/>
      <queryTableField id="9" name="d_elevation" tableColumnId="9"/>
      <queryTableField id="10" name="d_horizontal_acc" tableColumnId="10"/>
      <queryTableField id="11" name="d_vertical_acc" tableColumnId="11"/>
      <queryTableField id="12" name="w_easting" tableColumnId="12"/>
      <queryTableField id="13" name="w_northing" tableColumnId="13"/>
      <queryTableField id="14" name="w_elevation" tableColumnId="14"/>
      <queryTableField id="15" name="w_horizontal_acc" tableColumnId="15"/>
      <queryTableField id="16" name="w_vertical_acc" tableColumnId="1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D5DCACE-AAA5-4892-A730-A6EEB3E7CA7A}" autoFormatId="16" applyNumberFormats="0" applyBorderFormats="0" applyFontFormats="0" applyPatternFormats="0" applyAlignmentFormats="0" applyWidthHeightFormats="0">
  <queryTableRefresh nextId="17">
    <queryTableFields count="16">
      <queryTableField id="1" name="peg_id" tableColumnId="1"/>
      <queryTableField id="2" name="f_easting" tableColumnId="2"/>
      <queryTableField id="3" name="f_northing" tableColumnId="3"/>
      <queryTableField id="4" name="f_elevation" tableColumnId="4"/>
      <queryTableField id="5" name="f_horizontal_acc" tableColumnId="5"/>
      <queryTableField id="6" name="f_vertical_acc" tableColumnId="6"/>
      <queryTableField id="7" name="d_easting" tableColumnId="7"/>
      <queryTableField id="8" name="d_northing" tableColumnId="8"/>
      <queryTableField id="9" name="d_elevation" tableColumnId="9"/>
      <queryTableField id="10" name="d_horizontal_acc" tableColumnId="10"/>
      <queryTableField id="11" name="d_vertical_acc" tableColumnId="11"/>
      <queryTableField id="12" name="w_easting" tableColumnId="12"/>
      <queryTableField id="13" name="w_northing" tableColumnId="13"/>
      <queryTableField id="14" name="w_elevation" tableColumnId="14"/>
      <queryTableField id="15" name="w_horizontal_acc" tableColumnId="15"/>
      <queryTableField id="16" name="w_vertical_acc" tableColumnId="1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EDEB12-4942-4A7A-97D4-B1F67FF8BBB7}" autoFormatId="16" applyNumberFormats="0" applyBorderFormats="0" applyFontFormats="0" applyPatternFormats="0" applyAlignmentFormats="0" applyWidthHeightFormats="0">
  <queryTableRefresh nextId="6">
    <queryTableFields count="5">
      <queryTableField id="1" name="Peg name" tableColumnId="1"/>
      <queryTableField id="2" name="Northing" tableColumnId="2"/>
      <queryTableField id="3" name="Easting" tableColumnId="3"/>
      <queryTableField id="4" name="Elevation" tableColumnId="4"/>
      <queryTableField id="5" name="Descip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DF5FA5-4738-419C-B9A1-029550D9AE92}" name="point_data__12" displayName="point_data__12" ref="A1:P14" tableType="queryTable" totalsRowShown="0">
  <autoFilter ref="A1:P14" xr:uid="{73DF5FA5-4738-419C-B9A1-029550D9AE92}"/>
  <tableColumns count="16">
    <tableColumn id="1" xr3:uid="{9772BE79-A59D-4064-83FE-541612277F8F}" uniqueName="1" name="peg_id" queryTableFieldId="1"/>
    <tableColumn id="2" xr3:uid="{CE611EAC-54A7-4F39-9693-3386B78C49BA}" uniqueName="2" name="f_easting" queryTableFieldId="2"/>
    <tableColumn id="3" xr3:uid="{3757CCC7-F7A2-497F-9FAA-CE0A6F36668E}" uniqueName="3" name="f_northing" queryTableFieldId="3"/>
    <tableColumn id="4" xr3:uid="{45F8DF98-1EC5-4615-B3AA-ED39799E070B}" uniqueName="4" name="f_elevation" queryTableFieldId="4"/>
    <tableColumn id="5" xr3:uid="{C9C0BD07-30BB-48C2-9BA8-55DCCEC3C72E}" uniqueName="5" name="f_horizontal_acc" queryTableFieldId="5"/>
    <tableColumn id="6" xr3:uid="{69BD052C-9470-4CF4-9E92-1B09DF865B9A}" uniqueName="6" name="f_vertical_acc" queryTableFieldId="6"/>
    <tableColumn id="7" xr3:uid="{20541FBC-26A2-4CDF-9597-E184285F7C50}" uniqueName="7" name="d_easting" queryTableFieldId="7"/>
    <tableColumn id="8" xr3:uid="{D9B670A4-73A0-4E2D-AE40-44EF73356FA0}" uniqueName="8" name="d_northing" queryTableFieldId="8"/>
    <tableColumn id="9" xr3:uid="{EF6B1DD5-C960-47DA-A9C7-E16A4BE0AD12}" uniqueName="9" name="d_elevation" queryTableFieldId="9"/>
    <tableColumn id="10" xr3:uid="{847FD456-8FE8-4040-A9A7-79BA582C33DC}" uniqueName="10" name="d_horizontal_acc" queryTableFieldId="10"/>
    <tableColumn id="11" xr3:uid="{A920EC52-CFB4-4E53-AE97-9055968012B2}" uniqueName="11" name="d_vertical_acc" queryTableFieldId="11"/>
    <tableColumn id="12" xr3:uid="{63409421-2BF6-4E16-949D-B199C409544E}" uniqueName="12" name="w_easting" queryTableFieldId="12"/>
    <tableColumn id="13" xr3:uid="{3FC64A3A-1C25-46C4-95AD-7F1A09F6E811}" uniqueName="13" name="w_northing" queryTableFieldId="13"/>
    <tableColumn id="14" xr3:uid="{3463D967-73BB-40C7-9F17-CBEFED8BBDDA}" uniqueName="14" name="w_elevation" queryTableFieldId="14"/>
    <tableColumn id="15" xr3:uid="{EB7DCCC4-9F16-464C-92AD-517EA1B823BB}" uniqueName="15" name="w_horizontal_acc" queryTableFieldId="15"/>
    <tableColumn id="16" xr3:uid="{DD0BB6C6-E826-4F83-8025-B3EB070A386D}" uniqueName="16" name="w_vertical_acc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1185864-35F8-415E-B6A6-B00E4BDF0D3B}" name="point_data__11" displayName="point_data__11" ref="A1:P15" tableType="queryTable" totalsRowShown="0">
  <autoFilter ref="A1:P15" xr:uid="{61185864-35F8-415E-B6A6-B00E4BDF0D3B}"/>
  <tableColumns count="16">
    <tableColumn id="1" xr3:uid="{0A3FC1B6-F761-4FEB-9593-6C0CE24A4D2F}" uniqueName="1" name="peg_id" queryTableFieldId="1"/>
    <tableColumn id="2" xr3:uid="{18E8E8C9-BF43-4B24-8261-BB181383FD06}" uniqueName="2" name="f_easting" queryTableFieldId="2"/>
    <tableColumn id="3" xr3:uid="{869BE1A7-6546-4643-9629-67BB65713E3B}" uniqueName="3" name="f_northing" queryTableFieldId="3"/>
    <tableColumn id="4" xr3:uid="{7800786D-04C4-4B7E-A70E-3CB1606DC282}" uniqueName="4" name="f_elevation" queryTableFieldId="4"/>
    <tableColumn id="5" xr3:uid="{DEFEE695-8184-4BB2-B5ED-D7AE180391EE}" uniqueName="5" name="f_horizontal_acc" queryTableFieldId="5"/>
    <tableColumn id="6" xr3:uid="{F055E225-A75C-4C0C-AB71-DEEADA6328C4}" uniqueName="6" name="f_vertical_acc" queryTableFieldId="6"/>
    <tableColumn id="7" xr3:uid="{064C931E-19EE-4B34-8A70-48A774559695}" uniqueName="7" name="d_easting" queryTableFieldId="7"/>
    <tableColumn id="8" xr3:uid="{BAE6D81C-8E70-49AD-88AC-FBC42D7B8D1F}" uniqueName="8" name="d_northing" queryTableFieldId="8"/>
    <tableColumn id="9" xr3:uid="{63739288-8FD3-425A-962F-8377751267AF}" uniqueName="9" name="d_elevation" queryTableFieldId="9"/>
    <tableColumn id="10" xr3:uid="{22440BD7-2EDF-4117-9F1C-D5A8A8C5CF7E}" uniqueName="10" name="d_horizontal_acc" queryTableFieldId="10"/>
    <tableColumn id="11" xr3:uid="{356F0B14-DBB6-4EC9-9D99-56121CFEB050}" uniqueName="11" name="d_vertical_acc" queryTableFieldId="11"/>
    <tableColumn id="12" xr3:uid="{218336A0-1E70-4C87-B448-4B0008F1A6E6}" uniqueName="12" name="w_easting" queryTableFieldId="12"/>
    <tableColumn id="13" xr3:uid="{0A8B7560-A62C-44F2-B571-CF1F6F53A285}" uniqueName="13" name="w_northing" queryTableFieldId="13"/>
    <tableColumn id="14" xr3:uid="{FC63616F-A2E6-401A-8A52-6859CACDB942}" uniqueName="14" name="w_elevation" queryTableFieldId="14"/>
    <tableColumn id="15" xr3:uid="{188760C2-E7B6-41CA-B08D-13657514166F}" uniqueName="15" name="w_horizontal_acc" queryTableFieldId="15"/>
    <tableColumn id="16" xr3:uid="{5CB31966-4627-42B5-A27A-692D69D36C1F}" uniqueName="16" name="w_vertical_acc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3FFDB4-F54F-419B-BE18-F0834DB7B9F2}" name="point_data__10" displayName="point_data__10" ref="A1:P15" tableType="queryTable" totalsRowShown="0">
  <autoFilter ref="A1:P15" xr:uid="{923FFDB4-F54F-419B-BE18-F0834DB7B9F2}"/>
  <tableColumns count="16">
    <tableColumn id="1" xr3:uid="{578A07AD-E59C-487E-ADB7-593BF76362AB}" uniqueName="1" name="peg_id" queryTableFieldId="1"/>
    <tableColumn id="2" xr3:uid="{541EDB99-B6A6-4831-B98A-A9AA9F708314}" uniqueName="2" name="f_easting" queryTableFieldId="2"/>
    <tableColumn id="3" xr3:uid="{363DB9E4-31E0-49DC-813A-3BBC3EF6E3ED}" uniqueName="3" name="f_northing" queryTableFieldId="3"/>
    <tableColumn id="4" xr3:uid="{8E716222-B867-4098-A041-6209CB84A6EC}" uniqueName="4" name="f_elevation" queryTableFieldId="4"/>
    <tableColumn id="5" xr3:uid="{664D6024-9101-4F8D-BE31-D3D710E5B796}" uniqueName="5" name="f_horizontal_acc" queryTableFieldId="5"/>
    <tableColumn id="6" xr3:uid="{39E86156-32E2-44FF-AA64-6AA2AAA32ACA}" uniqueName="6" name="f_vertical_acc" queryTableFieldId="6"/>
    <tableColumn id="7" xr3:uid="{04CD8E61-E1C8-4855-87C0-A8611D1F4749}" uniqueName="7" name="d_easting" queryTableFieldId="7"/>
    <tableColumn id="8" xr3:uid="{A2FDE093-805A-4C8F-A4FA-0AB00DB4C140}" uniqueName="8" name="d_northing" queryTableFieldId="8"/>
    <tableColumn id="9" xr3:uid="{6051DFEB-BD10-493B-A10A-12AC0D942C32}" uniqueName="9" name="d_elevation" queryTableFieldId="9"/>
    <tableColumn id="10" xr3:uid="{E4F34712-3159-4C9A-BDE8-1DAC8A09BD53}" uniqueName="10" name="d_horizontal_acc" queryTableFieldId="10"/>
    <tableColumn id="11" xr3:uid="{6C47C6B7-574D-4016-9587-F2A24C107EA0}" uniqueName="11" name="d_vertical_acc" queryTableFieldId="11"/>
    <tableColumn id="12" xr3:uid="{E33218C0-6D45-42CE-BD73-892F953F4EA0}" uniqueName="12" name="w_easting" queryTableFieldId="12"/>
    <tableColumn id="13" xr3:uid="{D478E565-B897-4CA8-9582-58F3DA6B831A}" uniqueName="13" name="w_northing" queryTableFieldId="13"/>
    <tableColumn id="14" xr3:uid="{3AA0FCEF-2D20-4F9E-879D-6C8AA0FFE089}" uniqueName="14" name="w_elevation" queryTableFieldId="14"/>
    <tableColumn id="15" xr3:uid="{BD6E29C0-3EDA-48B7-B549-B0CAACB9B001}" uniqueName="15" name="w_horizontal_acc" queryTableFieldId="15"/>
    <tableColumn id="16" xr3:uid="{1F9B9A4F-8FA0-42D5-B2CC-68AD5FDA1686}" uniqueName="16" name="w_vertical_acc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FEF2189-21C1-49E4-9D1E-63A7B3A5BE5A}" name="point_data__9" displayName="point_data__9" ref="A1:P15" tableType="queryTable" totalsRowShown="0">
  <autoFilter ref="A1:P15" xr:uid="{BFEF2189-21C1-49E4-9D1E-63A7B3A5BE5A}"/>
  <tableColumns count="16">
    <tableColumn id="1" xr3:uid="{D7A628F3-C1AB-475C-9329-A4C75E042999}" uniqueName="1" name="peg_id" queryTableFieldId="1"/>
    <tableColumn id="2" xr3:uid="{AE36881A-BE2A-4D7A-BE29-7FB7C7F4B91E}" uniqueName="2" name="f_easting" queryTableFieldId="2"/>
    <tableColumn id="3" xr3:uid="{358A84CD-23F5-4E65-B338-BB772E30A964}" uniqueName="3" name="f_northing" queryTableFieldId="3"/>
    <tableColumn id="4" xr3:uid="{8AE08F73-1CAD-4D5C-9656-3987FBC172FF}" uniqueName="4" name="f_elevation" queryTableFieldId="4"/>
    <tableColumn id="5" xr3:uid="{E9F49199-3324-4617-8802-C9F6AA3FD601}" uniqueName="5" name="f_horizontal_acc" queryTableFieldId="5"/>
    <tableColumn id="6" xr3:uid="{AB3746FD-F9E0-4FD9-9715-EAD9E99D0988}" uniqueName="6" name="f_vertical_acc" queryTableFieldId="6"/>
    <tableColumn id="7" xr3:uid="{4A6187EA-CAF5-4EF0-81B0-83D7FE098652}" uniqueName="7" name="d_easting" queryTableFieldId="7"/>
    <tableColumn id="8" xr3:uid="{DE9092D3-45AC-49AD-9EC5-287E0AB26500}" uniqueName="8" name="d_northing" queryTableFieldId="8"/>
    <tableColumn id="9" xr3:uid="{A08693C3-D223-4ADC-A244-00736AD827B6}" uniqueName="9" name="d_elevation" queryTableFieldId="9"/>
    <tableColumn id="10" xr3:uid="{BAF6B18F-54DA-44D2-8EFE-095F18068B9F}" uniqueName="10" name="d_horizontal_acc" queryTableFieldId="10"/>
    <tableColumn id="11" xr3:uid="{31F83B61-BE20-4434-B8B7-90AF13AC8E0B}" uniqueName="11" name="d_vertical_acc" queryTableFieldId="11"/>
    <tableColumn id="12" xr3:uid="{5AC56E65-CC9B-408B-A5B6-128026E33EE6}" uniqueName="12" name="w_easting" queryTableFieldId="12"/>
    <tableColumn id="13" xr3:uid="{8F2B33A6-4F0E-431F-B9DC-14F985C24B0B}" uniqueName="13" name="w_northing" queryTableFieldId="13"/>
    <tableColumn id="14" xr3:uid="{95D93CAC-43EC-42E9-8FFD-B9D631E83428}" uniqueName="14" name="w_elevation" queryTableFieldId="14"/>
    <tableColumn id="15" xr3:uid="{AA037609-B9D7-492B-975A-D2B75964B01E}" uniqueName="15" name="w_horizontal_acc" queryTableFieldId="15"/>
    <tableColumn id="16" xr3:uid="{4D783F73-D85F-4EED-B109-3DFA2C2A6C9A}" uniqueName="16" name="w_vertical_acc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B47722-3E5A-425E-8C3B-75D120308DA0}" name="point_data__8" displayName="point_data__8" ref="A1:P16" tableType="queryTable" totalsRowShown="0">
  <autoFilter ref="A1:P16" xr:uid="{0EB47722-3E5A-425E-8C3B-75D120308DA0}"/>
  <tableColumns count="16">
    <tableColumn id="1" xr3:uid="{CDD586FA-D14A-4320-8D00-B5A9C8B24E68}" uniqueName="1" name="peg_id" queryTableFieldId="1"/>
    <tableColumn id="2" xr3:uid="{B5B987A2-914E-4036-AD4C-8BEAA1197F4C}" uniqueName="2" name="f_easting" queryTableFieldId="2"/>
    <tableColumn id="3" xr3:uid="{700C4878-115A-4218-B8FA-9B4BC5B0A45A}" uniqueName="3" name="f_northing" queryTableFieldId="3"/>
    <tableColumn id="4" xr3:uid="{1879A84D-A7FF-4A46-80BD-11C74DC1B714}" uniqueName="4" name="f_elevation" queryTableFieldId="4"/>
    <tableColumn id="5" xr3:uid="{C7FF440F-8136-4DB2-B8CF-8A29CEDAF87C}" uniqueName="5" name="f_horizontal_acc" queryTableFieldId="5"/>
    <tableColumn id="6" xr3:uid="{EEEFD9BF-218B-467A-99DA-C8CEE05176DE}" uniqueName="6" name="f_vertical_acc" queryTableFieldId="6"/>
    <tableColumn id="7" xr3:uid="{9F33A891-5906-4013-9E11-4276C40BB5A9}" uniqueName="7" name="d_easting" queryTableFieldId="7"/>
    <tableColumn id="8" xr3:uid="{23A6364F-BCB5-4BF3-BA48-E95B505E8D51}" uniqueName="8" name="d_northing" queryTableFieldId="8"/>
    <tableColumn id="9" xr3:uid="{A80EBB93-85FB-4BAC-B866-59DAD2279286}" uniqueName="9" name="d_elevation" queryTableFieldId="9"/>
    <tableColumn id="10" xr3:uid="{61D4E7BC-1B54-434F-97D8-785CB7335AF9}" uniqueName="10" name="d_horizontal_acc" queryTableFieldId="10"/>
    <tableColumn id="11" xr3:uid="{8ACB67F6-2F1F-4458-B829-9F79B9EAB6E7}" uniqueName="11" name="d_vertical_acc" queryTableFieldId="11"/>
    <tableColumn id="12" xr3:uid="{2A9C16FF-A7CA-43F9-829F-FF2891767002}" uniqueName="12" name="w_easting" queryTableFieldId="12"/>
    <tableColumn id="13" xr3:uid="{42BCA6A4-44A1-42BD-BC86-03A3FE625495}" uniqueName="13" name="w_northing" queryTableFieldId="13"/>
    <tableColumn id="14" xr3:uid="{7554D845-80D0-46CD-A099-3FA14B70D1EB}" uniqueName="14" name="w_elevation" queryTableFieldId="14"/>
    <tableColumn id="15" xr3:uid="{97C76C4C-3AC6-43FC-A137-1E4C496DA304}" uniqueName="15" name="w_horizontal_acc" queryTableFieldId="15"/>
    <tableColumn id="16" xr3:uid="{27256C01-2F03-4263-9C57-F5B7FC0EDCD8}" uniqueName="16" name="w_vertical_acc" queryTableField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4E9BB3-7243-4C2D-9343-DE9DA7BA4D20}" name="point_data__7" displayName="point_data__7" ref="A1:P16" tableType="queryTable" totalsRowShown="0">
  <autoFilter ref="A1:P16" xr:uid="{BB4E9BB3-7243-4C2D-9343-DE9DA7BA4D20}"/>
  <tableColumns count="16">
    <tableColumn id="1" xr3:uid="{6E97D635-F278-48E0-99EB-D59521AEADCB}" uniqueName="1" name="\" queryTableFieldId="1"/>
    <tableColumn id="2" xr3:uid="{91AC2754-2C56-4FAC-BEF3-D54EDF7226C2}" uniqueName="2" name="f_easting" queryTableFieldId="2"/>
    <tableColumn id="3" xr3:uid="{19DF53B8-B1DE-4F6F-A61F-7F15A6828EA8}" uniqueName="3" name="f_northing" queryTableFieldId="3"/>
    <tableColumn id="4" xr3:uid="{6980CEF9-5B51-4330-A090-57AE1C111313}" uniqueName="4" name="f_elevation" queryTableFieldId="4"/>
    <tableColumn id="5" xr3:uid="{FE94D924-BB67-43CA-BF8D-AE51D1898742}" uniqueName="5" name="f_horizontal_acc" queryTableFieldId="5"/>
    <tableColumn id="6" xr3:uid="{F6DF0D2E-1513-44FE-AAC3-36129F9DEE48}" uniqueName="6" name="f_vertical_acc" queryTableFieldId="6"/>
    <tableColumn id="7" xr3:uid="{8A20E1F9-38A5-42B1-A429-44A0996110F1}" uniqueName="7" name="d_easting" queryTableFieldId="7"/>
    <tableColumn id="8" xr3:uid="{41313707-3E12-4D06-8947-779237AB4687}" uniqueName="8" name="d_northing" queryTableFieldId="8"/>
    <tableColumn id="9" xr3:uid="{BE62F75D-E1A7-4C01-BAAC-73DA6006D744}" uniqueName="9" name="d_elevation" queryTableFieldId="9"/>
    <tableColumn id="10" xr3:uid="{765749B1-301B-4648-BFF9-28D34B740B84}" uniqueName="10" name="d_horizontal_acc" queryTableFieldId="10"/>
    <tableColumn id="11" xr3:uid="{3A2543F2-A5FD-4E16-93DE-97E04FE9A7F8}" uniqueName="11" name="d_vertical_acc" queryTableFieldId="11"/>
    <tableColumn id="12" xr3:uid="{90746BCB-24FF-42A6-BBCE-03CAA6BC74B9}" uniqueName="12" name="w_easting" queryTableFieldId="12"/>
    <tableColumn id="13" xr3:uid="{C26A0D59-4EEE-4F61-95CA-EB32ED16C6CA}" uniqueName="13" name="w_northing" queryTableFieldId="13"/>
    <tableColumn id="14" xr3:uid="{F5EBF353-489F-4E34-A251-719B2FB66DB5}" uniqueName="14" name="w_elevation" queryTableFieldId="14"/>
    <tableColumn id="15" xr3:uid="{5D2D998E-8693-4C4A-85C8-9B7D4A374861}" uniqueName="15" name="w_horizontal_acc" queryTableFieldId="15"/>
    <tableColumn id="16" xr3:uid="{D9EEA829-3977-4669-94DE-9BFE61AD29F6}" uniqueName="16" name="w_vertical_acc" queryTableField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029B69-31D2-40D8-9346-05D1592912E7}" name="point_data__6" displayName="point_data__6" ref="A1:P16" tableType="queryTable" totalsRowShown="0">
  <autoFilter ref="A1:P16" xr:uid="{32029B69-31D2-40D8-9346-05D1592912E7}"/>
  <tableColumns count="16">
    <tableColumn id="1" xr3:uid="{2E06C1E1-6B5A-4668-8821-DF7DFCCA260C}" uniqueName="1" name="peg_id" queryTableFieldId="1"/>
    <tableColumn id="2" xr3:uid="{0579D73B-9EF5-44C7-A3EB-5CE514870B97}" uniqueName="2" name="f_easting" queryTableFieldId="2"/>
    <tableColumn id="3" xr3:uid="{E2135DD8-5F0F-4370-9226-D49DCCB0EFDF}" uniqueName="3" name="f_northing" queryTableFieldId="3"/>
    <tableColumn id="4" xr3:uid="{6CEE7098-A507-436E-A277-1875072E198E}" uniqueName="4" name="f_elevation" queryTableFieldId="4"/>
    <tableColumn id="5" xr3:uid="{17CF2869-12AD-4F0F-856D-52152201EB14}" uniqueName="5" name="f_horizontal_acc" queryTableFieldId="5"/>
    <tableColumn id="6" xr3:uid="{0B3682DC-A717-4BAC-9294-3B4808EDDE09}" uniqueName="6" name="f_vertical_acc" queryTableFieldId="6"/>
    <tableColumn id="7" xr3:uid="{403A3978-5493-4B13-B8B0-0D14D6563A96}" uniqueName="7" name="d_easting" queryTableFieldId="7"/>
    <tableColumn id="8" xr3:uid="{2F796AE2-401B-4C99-9147-A00486935642}" uniqueName="8" name="d_northing" queryTableFieldId="8"/>
    <tableColumn id="9" xr3:uid="{F23CA9F4-CCE5-42EF-9B81-9DA52B0E9BD2}" uniqueName="9" name="d_elevation" queryTableFieldId="9"/>
    <tableColumn id="10" xr3:uid="{9125D51B-A320-434F-A152-2811564C823A}" uniqueName="10" name="d_horizontal_acc" queryTableFieldId="10"/>
    <tableColumn id="11" xr3:uid="{7B8266A6-2A27-407F-BA5A-25B18F07B225}" uniqueName="11" name="d_vertical_acc" queryTableFieldId="11"/>
    <tableColumn id="12" xr3:uid="{5A4C3249-8093-4FFA-9ADD-4E800029C158}" uniqueName="12" name="w_easting" queryTableFieldId="12"/>
    <tableColumn id="13" xr3:uid="{36F5C6FC-EF1D-45AC-89A5-3D3FEE59CEFE}" uniqueName="13" name="w_northing" queryTableFieldId="13"/>
    <tableColumn id="14" xr3:uid="{A1969B7C-DF0A-4248-A89F-880DA940E447}" uniqueName="14" name="w_elevation" queryTableFieldId="14"/>
    <tableColumn id="15" xr3:uid="{6A495632-99F3-43A3-B840-245E0F7A4490}" uniqueName="15" name="w_horizontal_acc" queryTableFieldId="15"/>
    <tableColumn id="16" xr3:uid="{64D10588-EF1B-42EF-8975-3BD8B1C34F43}" uniqueName="16" name="w_vertical_acc" queryTableField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76E98F-FFDC-43D2-80ED-333CF9B916DA}" name="point_data__5" displayName="point_data__5" ref="A1:P16" tableType="queryTable" totalsRowShown="0">
  <autoFilter ref="A1:P16" xr:uid="{C676E98F-FFDC-43D2-80ED-333CF9B916DA}"/>
  <tableColumns count="16">
    <tableColumn id="1" xr3:uid="{FEBAFFFD-4FBC-41B3-875E-5E12226D9097}" uniqueName="1" name="peg_id" queryTableFieldId="1"/>
    <tableColumn id="2" xr3:uid="{380C2A8D-88E8-4BCD-B0C2-4C007AE25FF3}" uniqueName="2" name="f_easting" queryTableFieldId="2"/>
    <tableColumn id="3" xr3:uid="{2D0415F0-AA96-4F98-A216-4EC4985BD067}" uniqueName="3" name="f_northing" queryTableFieldId="3"/>
    <tableColumn id="4" xr3:uid="{F08D2ECD-7374-47CE-82C7-18F0E896348D}" uniqueName="4" name="f_elevation" queryTableFieldId="4"/>
    <tableColumn id="5" xr3:uid="{0649B89C-9D6D-4344-AB0E-F9B173FC2E77}" uniqueName="5" name="f_horizontal_acc" queryTableFieldId="5"/>
    <tableColumn id="6" xr3:uid="{FBB4D9CD-4C2F-44B4-8A8C-5C8D45D5FC52}" uniqueName="6" name="f_vertical_acc" queryTableFieldId="6"/>
    <tableColumn id="7" xr3:uid="{61E29BD4-45C6-4EF1-BDFB-533051920C17}" uniqueName="7" name="d_easting" queryTableFieldId="7"/>
    <tableColumn id="8" xr3:uid="{6E5D81F1-B8B1-416F-A2A4-59BF3A0835ED}" uniqueName="8" name="d_northing" queryTableFieldId="8"/>
    <tableColumn id="9" xr3:uid="{5FBBB643-9F92-454D-B629-1BC82019FA45}" uniqueName="9" name="d_elevation" queryTableFieldId="9"/>
    <tableColumn id="10" xr3:uid="{5F293F7A-8BAD-439D-9CD5-44852AE302F0}" uniqueName="10" name="d_horizontal_acc" queryTableFieldId="10"/>
    <tableColumn id="11" xr3:uid="{2E56EA33-89A7-4F0D-85F0-1AE5C5433E42}" uniqueName="11" name="d_vertical_acc" queryTableFieldId="11"/>
    <tableColumn id="12" xr3:uid="{1582E2EC-B1C3-4F80-85F7-191C781C186B}" uniqueName="12" name="w_easting" queryTableFieldId="12"/>
    <tableColumn id="13" xr3:uid="{1FB8EF8E-2644-44CD-94B0-6429BA0C0573}" uniqueName="13" name="w_northing" queryTableFieldId="13"/>
    <tableColumn id="14" xr3:uid="{31AD1DB6-2266-4D85-B223-5BECB39EB079}" uniqueName="14" name="w_elevation" queryTableFieldId="14"/>
    <tableColumn id="15" xr3:uid="{893B50AD-3A5B-4707-B25F-2D03A5CBDFCD}" uniqueName="15" name="w_horizontal_acc" queryTableFieldId="15"/>
    <tableColumn id="16" xr3:uid="{2C60162E-DC3D-496B-8601-A4A0F08A51CC}" uniqueName="16" name="w_vertical_acc" queryTableField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71C218-18D8-4948-9C7E-1D71D6D4398B}" name="point_data__4" displayName="point_data__4" ref="A1:P16" tableType="queryTable" totalsRowShown="0">
  <autoFilter ref="A1:P16" xr:uid="{EB71C218-18D8-4948-9C7E-1D71D6D4398B}"/>
  <tableColumns count="16">
    <tableColumn id="1" xr3:uid="{846DC173-5E39-4473-A2C4-B81EFEB92C64}" uniqueName="1" name="peg_id" queryTableFieldId="1"/>
    <tableColumn id="2" xr3:uid="{BD47D149-DE55-4E49-AE3D-9C17A3E21DB1}" uniqueName="2" name="f_easting" queryTableFieldId="2"/>
    <tableColumn id="3" xr3:uid="{4274206C-1CE9-4262-8243-9A5C36A08558}" uniqueName="3" name="f_northing" queryTableFieldId="3"/>
    <tableColumn id="4" xr3:uid="{49C28BEB-333A-4E0F-ABD0-ADC04F0E4DA3}" uniqueName="4" name="f_elevation" queryTableFieldId="4"/>
    <tableColumn id="5" xr3:uid="{DC19E32B-37A1-4AF6-983F-8A9E0FEE4C03}" uniqueName="5" name="f_horizontal_acc" queryTableFieldId="5"/>
    <tableColumn id="6" xr3:uid="{4D466CA0-AABB-4A57-9EDC-52477D3CD231}" uniqueName="6" name="f_vertical_acc" queryTableFieldId="6"/>
    <tableColumn id="7" xr3:uid="{E3A2E148-4E0D-4061-ACB5-5AAC68587C7E}" uniqueName="7" name="d_easting" queryTableFieldId="7"/>
    <tableColumn id="8" xr3:uid="{AE98BE09-2AD5-4160-B665-27BA96BC3BC9}" uniqueName="8" name="d_northing" queryTableFieldId="8"/>
    <tableColumn id="9" xr3:uid="{763B3D6C-EC13-4980-8B14-207DCF1F7364}" uniqueName="9" name="d_elevation" queryTableFieldId="9"/>
    <tableColumn id="10" xr3:uid="{3206151D-C520-43CB-9924-408D77040391}" uniqueName="10" name="d_horizontal_acc" queryTableFieldId="10"/>
    <tableColumn id="11" xr3:uid="{CD4A5596-46AC-422E-86B3-87BAF1BAEC10}" uniqueName="11" name="d_vertical_acc" queryTableFieldId="11"/>
    <tableColumn id="12" xr3:uid="{3D5ED747-2E57-4058-9627-3EB5E306CB88}" uniqueName="12" name="w_easting" queryTableFieldId="12"/>
    <tableColumn id="13" xr3:uid="{F36267CE-278D-4753-95BB-13C05338B923}" uniqueName="13" name="w_northing" queryTableFieldId="13"/>
    <tableColumn id="14" xr3:uid="{F9F98821-ADA0-4EBA-947C-943B13CA609C}" uniqueName="14" name="w_elevation" queryTableFieldId="14"/>
    <tableColumn id="15" xr3:uid="{EF64D7CB-1908-4914-BD87-D7ADF4B1A79B}" uniqueName="15" name="w_horizontal_acc" queryTableFieldId="15"/>
    <tableColumn id="16" xr3:uid="{93ED18DB-A8E5-4A2B-B680-DB2F2CDC54F4}" uniqueName="16" name="w_vertical_acc" queryTableField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AF109A-DEEF-404F-91CA-611AEB767342}" name="point_data__3" displayName="point_data__3" ref="A1:P16" tableType="queryTable" totalsRowShown="0">
  <autoFilter ref="A1:P16" xr:uid="{39AF109A-DEEF-404F-91CA-611AEB767342}"/>
  <tableColumns count="16">
    <tableColumn id="1" xr3:uid="{2A43B35C-45A5-4FBC-B480-6DEC6CAE3B34}" uniqueName="1" name="peg_id" queryTableFieldId="1"/>
    <tableColumn id="2" xr3:uid="{205C1A0C-FD9B-4FFE-B7B6-DA8BBAB05307}" uniqueName="2" name="f_easting" queryTableFieldId="2"/>
    <tableColumn id="3" xr3:uid="{F6FC5446-63B8-4CCD-BC2E-553910EF518B}" uniqueName="3" name="f_northing" queryTableFieldId="3"/>
    <tableColumn id="4" xr3:uid="{C696ACE8-88BA-44FB-BC76-5B508F3F34EF}" uniqueName="4" name="f_elevation" queryTableFieldId="4"/>
    <tableColumn id="5" xr3:uid="{82B9CAB4-C98E-4C44-940C-6C010666E977}" uniqueName="5" name="f_horizontal_acc" queryTableFieldId="5"/>
    <tableColumn id="6" xr3:uid="{6F2B378A-4B25-4F82-AD00-7AFC54B3A6B7}" uniqueName="6" name="f_vertical_acc" queryTableFieldId="6"/>
    <tableColumn id="7" xr3:uid="{7CFE5021-D5F5-49EC-96F1-2CCF891459A4}" uniqueName="7" name="d_easting" queryTableFieldId="7"/>
    <tableColumn id="8" xr3:uid="{703CB875-C126-463C-AF3F-E7B9C862BA55}" uniqueName="8" name="d_northing" queryTableFieldId="8"/>
    <tableColumn id="9" xr3:uid="{6930EF1F-D55B-40F6-B068-43EC359FB1F8}" uniqueName="9" name="d_elevation" queryTableFieldId="9"/>
    <tableColumn id="10" xr3:uid="{90823709-508F-48F0-9654-156B98C26785}" uniqueName="10" name="d_horizontal_acc" queryTableFieldId="10"/>
    <tableColumn id="11" xr3:uid="{B9432AD1-F0ED-4413-B20C-4DFFF6174CEB}" uniqueName="11" name="d_vertical_acc" queryTableFieldId="11"/>
    <tableColumn id="12" xr3:uid="{5BFB753F-9571-4D79-A58E-2727B966EA14}" uniqueName="12" name="w_easting" queryTableFieldId="12"/>
    <tableColumn id="13" xr3:uid="{E3928DB7-D985-4295-BCCA-264371D3F5D8}" uniqueName="13" name="w_northing" queryTableFieldId="13"/>
    <tableColumn id="14" xr3:uid="{508034CD-206A-4E31-89F4-1517867FE85D}" uniqueName="14" name="w_elevation" queryTableFieldId="14"/>
    <tableColumn id="15" xr3:uid="{1B3B7155-4D8D-4166-B14C-7C1DE59650F3}" uniqueName="15" name="w_horizontal_acc" queryTableFieldId="15"/>
    <tableColumn id="16" xr3:uid="{D4A85DD7-EBE9-4B5E-9B42-7A66CA77974D}" uniqueName="16" name="w_vertical_acc" queryTableFieldId="1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592E99-51E2-4B67-892C-D1D07ABF0A49}" name="point_data__2" displayName="point_data__2" ref="A1:P16" tableType="queryTable" totalsRowShown="0">
  <autoFilter ref="A1:P16" xr:uid="{49592E99-51E2-4B67-892C-D1D07ABF0A49}"/>
  <tableColumns count="16">
    <tableColumn id="1" xr3:uid="{456DC88D-3CFE-4DA6-87E8-7A11E016DA0E}" uniqueName="1" name="peg_id" queryTableFieldId="1"/>
    <tableColumn id="2" xr3:uid="{BBECBACC-7D04-4E12-AF83-6EBBB04C197B}" uniqueName="2" name="f_easting" queryTableFieldId="2"/>
    <tableColumn id="3" xr3:uid="{6BC6321F-F7B4-40E0-9A58-C6E381D5382A}" uniqueName="3" name="f_northing" queryTableFieldId="3"/>
    <tableColumn id="4" xr3:uid="{47CFA473-D5DA-468C-ADF3-FADD253461A0}" uniqueName="4" name="f_elevation" queryTableFieldId="4"/>
    <tableColumn id="5" xr3:uid="{91A8DC57-48E1-4CFE-8316-CF560D698D8E}" uniqueName="5" name="f_horizontal_acc" queryTableFieldId="5"/>
    <tableColumn id="6" xr3:uid="{2E46B2FF-3080-4F09-BE07-8E550A1B8FB3}" uniqueName="6" name="f_vertical_acc" queryTableFieldId="6"/>
    <tableColumn id="7" xr3:uid="{D0503134-9CEE-478D-8002-1F331FDA9B9C}" uniqueName="7" name="d_easting" queryTableFieldId="7"/>
    <tableColumn id="8" xr3:uid="{C56F6937-753B-40AE-A2C0-16E4A99B3EF6}" uniqueName="8" name="d_northing" queryTableFieldId="8"/>
    <tableColumn id="9" xr3:uid="{CB54ECAC-25AF-44EF-8630-FC007250EE24}" uniqueName="9" name="d_elevation" queryTableFieldId="9"/>
    <tableColumn id="10" xr3:uid="{27FF33F5-CF29-4FF5-B26B-C93C277A39E8}" uniqueName="10" name="d_horizontal_acc" queryTableFieldId="10"/>
    <tableColumn id="11" xr3:uid="{337CC327-326B-48EB-A4CE-D753841CC61B}" uniqueName="11" name="d_vertical_acc" queryTableFieldId="11"/>
    <tableColumn id="12" xr3:uid="{FE913A6F-EF29-4C54-934D-264F7C7C5DFD}" uniqueName="12" name="w_easting" queryTableFieldId="12"/>
    <tableColumn id="13" xr3:uid="{E4B56A0E-7D26-436D-95B1-1194FCCF2B89}" uniqueName="13" name="w_northing" queryTableFieldId="13"/>
    <tableColumn id="14" xr3:uid="{3B89729F-8E5F-496C-BBDA-21D04CF1A163}" uniqueName="14" name="w_elevation" queryTableFieldId="14"/>
    <tableColumn id="15" xr3:uid="{1AA4951F-6EE6-48B3-AB98-D337593651F7}" uniqueName="15" name="w_horizontal_acc" queryTableFieldId="15"/>
    <tableColumn id="16" xr3:uid="{761315A7-4513-448B-9287-369D206E102E}" uniqueName="16" name="w_vertical_acc" queryTableFieldId="1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14464-3194-4553-B039-96CD75820846}" name="point_data" displayName="point_data" ref="A1:P16" tableType="queryTable" totalsRowShown="0">
  <autoFilter ref="A1:P16" xr:uid="{13314464-3194-4553-B039-96CD75820846}"/>
  <tableColumns count="16">
    <tableColumn id="1" xr3:uid="{20E66E3C-2379-434B-825B-2F67034FFA6E}" uniqueName="1" name="peg_id" queryTableFieldId="1"/>
    <tableColumn id="2" xr3:uid="{3AD76E03-479E-4A73-9408-BF4778BC7BC3}" uniqueName="2" name="f_easting" queryTableFieldId="2"/>
    <tableColumn id="3" xr3:uid="{EF92C73D-262D-43E8-B02C-688AD54BD2CD}" uniqueName="3" name="f_northing" queryTableFieldId="3"/>
    <tableColumn id="4" xr3:uid="{FAC9CB88-7449-4786-B8E5-3DC31DBB280E}" uniqueName="4" name="f_elevation" queryTableFieldId="4"/>
    <tableColumn id="5" xr3:uid="{48BD5D8A-2863-4D02-8129-625BD27E4804}" uniqueName="5" name="f_horizontal_acc" queryTableFieldId="5"/>
    <tableColumn id="6" xr3:uid="{0B9008C0-97FF-4624-AD85-D37C17E4D553}" uniqueName="6" name="f_vertical_acc" queryTableFieldId="6"/>
    <tableColumn id="7" xr3:uid="{4F1226D8-E25B-45DC-A7A8-62AD42D31BCE}" uniqueName="7" name="d_easting" queryTableFieldId="7"/>
    <tableColumn id="8" xr3:uid="{DBC84B6E-7B14-41B6-9C62-C9565CEFA02D}" uniqueName="8" name="d_northing" queryTableFieldId="8"/>
    <tableColumn id="9" xr3:uid="{903FD8B7-12FB-4568-B658-B2D987AB4C6E}" uniqueName="9" name="d_elevation" queryTableFieldId="9"/>
    <tableColumn id="10" xr3:uid="{6D6ABCF7-7137-40C5-B17D-4C23DC2A881A}" uniqueName="10" name="d_horizontal_acc" queryTableFieldId="10"/>
    <tableColumn id="11" xr3:uid="{D928D782-4F79-41D6-B71A-272A4DEE5D31}" uniqueName="11" name="d_vertical_acc" queryTableFieldId="11"/>
    <tableColumn id="12" xr3:uid="{AF991BD7-E449-40C9-93D4-673EC33867EF}" uniqueName="12" name="w_easting" queryTableFieldId="12"/>
    <tableColumn id="13" xr3:uid="{E94B1460-D7B6-4808-83DF-EF9B17F29334}" uniqueName="13" name="w_northing" queryTableFieldId="13"/>
    <tableColumn id="14" xr3:uid="{A8CDFA29-36C7-45A8-8CA1-C8AE825F901E}" uniqueName="14" name="w_elevation" queryTableFieldId="14"/>
    <tableColumn id="15" xr3:uid="{03399903-540C-4361-BE62-66678E54CF55}" uniqueName="15" name="w_horizontal_acc" queryTableFieldId="15"/>
    <tableColumn id="16" xr3:uid="{05F76C77-70CA-4139-8D63-FC81BEFDE7BF}" uniqueName="16" name="w_vertical_acc" queryTableFieldId="1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13BEFB0-30BA-4714-8446-BC4373393DEC}" name="control_points" displayName="control_points" ref="A1:E16" tableType="queryTable" totalsRowShown="0">
  <autoFilter ref="A1:E16" xr:uid="{713BEFB0-30BA-4714-8446-BC4373393DEC}"/>
  <tableColumns count="5">
    <tableColumn id="1" xr3:uid="{3F600F76-2325-4896-9597-25C4201027C5}" uniqueName="1" name="Peg name" queryTableFieldId="1" dataDxfId="1"/>
    <tableColumn id="2" xr3:uid="{B3862D6E-5181-454A-AAA7-FF8F0A68F1C3}" uniqueName="2" name="Northing" queryTableFieldId="2"/>
    <tableColumn id="3" xr3:uid="{C30B5813-A182-43E8-9DC2-2B69A0059F0B}" uniqueName="3" name="Easting" queryTableFieldId="3"/>
    <tableColumn id="4" xr3:uid="{B39214D6-7B49-4EF6-B6C1-A6B83A095069}" uniqueName="4" name="Elevation" queryTableFieldId="4"/>
    <tableColumn id="5" xr3:uid="{AFF4C87D-1FB2-4A90-99AD-4391A43C588B}" uniqueName="5" name="Descip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B086-A1D9-483A-A7C4-EADA32A44E8E}">
  <dimension ref="A1:R55"/>
  <sheetViews>
    <sheetView topLeftCell="H1" workbookViewId="0">
      <selection activeCell="J20" sqref="J20"/>
    </sheetView>
  </sheetViews>
  <sheetFormatPr defaultRowHeight="15" x14ac:dyDescent="0.25"/>
  <cols>
    <col min="1" max="1" width="9.28515625" bestFit="1" customWidth="1"/>
    <col min="2" max="2" width="12" bestFit="1" customWidth="1"/>
    <col min="3" max="3" width="12.5703125" bestFit="1" customWidth="1"/>
    <col min="4" max="4" width="13.42578125" bestFit="1" customWidth="1"/>
    <col min="5" max="5" width="17.85546875" bestFit="1" customWidth="1"/>
    <col min="6" max="6" width="15.42578125" bestFit="1" customWidth="1"/>
    <col min="7" max="7" width="12" bestFit="1" customWidth="1"/>
    <col min="8" max="8" width="13" bestFit="1" customWidth="1"/>
    <col min="9" max="9" width="13.85546875" bestFit="1" customWidth="1"/>
    <col min="10" max="10" width="18.28515625" bestFit="1" customWidth="1"/>
    <col min="11" max="11" width="15.85546875" bestFit="1" customWidth="1"/>
    <col min="12" max="12" width="12.28515625" bestFit="1" customWidth="1"/>
    <col min="13" max="13" width="13.42578125" bestFit="1" customWidth="1"/>
    <col min="14" max="14" width="14.28515625" bestFit="1" customWidth="1"/>
    <col min="15" max="15" width="18.7109375" bestFit="1" customWidth="1"/>
    <col min="16" max="16" width="16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1</v>
      </c>
      <c r="B2">
        <v>388966.22369786602</v>
      </c>
      <c r="C2">
        <v>804986.756927051</v>
      </c>
      <c r="D2">
        <v>17.4734954138852</v>
      </c>
      <c r="E2">
        <v>1.6E-2</v>
      </c>
      <c r="F2">
        <v>3.1E-2</v>
      </c>
      <c r="G2">
        <v>388966.16129838</v>
      </c>
      <c r="H2">
        <v>804986.78328409896</v>
      </c>
      <c r="I2">
        <v>17.536138984390099</v>
      </c>
      <c r="J2">
        <v>0.106320205195264</v>
      </c>
      <c r="K2">
        <v>7.5120566572840594E-2</v>
      </c>
      <c r="L2">
        <v>388966.22369786602</v>
      </c>
      <c r="M2">
        <v>804986.756927051</v>
      </c>
      <c r="N2">
        <v>17.4734954138852</v>
      </c>
      <c r="O2">
        <v>1.6E-2</v>
      </c>
      <c r="P2">
        <v>3.1E-2</v>
      </c>
    </row>
    <row r="3" spans="1:16" x14ac:dyDescent="0.25">
      <c r="A3">
        <v>2</v>
      </c>
      <c r="B3">
        <v>388935.06572915101</v>
      </c>
      <c r="C3">
        <v>804995.08020794101</v>
      </c>
      <c r="D3">
        <v>17.722533874836</v>
      </c>
      <c r="E3">
        <v>1.4E-2</v>
      </c>
      <c r="F3">
        <v>0.03</v>
      </c>
      <c r="G3">
        <v>388935.151794634</v>
      </c>
      <c r="H3">
        <v>804995.08365209005</v>
      </c>
      <c r="I3">
        <v>17.792466294120199</v>
      </c>
      <c r="J3">
        <v>0.120357734649401</v>
      </c>
      <c r="K3">
        <v>0.112084967698956</v>
      </c>
      <c r="L3">
        <v>388935.06572915101</v>
      </c>
      <c r="M3">
        <v>804995.08020794101</v>
      </c>
      <c r="N3">
        <v>17.722533874836</v>
      </c>
      <c r="O3">
        <v>1.4E-2</v>
      </c>
      <c r="P3">
        <v>0.03</v>
      </c>
    </row>
    <row r="4" spans="1:16" x14ac:dyDescent="0.25">
      <c r="A4">
        <v>3</v>
      </c>
      <c r="B4">
        <v>388915.09856140701</v>
      </c>
      <c r="C4">
        <v>804996.13331222499</v>
      </c>
      <c r="D4">
        <v>17.847487482523</v>
      </c>
      <c r="E4">
        <v>1.4E-2</v>
      </c>
      <c r="F4">
        <v>2.3E-2</v>
      </c>
      <c r="G4">
        <v>388915.09275004698</v>
      </c>
      <c r="H4">
        <v>804996.12174632004</v>
      </c>
      <c r="I4">
        <v>17.855236282141899</v>
      </c>
      <c r="J4">
        <v>8.7146630900203206E-2</v>
      </c>
      <c r="K4">
        <v>0.10447283922461301</v>
      </c>
      <c r="L4">
        <v>388915.09856140701</v>
      </c>
      <c r="M4">
        <v>804996.13331222499</v>
      </c>
      <c r="N4">
        <v>17.847487482523</v>
      </c>
      <c r="O4">
        <v>1.4E-2</v>
      </c>
      <c r="P4">
        <v>2.3E-2</v>
      </c>
    </row>
    <row r="5" spans="1:16" x14ac:dyDescent="0.25">
      <c r="A5">
        <v>4</v>
      </c>
      <c r="B5">
        <v>388856.10180120799</v>
      </c>
      <c r="C5">
        <v>805002.33501059504</v>
      </c>
      <c r="D5">
        <v>18.111110796082599</v>
      </c>
      <c r="E5">
        <v>1.2999999999999999E-2</v>
      </c>
      <c r="F5">
        <v>0.02</v>
      </c>
      <c r="G5">
        <v>388856.09509449202</v>
      </c>
      <c r="H5">
        <v>805002.41160208604</v>
      </c>
      <c r="I5">
        <v>18.153766849990699</v>
      </c>
      <c r="J5">
        <v>8.5740544357258794E-2</v>
      </c>
      <c r="K5">
        <v>5.1800347076451501E-2</v>
      </c>
      <c r="L5">
        <v>388856.10180120799</v>
      </c>
      <c r="M5">
        <v>805002.33501059504</v>
      </c>
      <c r="N5">
        <v>18.111110796082599</v>
      </c>
      <c r="O5">
        <v>1.2999999999999999E-2</v>
      </c>
      <c r="P5">
        <v>0.02</v>
      </c>
    </row>
    <row r="6" spans="1:16" x14ac:dyDescent="0.25">
      <c r="A6">
        <v>5</v>
      </c>
      <c r="B6">
        <v>388871.05968700902</v>
      </c>
      <c r="C6">
        <v>805052.41713802004</v>
      </c>
      <c r="D6">
        <v>19.0163077513327</v>
      </c>
      <c r="E6">
        <v>0.166530151919802</v>
      </c>
      <c r="F6">
        <v>7.8662080130665404E-2</v>
      </c>
      <c r="G6">
        <v>388871.05968700902</v>
      </c>
      <c r="H6">
        <v>805052.41713802004</v>
      </c>
      <c r="I6">
        <v>19.0163077513327</v>
      </c>
      <c r="J6">
        <v>0.166530151919802</v>
      </c>
      <c r="K6">
        <v>7.8662080130665404E-2</v>
      </c>
      <c r="L6">
        <v>388870.56408749998</v>
      </c>
      <c r="M6">
        <v>805050.81389643101</v>
      </c>
      <c r="N6">
        <v>21.402517480730101</v>
      </c>
      <c r="O6">
        <v>0.81299999999999994</v>
      </c>
      <c r="P6">
        <v>0.84499999999999997</v>
      </c>
    </row>
    <row r="7" spans="1:16" x14ac:dyDescent="0.25">
      <c r="A7">
        <v>6</v>
      </c>
      <c r="B7">
        <v>388871.80842113402</v>
      </c>
      <c r="C7">
        <v>805053.35654216795</v>
      </c>
      <c r="D7">
        <v>18.876159424089899</v>
      </c>
      <c r="E7">
        <v>0.10234010985108501</v>
      </c>
      <c r="F7">
        <v>6.9776384365865696E-2</v>
      </c>
      <c r="G7">
        <v>388871.80842113402</v>
      </c>
      <c r="H7">
        <v>805053.35654216795</v>
      </c>
      <c r="I7">
        <v>18.876159424089899</v>
      </c>
      <c r="J7">
        <v>0.10234010985108501</v>
      </c>
      <c r="K7">
        <v>6.9776384365865696E-2</v>
      </c>
      <c r="L7">
        <v>388871.08964181802</v>
      </c>
      <c r="M7">
        <v>805051.63533975906</v>
      </c>
      <c r="N7">
        <v>21.428174424302199</v>
      </c>
      <c r="O7">
        <v>0.82199999999999995</v>
      </c>
      <c r="P7">
        <v>0.85399999999999998</v>
      </c>
    </row>
    <row r="8" spans="1:16" x14ac:dyDescent="0.25">
      <c r="A8">
        <v>7</v>
      </c>
      <c r="B8">
        <v>388932.39809136599</v>
      </c>
      <c r="C8">
        <v>805058.13116547395</v>
      </c>
      <c r="D8">
        <v>17.668884868884</v>
      </c>
      <c r="E8">
        <v>0.01</v>
      </c>
      <c r="F8">
        <v>1.4E-2</v>
      </c>
      <c r="G8">
        <v>388932.54461938399</v>
      </c>
      <c r="H8">
        <v>805058.11091999698</v>
      </c>
      <c r="I8">
        <v>17.687313665139602</v>
      </c>
      <c r="J8">
        <v>0.108495512581277</v>
      </c>
      <c r="K8">
        <v>5.9020157571894098E-2</v>
      </c>
      <c r="L8">
        <v>388932.39809136599</v>
      </c>
      <c r="M8">
        <v>805058.13116547395</v>
      </c>
      <c r="N8">
        <v>17.668884868884</v>
      </c>
      <c r="O8">
        <v>0.01</v>
      </c>
      <c r="P8">
        <v>1.4E-2</v>
      </c>
    </row>
    <row r="9" spans="1:16" x14ac:dyDescent="0.25">
      <c r="A9">
        <v>8</v>
      </c>
      <c r="B9">
        <v>388937.18295938399</v>
      </c>
      <c r="C9">
        <v>805075.60878573102</v>
      </c>
      <c r="D9">
        <v>17.5947366301946</v>
      </c>
      <c r="E9">
        <v>4.3999999999999997E-2</v>
      </c>
      <c r="F9">
        <v>6.9000000000000006E-2</v>
      </c>
      <c r="G9">
        <v>388937.40530368302</v>
      </c>
      <c r="H9">
        <v>805075.80815554596</v>
      </c>
      <c r="I9">
        <v>17.689689280961101</v>
      </c>
      <c r="J9">
        <v>0.13668808265906601</v>
      </c>
      <c r="K9">
        <v>4.1147761946133302E-2</v>
      </c>
      <c r="L9">
        <v>388937.18295938399</v>
      </c>
      <c r="M9">
        <v>805075.60878573102</v>
      </c>
      <c r="N9">
        <v>17.5947366301946</v>
      </c>
      <c r="O9">
        <v>4.3999999999999997E-2</v>
      </c>
      <c r="P9">
        <v>6.9000000000000006E-2</v>
      </c>
    </row>
    <row r="10" spans="1:16" x14ac:dyDescent="0.25">
      <c r="A10">
        <v>9</v>
      </c>
      <c r="B10">
        <v>388955.55022696598</v>
      </c>
      <c r="C10">
        <v>805082.28780609404</v>
      </c>
      <c r="D10">
        <v>17.607311043777699</v>
      </c>
      <c r="E10">
        <v>9.6000000000000002E-2</v>
      </c>
      <c r="F10">
        <v>0.184</v>
      </c>
      <c r="G10">
        <v>388889.09040736803</v>
      </c>
      <c r="H10">
        <v>804966.251689784</v>
      </c>
      <c r="I10">
        <v>18.020275616203101</v>
      </c>
      <c r="J10">
        <v>0.181471053742186</v>
      </c>
      <c r="K10">
        <v>0.13428112290005001</v>
      </c>
      <c r="L10">
        <v>388955.55022696598</v>
      </c>
      <c r="M10">
        <v>805082.28780609404</v>
      </c>
      <c r="N10">
        <v>17.607311043777699</v>
      </c>
      <c r="O10">
        <v>9.6000000000000002E-2</v>
      </c>
      <c r="P10">
        <v>0.184</v>
      </c>
    </row>
    <row r="11" spans="1:16" x14ac:dyDescent="0.25">
      <c r="A11">
        <v>10</v>
      </c>
      <c r="B11">
        <v>388954.25491960399</v>
      </c>
      <c r="C11">
        <v>805116.85019645595</v>
      </c>
      <c r="D11">
        <v>17.441516122357601</v>
      </c>
      <c r="E11">
        <v>1.6E-2</v>
      </c>
      <c r="F11">
        <v>2.4E-2</v>
      </c>
      <c r="G11">
        <v>389013.36086618301</v>
      </c>
      <c r="H11">
        <v>804959.43320035504</v>
      </c>
      <c r="I11">
        <v>7.3042534602826796</v>
      </c>
      <c r="J11">
        <v>0.74188863718054199</v>
      </c>
      <c r="K11">
        <v>0.142522250382528</v>
      </c>
      <c r="L11">
        <v>388954.25491960399</v>
      </c>
      <c r="M11">
        <v>805116.85019645595</v>
      </c>
      <c r="N11">
        <v>17.441516122357601</v>
      </c>
      <c r="O11">
        <v>1.6E-2</v>
      </c>
      <c r="P11">
        <v>2.4E-2</v>
      </c>
    </row>
    <row r="12" spans="1:16" x14ac:dyDescent="0.25">
      <c r="A12">
        <v>11</v>
      </c>
      <c r="B12">
        <v>388965.80906759901</v>
      </c>
      <c r="C12">
        <v>805075.79821291799</v>
      </c>
      <c r="D12">
        <v>17.560145107113101</v>
      </c>
      <c r="E12">
        <v>8.4000000000000005E-2</v>
      </c>
      <c r="F12">
        <v>9.0999999999999998E-2</v>
      </c>
      <c r="G12">
        <v>388966.18664256303</v>
      </c>
      <c r="H12">
        <v>805075.55594215496</v>
      </c>
      <c r="I12">
        <v>17.5716597642107</v>
      </c>
      <c r="J12">
        <v>0.18508441928000399</v>
      </c>
      <c r="K12">
        <v>0.106404317554529</v>
      </c>
      <c r="L12">
        <v>388965.80906759901</v>
      </c>
      <c r="M12">
        <v>805075.79821291799</v>
      </c>
      <c r="N12">
        <v>17.560145107113101</v>
      </c>
      <c r="O12">
        <v>8.4000000000000005E-2</v>
      </c>
      <c r="P12">
        <v>9.0999999999999998E-2</v>
      </c>
    </row>
    <row r="13" spans="1:16" x14ac:dyDescent="0.25">
      <c r="A13">
        <v>12</v>
      </c>
      <c r="B13">
        <v>388973.33751706698</v>
      </c>
      <c r="C13">
        <v>805071.41490964801</v>
      </c>
      <c r="D13">
        <v>17.586465898819299</v>
      </c>
      <c r="E13">
        <v>0.14597723212129801</v>
      </c>
      <c r="F13">
        <v>0.112025793054998</v>
      </c>
      <c r="G13">
        <v>388973.33751706698</v>
      </c>
      <c r="H13">
        <v>805071.41490964801</v>
      </c>
      <c r="I13">
        <v>17.586465898819299</v>
      </c>
      <c r="J13">
        <v>0.14597723212129801</v>
      </c>
      <c r="K13">
        <v>0.112025793054998</v>
      </c>
      <c r="L13">
        <v>388973.00318983302</v>
      </c>
      <c r="M13">
        <v>805071.69103337894</v>
      </c>
      <c r="N13">
        <v>17.8674639428658</v>
      </c>
      <c r="O13">
        <v>0.31900000000000001</v>
      </c>
      <c r="P13">
        <v>0.3</v>
      </c>
    </row>
    <row r="14" spans="1:16" x14ac:dyDescent="0.25">
      <c r="A14">
        <v>13</v>
      </c>
      <c r="B14">
        <v>388980.80720046803</v>
      </c>
      <c r="C14">
        <v>805067.09768930299</v>
      </c>
      <c r="D14">
        <v>17.0037461637307</v>
      </c>
      <c r="E14">
        <v>9.46994207899087E-2</v>
      </c>
      <c r="F14">
        <v>7.7679551195725394E-2</v>
      </c>
      <c r="G14">
        <v>388980.80720046803</v>
      </c>
      <c r="H14">
        <v>805067.09768930299</v>
      </c>
      <c r="I14">
        <v>17.0037461637307</v>
      </c>
      <c r="J14">
        <v>9.46994207899087E-2</v>
      </c>
      <c r="K14">
        <v>7.7679551195725394E-2</v>
      </c>
      <c r="L14">
        <v>388979.97923007701</v>
      </c>
      <c r="M14">
        <v>805067.59940254397</v>
      </c>
      <c r="N14">
        <v>17.7837902920621</v>
      </c>
      <c r="O14">
        <v>0.51400000000000001</v>
      </c>
      <c r="P14">
        <v>0.50600000000000001</v>
      </c>
    </row>
    <row r="19" spans="2:18" x14ac:dyDescent="0.25">
      <c r="B19" t="s">
        <v>59</v>
      </c>
      <c r="C19" t="s">
        <v>34</v>
      </c>
      <c r="D19" t="s">
        <v>33</v>
      </c>
      <c r="G19" t="s">
        <v>61</v>
      </c>
      <c r="H19" t="s">
        <v>60</v>
      </c>
      <c r="I19" t="s">
        <v>62</v>
      </c>
      <c r="J19" t="s">
        <v>71</v>
      </c>
      <c r="K19" t="s">
        <v>72</v>
      </c>
      <c r="L19" t="s">
        <v>73</v>
      </c>
      <c r="M19" t="s">
        <v>74</v>
      </c>
    </row>
    <row r="20" spans="2:18" x14ac:dyDescent="0.25">
      <c r="C20" cm="1">
        <f t="array" ref="C20:C34">control_points[Easting]</f>
        <v>388966.08199999999</v>
      </c>
      <c r="D20" cm="1">
        <f t="array" ref="D20:D34">control_points[Northing]</f>
        <v>804986.83499999996</v>
      </c>
      <c r="G20">
        <f>SQRT(POWER(C20-B2, 2) + POWER(D20 - C2, 2))</f>
        <v>0.16178278831975104</v>
      </c>
      <c r="H20">
        <f>SQRT(POWER(C20-G2, 2) + POWER(D20 - H2, 2))</f>
        <v>9.4671893866586185E-2</v>
      </c>
      <c r="I20">
        <f>SQRT(POWER(C20-L2, 2) + POWER(D20 - M2, 2))</f>
        <v>0.16178278831975104</v>
      </c>
      <c r="J20" t="b">
        <f>H20 &lt; I20</f>
        <v>1</v>
      </c>
      <c r="K20" t="b">
        <f>G20=H20</f>
        <v>0</v>
      </c>
      <c r="L20" t="b">
        <f>IF(AND(J20=FALSE, K20=TRUE), TRUE, FALSE)</f>
        <v>0</v>
      </c>
      <c r="M20" t="b">
        <f>IF(AND(J20=TRUE, K20=FALSE), TRUE, FALSE)</f>
        <v>1</v>
      </c>
    </row>
    <row r="21" spans="2:18" x14ac:dyDescent="0.25">
      <c r="C21">
        <v>388934.897</v>
      </c>
      <c r="D21">
        <v>804995.19</v>
      </c>
      <c r="G21">
        <f>SQRT(POWER(C21-B3, 2) + POWER(D21 - C3, 2))</f>
        <v>0.2013052970212508</v>
      </c>
      <c r="H21">
        <f t="shared" ref="H21:H34" si="0">SQRT(POWER(C21-G3, 2) + POWER(D21 - H3, 2))</f>
        <v>0.27609814098829377</v>
      </c>
      <c r="I21">
        <f t="shared" ref="I21:I34" si="1">SQRT(POWER(C21-L3, 2) + POWER(D21 - M3, 2))</f>
        <v>0.2013052970212508</v>
      </c>
      <c r="J21" t="b">
        <f t="shared" ref="J21:J33" si="2">H21 &lt; I21</f>
        <v>0</v>
      </c>
      <c r="K21" t="b">
        <f t="shared" ref="K21:K33" si="3">G21=H21</f>
        <v>0</v>
      </c>
      <c r="L21" t="b">
        <f t="shared" ref="L21:L33" si="4">IF(AND(J21=FALSE, K21=TRUE), TRUE, FALSE)</f>
        <v>0</v>
      </c>
      <c r="M21" t="b">
        <f t="shared" ref="M21:M33" si="5">IF(AND(J21=TRUE, K21=FALSE), TRUE, FALSE)</f>
        <v>0</v>
      </c>
    </row>
    <row r="22" spans="2:18" x14ac:dyDescent="0.25">
      <c r="C22">
        <v>388914.93900000001</v>
      </c>
      <c r="D22">
        <v>804996.24600000004</v>
      </c>
      <c r="G22">
        <f>SQRT(POWER(C22-B4, 2) + POWER(D22 - C4, 2))</f>
        <v>0.19534169357362391</v>
      </c>
      <c r="H22">
        <f t="shared" si="0"/>
        <v>0.19768169853773171</v>
      </c>
      <c r="I22">
        <f t="shared" si="1"/>
        <v>0.19534169357362391</v>
      </c>
      <c r="J22" t="b">
        <f t="shared" si="2"/>
        <v>0</v>
      </c>
      <c r="K22" t="b">
        <f t="shared" si="3"/>
        <v>0</v>
      </c>
      <c r="L22" t="b">
        <f t="shared" si="4"/>
        <v>0</v>
      </c>
      <c r="M22" t="b">
        <f t="shared" si="5"/>
        <v>0</v>
      </c>
      <c r="P22" t="s">
        <v>81</v>
      </c>
      <c r="Q22" t="s">
        <v>82</v>
      </c>
      <c r="R22" t="s">
        <v>83</v>
      </c>
    </row>
    <row r="23" spans="2:18" x14ac:dyDescent="0.25">
      <c r="C23">
        <v>388855.951</v>
      </c>
      <c r="D23">
        <v>805002.45499999996</v>
      </c>
      <c r="G23">
        <f>SQRT(POWER(C23-B5, 2) + POWER(D23 - C5, 2))</f>
        <v>0.19271341837923212</v>
      </c>
      <c r="H23">
        <f t="shared" si="0"/>
        <v>0.15048787845684625</v>
      </c>
      <c r="I23">
        <f t="shared" si="1"/>
        <v>0.19271341837923212</v>
      </c>
      <c r="J23" t="b">
        <f t="shared" si="2"/>
        <v>1</v>
      </c>
      <c r="K23" t="b">
        <f t="shared" si="3"/>
        <v>0</v>
      </c>
      <c r="L23" t="b">
        <f t="shared" si="4"/>
        <v>0</v>
      </c>
      <c r="M23" t="b">
        <f t="shared" si="5"/>
        <v>1</v>
      </c>
      <c r="P23" cm="1">
        <f t="array" ref="P23">AVERAGE(SQRT(POWER(G20:G34 - E2:E16, 2)))</f>
        <v>0.30918789665884511</v>
      </c>
      <c r="Q23" cm="1">
        <f t="array" ref="Q23">AVERAGE(SQRT(POWER(H20:H34 - J2:J16, 2)))</f>
        <v>20.343302821479597</v>
      </c>
      <c r="R23" cm="1">
        <f t="array" ref="R23">AVERAGE(SQRT(POWER(I20:I34 - O2:O16, 2)))</f>
        <v>0.36498014709880405</v>
      </c>
    </row>
    <row r="24" spans="2:18" x14ac:dyDescent="0.25">
      <c r="C24">
        <v>388871.25699999998</v>
      </c>
      <c r="D24">
        <v>805052.40599999996</v>
      </c>
      <c r="G24">
        <f>SQRT(POWER(C24-B6, 2) + POWER(D24 - C6, 2))</f>
        <v>0.19762710313374504</v>
      </c>
      <c r="H24">
        <f t="shared" si="0"/>
        <v>0.19762710313374504</v>
      </c>
      <c r="I24">
        <f t="shared" si="1"/>
        <v>1.7363529327109615</v>
      </c>
      <c r="J24" t="b">
        <f t="shared" si="2"/>
        <v>1</v>
      </c>
      <c r="K24" t="b">
        <f t="shared" si="3"/>
        <v>1</v>
      </c>
      <c r="L24" t="b">
        <f t="shared" si="4"/>
        <v>0</v>
      </c>
      <c r="M24" t="b">
        <f t="shared" si="5"/>
        <v>0</v>
      </c>
    </row>
    <row r="25" spans="2:18" x14ac:dyDescent="0.25">
      <c r="C25">
        <v>388871.908</v>
      </c>
      <c r="D25">
        <v>805053.34699999995</v>
      </c>
      <c r="G25">
        <f>SQRT(POWER(C25-B7, 2) + POWER(D25 - C7, 2))</f>
        <v>0.10003501146956491</v>
      </c>
      <c r="H25">
        <f t="shared" si="0"/>
        <v>0.10003501146956491</v>
      </c>
      <c r="I25">
        <f t="shared" si="1"/>
        <v>1.8972324302155108</v>
      </c>
      <c r="J25" t="b">
        <f t="shared" si="2"/>
        <v>1</v>
      </c>
      <c r="K25" t="b">
        <f t="shared" si="3"/>
        <v>1</v>
      </c>
      <c r="L25" t="b">
        <f t="shared" si="4"/>
        <v>0</v>
      </c>
      <c r="M25" t="b">
        <f t="shared" si="5"/>
        <v>0</v>
      </c>
    </row>
    <row r="26" spans="2:18" x14ac:dyDescent="0.25">
      <c r="C26">
        <v>388932.25300000003</v>
      </c>
      <c r="D26">
        <v>805058.24399999995</v>
      </c>
      <c r="G26">
        <f>SQRT(POWER(C26-B8, 2) + POWER(D26 - C8, 2))</f>
        <v>0.18380188990748916</v>
      </c>
      <c r="H26">
        <f t="shared" si="0"/>
        <v>0.32054976570397536</v>
      </c>
      <c r="I26">
        <f t="shared" si="1"/>
        <v>0.18380188990748916</v>
      </c>
      <c r="J26" t="b">
        <f t="shared" si="2"/>
        <v>0</v>
      </c>
      <c r="K26" t="b">
        <f t="shared" si="3"/>
        <v>0</v>
      </c>
      <c r="L26" t="b">
        <f t="shared" si="4"/>
        <v>0</v>
      </c>
      <c r="M26" t="b">
        <f t="shared" si="5"/>
        <v>0</v>
      </c>
    </row>
    <row r="27" spans="2:18" x14ac:dyDescent="0.25">
      <c r="C27">
        <v>388937.05099999998</v>
      </c>
      <c r="D27">
        <v>805075.79399999999</v>
      </c>
      <c r="G27">
        <f>SQRT(POWER(C27-B9, 2) + POWER(D27 - C9, 2))</f>
        <v>0.22741504889050512</v>
      </c>
      <c r="H27">
        <f t="shared" si="0"/>
        <v>0.35458634956230334</v>
      </c>
      <c r="I27">
        <f t="shared" si="1"/>
        <v>0.22741504889050512</v>
      </c>
      <c r="J27" t="b">
        <f t="shared" si="2"/>
        <v>0</v>
      </c>
      <c r="K27" t="b">
        <f t="shared" si="3"/>
        <v>0</v>
      </c>
      <c r="L27" t="b">
        <f t="shared" si="4"/>
        <v>0</v>
      </c>
      <c r="M27" t="b">
        <f t="shared" si="5"/>
        <v>0</v>
      </c>
    </row>
    <row r="28" spans="2:18" x14ac:dyDescent="0.25">
      <c r="C28">
        <v>388954.97399999999</v>
      </c>
      <c r="D28">
        <v>805082.897</v>
      </c>
      <c r="G28">
        <f t="shared" ref="G28:G34" si="6">SQRT(POWER(C28-B10, 2) + POWER(D28 - C10, 2))</f>
        <v>0.83854321974891366</v>
      </c>
      <c r="H28">
        <f t="shared" si="0"/>
        <v>133.96557831577883</v>
      </c>
      <c r="I28">
        <f t="shared" si="1"/>
        <v>0.83854321974891366</v>
      </c>
      <c r="J28" t="b">
        <f t="shared" si="2"/>
        <v>0</v>
      </c>
      <c r="K28" t="b">
        <f t="shared" si="3"/>
        <v>0</v>
      </c>
      <c r="L28" t="b">
        <f t="shared" si="4"/>
        <v>0</v>
      </c>
      <c r="M28" t="b">
        <f t="shared" si="5"/>
        <v>0</v>
      </c>
    </row>
    <row r="29" spans="2:18" x14ac:dyDescent="0.25">
      <c r="C29">
        <v>388954.12400000001</v>
      </c>
      <c r="D29">
        <v>805116.96600000001</v>
      </c>
      <c r="G29">
        <f t="shared" si="6"/>
        <v>0.17478673726358782</v>
      </c>
      <c r="H29">
        <f t="shared" si="0"/>
        <v>168.30207746539256</v>
      </c>
      <c r="I29">
        <f t="shared" si="1"/>
        <v>0.17478673726358782</v>
      </c>
      <c r="J29" t="b">
        <f t="shared" si="2"/>
        <v>0</v>
      </c>
      <c r="K29" t="b">
        <f t="shared" si="3"/>
        <v>0</v>
      </c>
      <c r="L29" t="b">
        <f t="shared" si="4"/>
        <v>0</v>
      </c>
      <c r="M29" t="b">
        <f t="shared" si="5"/>
        <v>0</v>
      </c>
    </row>
    <row r="30" spans="2:18" x14ac:dyDescent="0.25">
      <c r="C30">
        <v>388965.12400000001</v>
      </c>
      <c r="D30">
        <v>805076.22199999995</v>
      </c>
      <c r="G30">
        <f t="shared" si="6"/>
        <v>0.80555142979037053</v>
      </c>
      <c r="H30">
        <f t="shared" si="0"/>
        <v>1.254130084806826</v>
      </c>
      <c r="I30">
        <f t="shared" si="1"/>
        <v>0.80555142979037053</v>
      </c>
      <c r="J30" t="b">
        <f t="shared" si="2"/>
        <v>0</v>
      </c>
      <c r="K30" t="b">
        <f t="shared" si="3"/>
        <v>0</v>
      </c>
      <c r="L30" t="b">
        <f t="shared" si="4"/>
        <v>0</v>
      </c>
      <c r="M30" t="b">
        <f t="shared" si="5"/>
        <v>0</v>
      </c>
    </row>
    <row r="31" spans="2:18" x14ac:dyDescent="0.25">
      <c r="C31">
        <v>388972.41499999998</v>
      </c>
      <c r="D31">
        <v>805072.16700000002</v>
      </c>
      <c r="G31">
        <f t="shared" si="6"/>
        <v>1.190242679657616</v>
      </c>
      <c r="H31">
        <f t="shared" si="0"/>
        <v>1.190242679657616</v>
      </c>
      <c r="I31">
        <f t="shared" si="1"/>
        <v>0.75664489958571823</v>
      </c>
      <c r="J31" t="b">
        <f t="shared" si="2"/>
        <v>0</v>
      </c>
      <c r="K31" t="b">
        <f t="shared" si="3"/>
        <v>1</v>
      </c>
      <c r="L31" t="b">
        <f t="shared" si="4"/>
        <v>1</v>
      </c>
      <c r="M31" t="b">
        <f t="shared" si="5"/>
        <v>0</v>
      </c>
    </row>
    <row r="32" spans="2:18" x14ac:dyDescent="0.25">
      <c r="C32">
        <v>388980.05599999998</v>
      </c>
      <c r="D32">
        <v>805067.728</v>
      </c>
      <c r="G32">
        <f>SQRT(POWER(C32-B14, 2) + POWER(D32 - C14, 2))</f>
        <v>0.98060885064607928</v>
      </c>
      <c r="H32">
        <f t="shared" si="0"/>
        <v>0.98060885064607928</v>
      </c>
      <c r="I32">
        <f>SQRT(POWER(C32-L14, 2) + POWER(D32 - M14, 2))</f>
        <v>0.14976957892485462</v>
      </c>
      <c r="J32" t="b">
        <f>H32 &lt; I32</f>
        <v>0</v>
      </c>
      <c r="K32" t="b">
        <f t="shared" si="3"/>
        <v>1</v>
      </c>
      <c r="L32" t="b">
        <f t="shared" si="4"/>
        <v>1</v>
      </c>
      <c r="M32" t="b">
        <f t="shared" si="5"/>
        <v>0</v>
      </c>
    </row>
    <row r="33" spans="3:13" x14ac:dyDescent="0.25">
      <c r="C33">
        <v>388987.53600000002</v>
      </c>
      <c r="D33">
        <v>805026.27800000005</v>
      </c>
    </row>
    <row r="34" spans="3:13" x14ac:dyDescent="0.25">
      <c r="C34">
        <v>388986.73300000001</v>
      </c>
      <c r="D34">
        <v>805016.53899999999</v>
      </c>
    </row>
    <row r="37" spans="3:13" x14ac:dyDescent="0.25">
      <c r="F37" t="s">
        <v>64</v>
      </c>
      <c r="G37">
        <f>AVERAGE(G20:G32)</f>
        <v>0.41921193598474837</v>
      </c>
      <c r="H37">
        <f>AVERAGE(H20:H32)</f>
        <v>23.64495194138469</v>
      </c>
      <c r="I37">
        <f>AVERAGE(I20:I32)</f>
        <v>0.57855702802552078</v>
      </c>
      <c r="K37" t="s">
        <v>75</v>
      </c>
      <c r="L37">
        <f>COUNTIF(L20:L32, TRUE)</f>
        <v>2</v>
      </c>
      <c r="M37">
        <f>COUNTIF(M20:M32, TRUE)</f>
        <v>2</v>
      </c>
    </row>
    <row r="38" spans="3:13" x14ac:dyDescent="0.25">
      <c r="F38" t="s">
        <v>65</v>
      </c>
      <c r="G38" cm="1">
        <f t="array" ref="G38">SQRT(SUM(POWER(C20:C32 - B2:B14, 2) + POWER(D20:D32 - C2:C14, 2))/13)</f>
        <v>0.55729070870227815</v>
      </c>
      <c r="H38" cm="1">
        <f t="array" ref="H38">SQRT(SUM(POWER(C20:C32 - G2:G14, 2) + POWER(D20:D32 - H2:H14, 2))/13)</f>
        <v>59.663634737382651</v>
      </c>
      <c r="I38" cm="1">
        <f t="array" ref="I38">SQRT(SUM(POWER(C20:C32 - L2:L14, 2) + POWER(D20:D32 - M2:M14, 2))/13)</f>
        <v>0.82366293256477374</v>
      </c>
    </row>
    <row r="43" spans="3:13" x14ac:dyDescent="0.25">
      <c r="G43" cm="1">
        <f t="array" ref="G43:G55">POWER(C20:C32 - B2:B14, 2) + POWER(D20:D32 - C2:C14, 2)</f>
        <v>2.6173670596513376E-2</v>
      </c>
      <c r="H43" cm="1">
        <f t="array" ref="H43:H55">POWER(C20:C32 - G2:G14, 2) + POWER(D20:D32 - H2:H14, 2)</f>
        <v>8.962767488286158E-3</v>
      </c>
      <c r="I43" cm="1">
        <f t="array" ref="I43:I55">POWER(C20:C32 - L2:L14, 2) + POWER(D20:D32 - M2:M14, 2)</f>
        <v>2.6173670596513376E-2</v>
      </c>
    </row>
    <row r="44" spans="3:13" x14ac:dyDescent="0.25">
      <c r="G44">
        <v>4.0523822608814007E-2</v>
      </c>
      <c r="H44">
        <v>7.6230183457191736E-2</v>
      </c>
      <c r="I44">
        <v>4.0523822608814007E-2</v>
      </c>
    </row>
    <row r="45" spans="3:13" x14ac:dyDescent="0.25">
      <c r="G45">
        <v>3.8158377248211577E-2</v>
      </c>
      <c r="H45">
        <v>3.9078053936762641E-2</v>
      </c>
      <c r="I45">
        <v>3.8158377248211577E-2</v>
      </c>
    </row>
    <row r="46" spans="3:13" x14ac:dyDescent="0.25">
      <c r="G46">
        <v>3.7138461623408954E-2</v>
      </c>
      <c r="H46">
        <v>2.2646601562442532E-2</v>
      </c>
      <c r="I46">
        <v>3.7138461623408954E-2</v>
      </c>
    </row>
    <row r="47" spans="3:13" x14ac:dyDescent="0.25">
      <c r="G47">
        <v>3.9056471893035904E-2</v>
      </c>
      <c r="H47">
        <v>3.9056471893035904E-2</v>
      </c>
      <c r="I47">
        <v>3.0149215069339568</v>
      </c>
    </row>
    <row r="48" spans="3:13" x14ac:dyDescent="0.25">
      <c r="G48">
        <v>1.0007003519715982E-2</v>
      </c>
      <c r="H48">
        <v>1.0007003519715982E-2</v>
      </c>
      <c r="I48">
        <v>3.5994908942614532</v>
      </c>
    </row>
    <row r="49" spans="7:9" x14ac:dyDescent="0.25">
      <c r="G49">
        <v>3.3783134733564764E-2</v>
      </c>
      <c r="H49">
        <v>0.10275215229287352</v>
      </c>
      <c r="I49">
        <v>3.3783134733564764E-2</v>
      </c>
    </row>
    <row r="50" spans="7:9" x14ac:dyDescent="0.25">
      <c r="G50">
        <v>5.1717604461870834E-2</v>
      </c>
      <c r="H50">
        <v>0.12573147929591999</v>
      </c>
      <c r="I50">
        <v>5.1717604461870834E-2</v>
      </c>
    </row>
    <row r="51" spans="7:9" x14ac:dyDescent="0.25">
      <c r="G51">
        <v>0.7031547313868749</v>
      </c>
      <c r="H51">
        <v>17946.77617348107</v>
      </c>
      <c r="I51">
        <v>0.7031547313868749</v>
      </c>
    </row>
    <row r="52" spans="7:9" x14ac:dyDescent="0.25">
      <c r="G52">
        <v>3.0550403523250474E-2</v>
      </c>
      <c r="H52">
        <v>28325.589279166994</v>
      </c>
      <c r="I52">
        <v>3.0550403523250474E-2</v>
      </c>
    </row>
    <row r="53" spans="7:9" x14ac:dyDescent="0.25">
      <c r="G53">
        <v>0.64891310603731034</v>
      </c>
      <c r="H53">
        <v>1.5728422696175768</v>
      </c>
      <c r="I53">
        <v>0.64891310603731034</v>
      </c>
    </row>
    <row r="54" spans="7:9" x14ac:dyDescent="0.25">
      <c r="G54">
        <v>1.4166776364785421</v>
      </c>
      <c r="H54">
        <v>1.4166776364785421</v>
      </c>
      <c r="I54">
        <v>0.57251150406908158</v>
      </c>
    </row>
    <row r="55" spans="7:9" x14ac:dyDescent="0.25">
      <c r="G55">
        <v>0.96159371796542459</v>
      </c>
      <c r="H55">
        <v>0.96159371796542459</v>
      </c>
      <c r="I55">
        <v>2.2430926771328262E-2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0CEB-FBFE-4E3A-ACEF-30C21FEAAE83}">
  <dimension ref="A1:R56"/>
  <sheetViews>
    <sheetView topLeftCell="H10" workbookViewId="0">
      <selection activeCell="P22" sqref="P22:R23"/>
    </sheetView>
  </sheetViews>
  <sheetFormatPr defaultRowHeight="15" x14ac:dyDescent="0.25"/>
  <cols>
    <col min="1" max="1" width="9.28515625" bestFit="1" customWidth="1"/>
    <col min="2" max="2" width="12" bestFit="1" customWidth="1"/>
    <col min="3" max="3" width="12.5703125" bestFit="1" customWidth="1"/>
    <col min="4" max="4" width="13.42578125" bestFit="1" customWidth="1"/>
    <col min="5" max="5" width="17.85546875" bestFit="1" customWidth="1"/>
    <col min="6" max="6" width="15.42578125" bestFit="1" customWidth="1"/>
    <col min="7" max="7" width="12" bestFit="1" customWidth="1"/>
    <col min="8" max="8" width="13" bestFit="1" customWidth="1"/>
    <col min="9" max="9" width="13.85546875" bestFit="1" customWidth="1"/>
    <col min="10" max="10" width="18.28515625" bestFit="1" customWidth="1"/>
    <col min="11" max="11" width="15.85546875" bestFit="1" customWidth="1"/>
    <col min="12" max="12" width="12.28515625" bestFit="1" customWidth="1"/>
    <col min="13" max="13" width="13.42578125" bestFit="1" customWidth="1"/>
    <col min="14" max="14" width="14.28515625" bestFit="1" customWidth="1"/>
    <col min="15" max="15" width="18.7109375" bestFit="1" customWidth="1"/>
    <col min="16" max="16" width="16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1</v>
      </c>
      <c r="B2">
        <v>388966.224137766</v>
      </c>
      <c r="C2">
        <v>804986.74387509003</v>
      </c>
      <c r="D2">
        <v>17.4475683012517</v>
      </c>
      <c r="E2">
        <v>1.2E-2</v>
      </c>
      <c r="F2">
        <v>2.1000000000000001E-2</v>
      </c>
      <c r="G2">
        <v>388966.31693697401</v>
      </c>
      <c r="H2">
        <v>804986.68856348796</v>
      </c>
      <c r="I2">
        <v>17.4460704352371</v>
      </c>
      <c r="J2">
        <v>6.7072566992219307E-2</v>
      </c>
      <c r="K2">
        <v>3.2755480032090903E-2</v>
      </c>
      <c r="L2">
        <v>388966.224137766</v>
      </c>
      <c r="M2">
        <v>804986.74387509003</v>
      </c>
      <c r="N2">
        <v>17.4475683012517</v>
      </c>
      <c r="O2">
        <v>1.2E-2</v>
      </c>
      <c r="P2">
        <v>2.1000000000000001E-2</v>
      </c>
    </row>
    <row r="3" spans="1:16" x14ac:dyDescent="0.25">
      <c r="A3">
        <v>2</v>
      </c>
      <c r="B3">
        <v>388935.03179527703</v>
      </c>
      <c r="C3">
        <v>804995.07474225701</v>
      </c>
      <c r="D3">
        <v>17.705663895970002</v>
      </c>
      <c r="E3">
        <v>8.0000000000000002E-3</v>
      </c>
      <c r="F3">
        <v>1.2999999999999999E-2</v>
      </c>
      <c r="G3">
        <v>388935.322990268</v>
      </c>
      <c r="H3">
        <v>804994.97101674206</v>
      </c>
      <c r="I3">
        <v>17.612441744193099</v>
      </c>
      <c r="J3">
        <v>0.24170938276982301</v>
      </c>
      <c r="K3">
        <v>0.15134048098951</v>
      </c>
      <c r="L3">
        <v>388935.03179527703</v>
      </c>
      <c r="M3">
        <v>804995.07474225701</v>
      </c>
      <c r="N3">
        <v>17.705663895970002</v>
      </c>
      <c r="O3">
        <v>8.0000000000000002E-3</v>
      </c>
      <c r="P3">
        <v>1.2999999999999999E-2</v>
      </c>
    </row>
    <row r="4" spans="1:16" x14ac:dyDescent="0.25">
      <c r="A4">
        <v>3</v>
      </c>
      <c r="B4">
        <v>388915.09478059702</v>
      </c>
      <c r="C4">
        <v>804996.13887059502</v>
      </c>
      <c r="D4">
        <v>17.8492761277118</v>
      </c>
      <c r="E4">
        <v>8.0000000000000002E-3</v>
      </c>
      <c r="F4">
        <v>1.4E-2</v>
      </c>
      <c r="G4">
        <v>388915.07500544301</v>
      </c>
      <c r="H4">
        <v>804996.14845691295</v>
      </c>
      <c r="I4">
        <v>17.8285473780907</v>
      </c>
      <c r="J4">
        <v>0.16439139397625999</v>
      </c>
      <c r="K4">
        <v>4.8845614203304299E-2</v>
      </c>
      <c r="L4">
        <v>388915.09478059702</v>
      </c>
      <c r="M4">
        <v>804996.13887059502</v>
      </c>
      <c r="N4">
        <v>17.8492761277118</v>
      </c>
      <c r="O4">
        <v>8.0000000000000002E-3</v>
      </c>
      <c r="P4">
        <v>1.4E-2</v>
      </c>
    </row>
    <row r="5" spans="1:16" x14ac:dyDescent="0.25">
      <c r="A5">
        <v>4</v>
      </c>
      <c r="B5">
        <v>388856.10062039702</v>
      </c>
      <c r="C5">
        <v>805002.33576830896</v>
      </c>
      <c r="D5">
        <v>18.113940593788101</v>
      </c>
      <c r="E5">
        <v>0.01</v>
      </c>
      <c r="F5">
        <v>1.4999999999999999E-2</v>
      </c>
      <c r="G5">
        <v>388855.98662915302</v>
      </c>
      <c r="H5">
        <v>805002.453854347</v>
      </c>
      <c r="I5">
        <v>18.066777180463699</v>
      </c>
      <c r="J5">
        <v>8.5234407829978501E-2</v>
      </c>
      <c r="K5">
        <v>2.7777727760540102E-2</v>
      </c>
      <c r="L5">
        <v>388856.10062039702</v>
      </c>
      <c r="M5">
        <v>805002.33576830896</v>
      </c>
      <c r="N5">
        <v>18.113940593788101</v>
      </c>
      <c r="O5">
        <v>0.01</v>
      </c>
      <c r="P5">
        <v>1.4999999999999999E-2</v>
      </c>
    </row>
    <row r="6" spans="1:16" x14ac:dyDescent="0.25">
      <c r="A6">
        <v>5</v>
      </c>
      <c r="B6">
        <v>388875.37991070101</v>
      </c>
      <c r="C6">
        <v>805052.56547694304</v>
      </c>
      <c r="D6">
        <v>19.568931546873099</v>
      </c>
      <c r="E6">
        <v>0.18623224893877799</v>
      </c>
      <c r="F6">
        <v>6.8418002520247198E-2</v>
      </c>
      <c r="G6">
        <v>388875.37991070101</v>
      </c>
      <c r="H6">
        <v>805052.56547694304</v>
      </c>
      <c r="I6">
        <v>19.568931546873099</v>
      </c>
      <c r="J6">
        <v>0.18623224893877799</v>
      </c>
      <c r="K6">
        <v>6.8418002520247198E-2</v>
      </c>
      <c r="L6">
        <v>388870.81954667001</v>
      </c>
      <c r="M6">
        <v>805050.98014536605</v>
      </c>
      <c r="N6">
        <v>17.930138471187401</v>
      </c>
      <c r="O6">
        <v>0.67300000000000004</v>
      </c>
      <c r="P6">
        <v>0.81599999999999995</v>
      </c>
    </row>
    <row r="7" spans="1:16" x14ac:dyDescent="0.25">
      <c r="A7">
        <v>6</v>
      </c>
      <c r="B7">
        <v>388871.99274459202</v>
      </c>
      <c r="C7">
        <v>805053.20560022304</v>
      </c>
      <c r="D7">
        <v>18.978102086619302</v>
      </c>
      <c r="E7">
        <v>0.10299999999999999</v>
      </c>
      <c r="F7">
        <v>0.34</v>
      </c>
      <c r="G7">
        <v>388875.99932260101</v>
      </c>
      <c r="H7">
        <v>805053.50296963402</v>
      </c>
      <c r="I7">
        <v>19.625095996026399</v>
      </c>
      <c r="J7">
        <v>0.18459362211653399</v>
      </c>
      <c r="K7">
        <v>7.05728510755078E-2</v>
      </c>
      <c r="L7">
        <v>388871.99274459202</v>
      </c>
      <c r="M7">
        <v>805053.20560022304</v>
      </c>
      <c r="N7">
        <v>18.978102086619302</v>
      </c>
      <c r="O7">
        <v>0.10299999999999999</v>
      </c>
      <c r="P7">
        <v>0.34</v>
      </c>
    </row>
    <row r="8" spans="1:16" x14ac:dyDescent="0.25">
      <c r="A8">
        <v>7</v>
      </c>
      <c r="B8">
        <v>388932.291013029</v>
      </c>
      <c r="C8">
        <v>805058.09355590702</v>
      </c>
      <c r="D8">
        <v>17.746783556556199</v>
      </c>
      <c r="E8">
        <v>0.01</v>
      </c>
      <c r="F8">
        <v>1.4999999999999999E-2</v>
      </c>
      <c r="G8">
        <v>388931.09792095702</v>
      </c>
      <c r="H8">
        <v>805058.063495651</v>
      </c>
      <c r="I8">
        <v>17.659893225783701</v>
      </c>
      <c r="J8">
        <v>0.32466310371311602</v>
      </c>
      <c r="K8">
        <v>0.124547921666296</v>
      </c>
      <c r="L8">
        <v>388932.291013029</v>
      </c>
      <c r="M8">
        <v>805058.09355590702</v>
      </c>
      <c r="N8">
        <v>17.746783556556199</v>
      </c>
      <c r="O8">
        <v>0.01</v>
      </c>
      <c r="P8">
        <v>1.4999999999999999E-2</v>
      </c>
    </row>
    <row r="9" spans="1:16" x14ac:dyDescent="0.25">
      <c r="A9">
        <v>8</v>
      </c>
      <c r="B9">
        <v>388937.13419517101</v>
      </c>
      <c r="C9">
        <v>805075.44169580005</v>
      </c>
      <c r="D9">
        <v>17.486806897061101</v>
      </c>
      <c r="E9">
        <v>4.2000000000000003E-2</v>
      </c>
      <c r="F9">
        <v>6.8000000000000005E-2</v>
      </c>
      <c r="G9">
        <v>388937.58980933798</v>
      </c>
      <c r="H9">
        <v>805042.68716396298</v>
      </c>
      <c r="I9">
        <v>17.468108384185701</v>
      </c>
      <c r="J9">
        <v>2.7522296231263401</v>
      </c>
      <c r="K9">
        <v>0.13214305921567701</v>
      </c>
      <c r="L9">
        <v>388937.13419517101</v>
      </c>
      <c r="M9">
        <v>805075.44169580005</v>
      </c>
      <c r="N9">
        <v>17.486806897061101</v>
      </c>
      <c r="O9">
        <v>4.2000000000000003E-2</v>
      </c>
      <c r="P9">
        <v>6.8000000000000005E-2</v>
      </c>
    </row>
    <row r="10" spans="1:16" x14ac:dyDescent="0.25">
      <c r="A10">
        <v>9</v>
      </c>
      <c r="B10">
        <v>388955.63778124499</v>
      </c>
      <c r="C10">
        <v>805082.40399667597</v>
      </c>
      <c r="D10">
        <v>17.563493736724698</v>
      </c>
      <c r="E10">
        <v>0.104</v>
      </c>
      <c r="F10">
        <v>0.182</v>
      </c>
      <c r="G10">
        <v>388955.41892463499</v>
      </c>
      <c r="H10">
        <v>805082.30430663703</v>
      </c>
      <c r="I10">
        <v>17.8703047017089</v>
      </c>
      <c r="J10">
        <v>0.18896194728725799</v>
      </c>
      <c r="K10">
        <v>0.104538742325421</v>
      </c>
      <c r="L10">
        <v>388955.63778124499</v>
      </c>
      <c r="M10">
        <v>805082.40399667597</v>
      </c>
      <c r="N10">
        <v>17.563493736724698</v>
      </c>
      <c r="O10">
        <v>0.104</v>
      </c>
      <c r="P10">
        <v>0.182</v>
      </c>
    </row>
    <row r="11" spans="1:16" x14ac:dyDescent="0.25">
      <c r="A11">
        <v>10</v>
      </c>
      <c r="B11">
        <v>388953.74222110899</v>
      </c>
      <c r="C11">
        <v>805116.39505325898</v>
      </c>
      <c r="D11">
        <v>11.4651512399669</v>
      </c>
      <c r="E11">
        <v>0.13802348195421399</v>
      </c>
      <c r="F11">
        <v>0.11087698494143999</v>
      </c>
      <c r="G11">
        <v>388953.74222110899</v>
      </c>
      <c r="H11">
        <v>805116.39505325898</v>
      </c>
      <c r="I11">
        <v>11.4651512399669</v>
      </c>
      <c r="J11">
        <v>0.13802348195421399</v>
      </c>
      <c r="K11">
        <v>0.11087698494143999</v>
      </c>
      <c r="L11">
        <v>388953.82407317101</v>
      </c>
      <c r="M11">
        <v>805114.97429492103</v>
      </c>
      <c r="N11">
        <v>19.602429614133499</v>
      </c>
      <c r="O11">
        <v>1.097</v>
      </c>
      <c r="P11">
        <v>1.7929999999999999</v>
      </c>
    </row>
    <row r="12" spans="1:16" x14ac:dyDescent="0.25">
      <c r="A12">
        <v>11</v>
      </c>
      <c r="B12">
        <v>388965.55389466399</v>
      </c>
      <c r="C12">
        <v>805075.62598761101</v>
      </c>
      <c r="D12">
        <v>16.992545134335401</v>
      </c>
      <c r="E12">
        <v>0.115</v>
      </c>
      <c r="F12">
        <v>0.192</v>
      </c>
      <c r="G12">
        <v>388966.05952503398</v>
      </c>
      <c r="H12">
        <v>805075.44745785999</v>
      </c>
      <c r="I12">
        <v>17.438716460300601</v>
      </c>
      <c r="J12">
        <v>0.15023587010477099</v>
      </c>
      <c r="K12">
        <v>8.1935679685874702E-2</v>
      </c>
      <c r="L12">
        <v>388965.55389466399</v>
      </c>
      <c r="M12">
        <v>805075.62598761101</v>
      </c>
      <c r="N12">
        <v>16.992545134335401</v>
      </c>
      <c r="O12">
        <v>0.115</v>
      </c>
      <c r="P12">
        <v>0.192</v>
      </c>
    </row>
    <row r="13" spans="1:16" x14ac:dyDescent="0.25">
      <c r="A13">
        <v>12</v>
      </c>
      <c r="B13">
        <v>388973.37104138703</v>
      </c>
      <c r="C13">
        <v>805071.30471771199</v>
      </c>
      <c r="D13">
        <v>17.664600605263001</v>
      </c>
      <c r="E13">
        <v>0.11502360890925099</v>
      </c>
      <c r="F13">
        <v>8.5539516591347398E-2</v>
      </c>
      <c r="G13">
        <v>388973.37104138703</v>
      </c>
      <c r="H13">
        <v>805071.30471771199</v>
      </c>
      <c r="I13">
        <v>17.664600605263001</v>
      </c>
      <c r="J13">
        <v>0.11502360890925099</v>
      </c>
      <c r="K13">
        <v>8.5539516591347398E-2</v>
      </c>
      <c r="L13">
        <v>388972.43803879799</v>
      </c>
      <c r="M13">
        <v>805072.06226840499</v>
      </c>
      <c r="N13">
        <v>17.2545563657598</v>
      </c>
      <c r="O13">
        <v>0.30099999999999999</v>
      </c>
      <c r="P13">
        <v>0.38900000000000001</v>
      </c>
    </row>
    <row r="14" spans="1:16" x14ac:dyDescent="0.25">
      <c r="A14">
        <v>13</v>
      </c>
      <c r="B14">
        <v>388978.75887143199</v>
      </c>
      <c r="C14">
        <v>805066.85903255898</v>
      </c>
      <c r="D14">
        <v>14.8592426376701</v>
      </c>
      <c r="E14">
        <v>0.104182674368181</v>
      </c>
      <c r="F14">
        <v>7.1984342032399798E-2</v>
      </c>
      <c r="G14">
        <v>388978.75887143199</v>
      </c>
      <c r="H14">
        <v>805066.85903255898</v>
      </c>
      <c r="I14">
        <v>14.8592426376701</v>
      </c>
      <c r="J14">
        <v>0.104182674368181</v>
      </c>
      <c r="K14">
        <v>7.1984342032399798E-2</v>
      </c>
      <c r="L14">
        <v>388980.18814153201</v>
      </c>
      <c r="M14">
        <v>805067.02947808697</v>
      </c>
      <c r="N14">
        <v>19.824007346481601</v>
      </c>
      <c r="O14">
        <v>1.246</v>
      </c>
      <c r="P14">
        <v>2.0699999999999998</v>
      </c>
    </row>
    <row r="15" spans="1:16" x14ac:dyDescent="0.25">
      <c r="A15">
        <v>14</v>
      </c>
      <c r="B15">
        <v>388987.69294608798</v>
      </c>
      <c r="C15">
        <v>805026.16165566503</v>
      </c>
      <c r="D15">
        <v>17.294221745765299</v>
      </c>
      <c r="E15">
        <v>1.4E-2</v>
      </c>
      <c r="F15">
        <v>2.8000000000000001E-2</v>
      </c>
      <c r="G15">
        <v>388987.73278853501</v>
      </c>
      <c r="H15">
        <v>805026.24716286804</v>
      </c>
      <c r="I15">
        <v>17.280053243092201</v>
      </c>
      <c r="J15">
        <v>6.7812227991927404E-2</v>
      </c>
      <c r="K15">
        <v>9.8526714606313695E-2</v>
      </c>
      <c r="L15">
        <v>388987.69294608798</v>
      </c>
      <c r="M15">
        <v>805026.16165566503</v>
      </c>
      <c r="N15">
        <v>17.294221745765299</v>
      </c>
      <c r="O15">
        <v>1.4E-2</v>
      </c>
      <c r="P15">
        <v>2.8000000000000001E-2</v>
      </c>
    </row>
    <row r="19" spans="2:18" x14ac:dyDescent="0.25">
      <c r="B19" t="s">
        <v>59</v>
      </c>
      <c r="C19" t="s">
        <v>34</v>
      </c>
      <c r="D19" t="s">
        <v>33</v>
      </c>
      <c r="G19" t="s">
        <v>61</v>
      </c>
      <c r="H19" t="s">
        <v>60</v>
      </c>
      <c r="I19" t="s">
        <v>62</v>
      </c>
      <c r="J19" t="s">
        <v>71</v>
      </c>
      <c r="K19" t="s">
        <v>72</v>
      </c>
      <c r="L19" t="s">
        <v>73</v>
      </c>
      <c r="M19" t="s">
        <v>74</v>
      </c>
    </row>
    <row r="20" spans="2:18" x14ac:dyDescent="0.25">
      <c r="C20" cm="1">
        <f t="array" ref="C20:C34">control_points[Easting]</f>
        <v>388966.08199999999</v>
      </c>
      <c r="D20" cm="1">
        <f t="array" ref="D20:D34">control_points[Northing]</f>
        <v>804986.83499999996</v>
      </c>
      <c r="G20">
        <f>SQRT(POWER(C20-B2, 2) + POWER(D20 - C2, 2))</f>
        <v>0.16883984640315339</v>
      </c>
      <c r="H20">
        <f>SQRT(POWER(C20-G2, 2) + POWER(D20 - H2, 2))</f>
        <v>0.27683755851705505</v>
      </c>
      <c r="I20">
        <f>SQRT(POWER(C20-L2, 2) + POWER(D20 - M2, 2))</f>
        <v>0.16883984640315339</v>
      </c>
      <c r="J20" t="b">
        <f>H20 &lt; I20</f>
        <v>0</v>
      </c>
      <c r="K20" t="b">
        <f>G20=H20</f>
        <v>0</v>
      </c>
      <c r="L20" t="b">
        <f>IF(AND(J20=FALSE, K20=TRUE), TRUE, FALSE)</f>
        <v>0</v>
      </c>
      <c r="M20" t="b">
        <f>IF(AND(J20=TRUE, K20=FALSE), TRUE, FALSE)</f>
        <v>0</v>
      </c>
    </row>
    <row r="21" spans="2:18" x14ac:dyDescent="0.25">
      <c r="C21">
        <v>388934.897</v>
      </c>
      <c r="D21">
        <v>804995.19</v>
      </c>
      <c r="G21">
        <f>SQRT(POWER(C21-B3, 2) + POWER(D21 - C3, 2))</f>
        <v>0.17735307726461896</v>
      </c>
      <c r="H21">
        <f t="shared" ref="H21:H34" si="0">SQRT(POWER(C21-G3, 2) + POWER(D21 - H3, 2))</f>
        <v>0.4789795148761653</v>
      </c>
      <c r="I21">
        <f t="shared" ref="I21:I34" si="1">SQRT(POWER(C21-L3, 2) + POWER(D21 - M3, 2))</f>
        <v>0.17735307726461896</v>
      </c>
      <c r="J21" t="b">
        <f t="shared" ref="J21:J33" si="2">H21 &lt; I21</f>
        <v>0</v>
      </c>
      <c r="K21" t="b">
        <f t="shared" ref="K21:K33" si="3">G21=H21</f>
        <v>0</v>
      </c>
      <c r="L21" t="b">
        <f t="shared" ref="L21:L33" si="4">IF(AND(J21=FALSE, K21=TRUE), TRUE, FALSE)</f>
        <v>0</v>
      </c>
      <c r="M21" t="b">
        <f t="shared" ref="M21:M33" si="5">IF(AND(J21=TRUE, K21=FALSE), TRUE, FALSE)</f>
        <v>0</v>
      </c>
    </row>
    <row r="22" spans="2:18" x14ac:dyDescent="0.25">
      <c r="C22">
        <v>388914.93900000001</v>
      </c>
      <c r="D22">
        <v>804996.24600000004</v>
      </c>
      <c r="G22">
        <f>SQRT(POWER(C22-B4, 2) + POWER(D22 - C4, 2))</f>
        <v>0.18906164027643046</v>
      </c>
      <c r="H22">
        <f t="shared" si="0"/>
        <v>0.1673682597260914</v>
      </c>
      <c r="I22">
        <f t="shared" si="1"/>
        <v>0.18906164027643046</v>
      </c>
      <c r="J22" t="b">
        <f t="shared" si="2"/>
        <v>1</v>
      </c>
      <c r="K22" t="b">
        <f t="shared" si="3"/>
        <v>0</v>
      </c>
      <c r="L22" t="b">
        <f t="shared" si="4"/>
        <v>0</v>
      </c>
      <c r="M22" t="b">
        <f t="shared" si="5"/>
        <v>1</v>
      </c>
      <c r="P22" t="s">
        <v>81</v>
      </c>
      <c r="Q22" t="s">
        <v>82</v>
      </c>
      <c r="R22" t="s">
        <v>83</v>
      </c>
    </row>
    <row r="23" spans="2:18" x14ac:dyDescent="0.25">
      <c r="C23">
        <v>388855.951</v>
      </c>
      <c r="D23">
        <v>805002.45499999996</v>
      </c>
      <c r="G23">
        <f>SQRT(POWER(C23-B5, 2) + POWER(D23 - C5, 2))</f>
        <v>0.19131769218376793</v>
      </c>
      <c r="H23">
        <f t="shared" si="0"/>
        <v>3.5647567456213815E-2</v>
      </c>
      <c r="I23">
        <f t="shared" si="1"/>
        <v>0.19131769218376793</v>
      </c>
      <c r="J23" t="b">
        <f t="shared" si="2"/>
        <v>1</v>
      </c>
      <c r="K23" t="b">
        <f t="shared" si="3"/>
        <v>0</v>
      </c>
      <c r="L23" t="b">
        <f t="shared" si="4"/>
        <v>0</v>
      </c>
      <c r="M23" t="b">
        <f t="shared" si="5"/>
        <v>1</v>
      </c>
      <c r="P23" cm="1">
        <f t="array" ref="P23">AVERAGE(SQRT(POWER(G20:G34 - E2:E16, 2)))</f>
        <v>0.65718538997571263</v>
      </c>
      <c r="Q23" cm="1">
        <f t="array" ref="Q23">AVERAGE(SQRT(POWER(H20:H34 - J2:J16, 2)))</f>
        <v>2.9652450748166044</v>
      </c>
      <c r="R23" cm="1">
        <f t="array" ref="R23">AVERAGE(SQRT(POWER(I20:I34 - O2:O16, 2)))</f>
        <v>0.34694208489604761</v>
      </c>
    </row>
    <row r="24" spans="2:18" x14ac:dyDescent="0.25">
      <c r="C24">
        <v>388871.25699999998</v>
      </c>
      <c r="D24">
        <v>805052.40599999996</v>
      </c>
      <c r="G24">
        <f>SQRT(POWER(C24-B6, 2) + POWER(D24 - C6, 2))</f>
        <v>4.1259938856035454</v>
      </c>
      <c r="H24">
        <f t="shared" si="0"/>
        <v>4.1259938856035454</v>
      </c>
      <c r="I24">
        <f t="shared" si="1"/>
        <v>1.4914512573159393</v>
      </c>
      <c r="J24" t="b">
        <f t="shared" si="2"/>
        <v>0</v>
      </c>
      <c r="K24" t="b">
        <f t="shared" si="3"/>
        <v>1</v>
      </c>
      <c r="L24" t="b">
        <f t="shared" si="4"/>
        <v>1</v>
      </c>
      <c r="M24" t="b">
        <f t="shared" si="5"/>
        <v>0</v>
      </c>
    </row>
    <row r="25" spans="2:18" x14ac:dyDescent="0.25">
      <c r="C25">
        <v>388871.908</v>
      </c>
      <c r="D25">
        <v>805053.34699999995</v>
      </c>
      <c r="G25">
        <f>SQRT(POWER(C25-B7, 2) + POWER(D25 - C7, 2))</f>
        <v>0.16485006153449352</v>
      </c>
      <c r="H25">
        <f t="shared" si="0"/>
        <v>4.0942944633156841</v>
      </c>
      <c r="I25">
        <f t="shared" si="1"/>
        <v>0.16485006153449352</v>
      </c>
      <c r="J25" t="b">
        <f t="shared" si="2"/>
        <v>0</v>
      </c>
      <c r="K25" t="b">
        <f t="shared" si="3"/>
        <v>0</v>
      </c>
      <c r="L25" t="b">
        <f t="shared" si="4"/>
        <v>0</v>
      </c>
      <c r="M25" t="b">
        <f t="shared" si="5"/>
        <v>0</v>
      </c>
    </row>
    <row r="26" spans="2:18" x14ac:dyDescent="0.25">
      <c r="C26">
        <v>388932.25300000003</v>
      </c>
      <c r="D26">
        <v>805058.24399999995</v>
      </c>
      <c r="G26">
        <f>SQRT(POWER(C26-B8, 2) + POWER(D26 - C8, 2))</f>
        <v>0.15517221229423458</v>
      </c>
      <c r="H26">
        <f t="shared" si="0"/>
        <v>1.1690976929137451</v>
      </c>
      <c r="I26">
        <f t="shared" si="1"/>
        <v>0.15517221229423458</v>
      </c>
      <c r="J26" t="b">
        <f t="shared" si="2"/>
        <v>0</v>
      </c>
      <c r="K26" t="b">
        <f t="shared" si="3"/>
        <v>0</v>
      </c>
      <c r="L26" t="b">
        <f t="shared" si="4"/>
        <v>0</v>
      </c>
      <c r="M26" t="b">
        <f t="shared" si="5"/>
        <v>0</v>
      </c>
    </row>
    <row r="27" spans="2:18" x14ac:dyDescent="0.25">
      <c r="C27">
        <v>388937.05099999998</v>
      </c>
      <c r="D27">
        <v>805075.79399999999</v>
      </c>
      <c r="G27">
        <f>SQRT(POWER(C27-B9, 2) + POWER(D27 - C9, 2))</f>
        <v>0.36199404108364169</v>
      </c>
      <c r="H27">
        <f t="shared" si="0"/>
        <v>33.111220271749318</v>
      </c>
      <c r="I27">
        <f t="shared" si="1"/>
        <v>0.36199404108364169</v>
      </c>
      <c r="J27" t="b">
        <f t="shared" si="2"/>
        <v>0</v>
      </c>
      <c r="K27" t="b">
        <f t="shared" si="3"/>
        <v>0</v>
      </c>
      <c r="L27" t="b">
        <f t="shared" si="4"/>
        <v>0</v>
      </c>
      <c r="M27" t="b">
        <f t="shared" si="5"/>
        <v>0</v>
      </c>
    </row>
    <row r="28" spans="2:18" x14ac:dyDescent="0.25">
      <c r="C28">
        <v>388954.97399999999</v>
      </c>
      <c r="D28">
        <v>805082.897</v>
      </c>
      <c r="G28">
        <f t="shared" ref="G28:G34" si="6">SQRT(POWER(C28-B10, 2) + POWER(D28 - C10, 2))</f>
        <v>0.8268360289200114</v>
      </c>
      <c r="H28">
        <f t="shared" si="0"/>
        <v>0.74110954206050383</v>
      </c>
      <c r="I28">
        <f t="shared" si="1"/>
        <v>0.8268360289200114</v>
      </c>
      <c r="J28" t="b">
        <f t="shared" si="2"/>
        <v>1</v>
      </c>
      <c r="K28" t="b">
        <f t="shared" si="3"/>
        <v>0</v>
      </c>
      <c r="L28" t="b">
        <f t="shared" si="4"/>
        <v>0</v>
      </c>
      <c r="M28" t="b">
        <f t="shared" si="5"/>
        <v>1</v>
      </c>
    </row>
    <row r="29" spans="2:18" x14ac:dyDescent="0.25">
      <c r="C29">
        <v>388954.12400000001</v>
      </c>
      <c r="D29">
        <v>805116.96600000001</v>
      </c>
      <c r="G29">
        <f t="shared" si="6"/>
        <v>0.6868298935900784</v>
      </c>
      <c r="H29">
        <f t="shared" si="0"/>
        <v>0.6868298935900784</v>
      </c>
      <c r="I29">
        <f t="shared" si="1"/>
        <v>2.0141611714042478</v>
      </c>
      <c r="J29" t="b">
        <f t="shared" si="2"/>
        <v>1</v>
      </c>
      <c r="K29" t="b">
        <f t="shared" si="3"/>
        <v>1</v>
      </c>
      <c r="L29" t="b">
        <f t="shared" si="4"/>
        <v>0</v>
      </c>
      <c r="M29" t="b">
        <f t="shared" si="5"/>
        <v>0</v>
      </c>
    </row>
    <row r="30" spans="2:18" x14ac:dyDescent="0.25">
      <c r="C30">
        <v>388965.12400000001</v>
      </c>
      <c r="D30">
        <v>805076.22199999995</v>
      </c>
      <c r="G30">
        <f t="shared" si="6"/>
        <v>0.7348742680774587</v>
      </c>
      <c r="H30">
        <f t="shared" si="0"/>
        <v>1.2145462592103315</v>
      </c>
      <c r="I30">
        <f t="shared" si="1"/>
        <v>0.7348742680774587</v>
      </c>
      <c r="J30" t="b">
        <f t="shared" si="2"/>
        <v>0</v>
      </c>
      <c r="K30" t="b">
        <f t="shared" si="3"/>
        <v>0</v>
      </c>
      <c r="L30" t="b">
        <f t="shared" si="4"/>
        <v>0</v>
      </c>
      <c r="M30" t="b">
        <f t="shared" si="5"/>
        <v>0</v>
      </c>
    </row>
    <row r="31" spans="2:18" x14ac:dyDescent="0.25">
      <c r="C31">
        <v>388972.41499999998</v>
      </c>
      <c r="D31">
        <v>805072.16700000002</v>
      </c>
      <c r="G31">
        <f t="shared" si="6"/>
        <v>1.2874571363731584</v>
      </c>
      <c r="H31">
        <f t="shared" si="0"/>
        <v>1.2874571363731584</v>
      </c>
      <c r="I31">
        <f t="shared" si="1"/>
        <v>0.10723569000470146</v>
      </c>
      <c r="J31" t="b">
        <f t="shared" si="2"/>
        <v>0</v>
      </c>
      <c r="K31" t="b">
        <f t="shared" si="3"/>
        <v>1</v>
      </c>
      <c r="L31" t="b">
        <f t="shared" si="4"/>
        <v>1</v>
      </c>
      <c r="M31" t="b">
        <f t="shared" si="5"/>
        <v>0</v>
      </c>
    </row>
    <row r="32" spans="2:18" x14ac:dyDescent="0.25">
      <c r="C32">
        <v>388980.05599999998</v>
      </c>
      <c r="D32">
        <v>805067.728</v>
      </c>
      <c r="G32">
        <f t="shared" si="6"/>
        <v>1.5612965559035792</v>
      </c>
      <c r="H32">
        <f t="shared" si="0"/>
        <v>1.5612965559035792</v>
      </c>
      <c r="I32">
        <f t="shared" si="1"/>
        <v>0.71091085761052597</v>
      </c>
      <c r="J32" t="b">
        <f>H32 &lt; I32</f>
        <v>0</v>
      </c>
      <c r="K32" t="b">
        <f t="shared" si="3"/>
        <v>1</v>
      </c>
      <c r="L32" t="b">
        <f t="shared" si="4"/>
        <v>1</v>
      </c>
      <c r="M32" t="b">
        <f t="shared" si="5"/>
        <v>0</v>
      </c>
    </row>
    <row r="33" spans="3:13" x14ac:dyDescent="0.25">
      <c r="C33">
        <v>388987.53600000002</v>
      </c>
      <c r="D33">
        <v>805026.27800000005</v>
      </c>
      <c r="G33">
        <f t="shared" si="6"/>
        <v>0.19536652429794465</v>
      </c>
      <c r="H33">
        <f t="shared" si="0"/>
        <v>0.19919000028471384</v>
      </c>
      <c r="I33">
        <f t="shared" si="1"/>
        <v>0.19536652429794465</v>
      </c>
      <c r="J33" t="b">
        <f t="shared" si="2"/>
        <v>0</v>
      </c>
      <c r="K33" t="b">
        <f t="shared" si="3"/>
        <v>0</v>
      </c>
      <c r="L33" t="b">
        <f t="shared" si="4"/>
        <v>0</v>
      </c>
      <c r="M33" t="b">
        <f t="shared" si="5"/>
        <v>0</v>
      </c>
    </row>
    <row r="34" spans="3:13" x14ac:dyDescent="0.25">
      <c r="C34">
        <v>388986.73300000001</v>
      </c>
      <c r="D34">
        <v>805016.53899999999</v>
      </c>
    </row>
    <row r="37" spans="3:13" x14ac:dyDescent="0.25">
      <c r="F37" t="s">
        <v>64</v>
      </c>
      <c r="G37">
        <f>AVERAGE(G20:G33)</f>
        <v>0.77337449027186556</v>
      </c>
      <c r="H37">
        <f>AVERAGE(H20:H33)</f>
        <v>3.5107049001128705</v>
      </c>
      <c r="I37">
        <f>AVERAGE(I20:I33)</f>
        <v>0.5349588834765121</v>
      </c>
      <c r="K37" t="s">
        <v>75</v>
      </c>
      <c r="L37">
        <f>COUNTIF(L20:L33, TRUE)</f>
        <v>3</v>
      </c>
      <c r="M37">
        <f>COUNTIF(M20:M33, TRUE)</f>
        <v>3</v>
      </c>
    </row>
    <row r="38" spans="3:13" x14ac:dyDescent="0.25">
      <c r="F38" t="s">
        <v>65</v>
      </c>
      <c r="G38" cm="1">
        <f t="array" ref="G38">SQRT(SUM(POWER(C20:C33 - B2:B15, 2) + POWER(D20:D33 - C2:C15, 2))/13)</f>
        <v>1.3349509113018032</v>
      </c>
      <c r="H38" cm="1">
        <f t="array" ref="H38">SQRT(SUM(POWER(C20:C33 - G2:G15, 2) + POWER(D20:D33 - H2:H15, 2))/13)</f>
        <v>9.3581436523353307</v>
      </c>
      <c r="I38" cm="1">
        <f t="array" ref="I38">SQRT(SUM(POWER(C20:C33 - L2:L15, 2) + POWER(D20:D33 - M2:M15, 2))/13)</f>
        <v>0.80262230414251334</v>
      </c>
    </row>
    <row r="43" spans="3:13" x14ac:dyDescent="0.25">
      <c r="G43" cm="1">
        <f t="array" ref="G43:G56">POWER(C20:C33 - B2:B15, 2) + POWER(D20:D33 - C2:C15, 2)</f>
        <v>2.8506893733440432E-2</v>
      </c>
      <c r="H43" cm="1">
        <f t="array" ref="H43:H56">POWER(C20:C33 - G2:G15, 2) + POWER(D20:D33 - H2:H15, 2)</f>
        <v>7.663903380568389E-2</v>
      </c>
      <c r="I43" cm="1">
        <f t="array" ref="I43:I56">POWER(C20:C33 - L2:L15, 2) + POWER(D20:D33 - M2:M15, 2)</f>
        <v>2.8506893733440432E-2</v>
      </c>
    </row>
    <row r="44" spans="3:13" x14ac:dyDescent="0.25">
      <c r="G44">
        <v>3.1454114015229906E-2</v>
      </c>
      <c r="H44">
        <v>0.22942137567100668</v>
      </c>
      <c r="I44">
        <v>3.1454114015229906E-2</v>
      </c>
    </row>
    <row r="45" spans="3:13" x14ac:dyDescent="0.25">
      <c r="G45">
        <v>3.574430382401439E-2</v>
      </c>
      <c r="H45">
        <v>2.8012134363740386E-2</v>
      </c>
      <c r="I45">
        <v>3.574430382401439E-2</v>
      </c>
    </row>
    <row r="46" spans="3:13" x14ac:dyDescent="0.25">
      <c r="G46">
        <v>3.6602459342522972E-2</v>
      </c>
      <c r="H46">
        <v>1.270749065545314E-3</v>
      </c>
      <c r="I46">
        <v>3.6602459342522972E-2</v>
      </c>
    </row>
    <row r="47" spans="3:13" x14ac:dyDescent="0.25">
      <c r="G47">
        <v>17.023825544037841</v>
      </c>
      <c r="H47">
        <v>17.023825544037841</v>
      </c>
      <c r="I47">
        <v>2.2244268529492959</v>
      </c>
    </row>
    <row r="48" spans="3:13" x14ac:dyDescent="0.25">
      <c r="G48">
        <v>2.7175542787926305E-2</v>
      </c>
      <c r="H48">
        <v>16.763247152337463</v>
      </c>
      <c r="I48">
        <v>2.7175542787926305E-2</v>
      </c>
    </row>
    <row r="49" spans="7:9" x14ac:dyDescent="0.25">
      <c r="G49">
        <v>2.4078415468287005E-2</v>
      </c>
      <c r="H49">
        <v>1.3667894155762415</v>
      </c>
      <c r="I49">
        <v>2.4078415468287005E-2</v>
      </c>
    </row>
    <row r="50" spans="7:9" x14ac:dyDescent="0.25">
      <c r="G50">
        <v>0.13103968578006525</v>
      </c>
      <c r="H50">
        <v>1096.352907884303</v>
      </c>
      <c r="I50">
        <v>0.13103968578006525</v>
      </c>
    </row>
    <row r="51" spans="7:9" x14ac:dyDescent="0.25">
      <c r="G51">
        <v>0.68365781872021392</v>
      </c>
      <c r="H51">
        <v>0.54924335333312968</v>
      </c>
      <c r="I51">
        <v>0.68365781872021392</v>
      </c>
    </row>
    <row r="52" spans="7:9" x14ac:dyDescent="0.25">
      <c r="G52">
        <v>0.47173530272895847</v>
      </c>
      <c r="H52">
        <v>0.47173530272895847</v>
      </c>
      <c r="I52">
        <v>4.0568452243925321</v>
      </c>
    </row>
    <row r="53" spans="7:9" x14ac:dyDescent="0.25">
      <c r="G53">
        <v>0.54004018988238056</v>
      </c>
      <c r="H53">
        <v>1.4751226157618098</v>
      </c>
      <c r="I53">
        <v>0.54004018988238056</v>
      </c>
    </row>
    <row r="54" spans="7:9" x14ac:dyDescent="0.25">
      <c r="G54">
        <v>1.6575458779981733</v>
      </c>
      <c r="H54">
        <v>1.6575458779981733</v>
      </c>
      <c r="I54">
        <v>1.1499493210784428E-2</v>
      </c>
    </row>
    <row r="55" spans="7:9" x14ac:dyDescent="0.25">
      <c r="G55">
        <v>2.4376469354763781</v>
      </c>
      <c r="H55">
        <v>2.4376469354763781</v>
      </c>
      <c r="I55">
        <v>0.50539424746853356</v>
      </c>
    </row>
    <row r="56" spans="7:9" x14ac:dyDescent="0.25">
      <c r="G56">
        <v>3.8168078816259401E-2</v>
      </c>
      <c r="H56">
        <v>3.9676656213424297E-2</v>
      </c>
      <c r="I56">
        <v>3.8168078816259401E-2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B6C3-606C-4449-A5E0-20D456DF0FEF}">
  <dimension ref="A1:R56"/>
  <sheetViews>
    <sheetView topLeftCell="H4" workbookViewId="0">
      <selection activeCell="P22" sqref="P22:R23"/>
    </sheetView>
  </sheetViews>
  <sheetFormatPr defaultRowHeight="15" x14ac:dyDescent="0.25"/>
  <cols>
    <col min="1" max="1" width="9.28515625" bestFit="1" customWidth="1"/>
    <col min="2" max="2" width="12" bestFit="1" customWidth="1"/>
    <col min="3" max="3" width="12.5703125" bestFit="1" customWidth="1"/>
    <col min="4" max="4" width="13.42578125" bestFit="1" customWidth="1"/>
    <col min="5" max="5" width="17.85546875" bestFit="1" customWidth="1"/>
    <col min="6" max="6" width="15.42578125" bestFit="1" customWidth="1"/>
    <col min="7" max="7" width="12" bestFit="1" customWidth="1"/>
    <col min="8" max="8" width="13" bestFit="1" customWidth="1"/>
    <col min="9" max="9" width="13.85546875" bestFit="1" customWidth="1"/>
    <col min="10" max="10" width="18.28515625" bestFit="1" customWidth="1"/>
    <col min="11" max="11" width="15.85546875" bestFit="1" customWidth="1"/>
    <col min="12" max="12" width="12.28515625" bestFit="1" customWidth="1"/>
    <col min="13" max="13" width="13.42578125" bestFit="1" customWidth="1"/>
    <col min="14" max="14" width="14.28515625" bestFit="1" customWidth="1"/>
    <col min="15" max="15" width="18.7109375" bestFit="1" customWidth="1"/>
    <col min="16" max="16" width="16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1</v>
      </c>
      <c r="B2">
        <v>388966.21996192401</v>
      </c>
      <c r="C2">
        <v>804986.73904748203</v>
      </c>
      <c r="D2">
        <v>17.471961696259498</v>
      </c>
      <c r="E2">
        <v>1.6E-2</v>
      </c>
      <c r="F2">
        <v>0.04</v>
      </c>
      <c r="G2">
        <v>388972.21317045501</v>
      </c>
      <c r="H2">
        <v>804982.14570808294</v>
      </c>
      <c r="I2">
        <v>17.421244801193701</v>
      </c>
      <c r="J2">
        <v>4.5858819024617699</v>
      </c>
      <c r="K2">
        <v>0.113154734362093</v>
      </c>
      <c r="L2">
        <v>388966.21996192401</v>
      </c>
      <c r="M2">
        <v>804986.73904748203</v>
      </c>
      <c r="N2">
        <v>17.471961696259498</v>
      </c>
      <c r="O2">
        <v>1.6E-2</v>
      </c>
      <c r="P2">
        <v>0.04</v>
      </c>
    </row>
    <row r="3" spans="1:16" x14ac:dyDescent="0.25">
      <c r="A3">
        <v>2</v>
      </c>
      <c r="B3">
        <v>388935.03249005601</v>
      </c>
      <c r="C3">
        <v>804995.079692311</v>
      </c>
      <c r="D3">
        <v>17.713773063893701</v>
      </c>
      <c r="E3">
        <v>8.0000000000000002E-3</v>
      </c>
      <c r="F3">
        <v>1.4E-2</v>
      </c>
      <c r="G3">
        <v>388934.606356818</v>
      </c>
      <c r="H3">
        <v>804995.227431337</v>
      </c>
      <c r="I3">
        <v>17.6716285459289</v>
      </c>
      <c r="J3">
        <v>0.299271529285143</v>
      </c>
      <c r="K3">
        <v>0.106074106246396</v>
      </c>
      <c r="L3">
        <v>388935.03249005601</v>
      </c>
      <c r="M3">
        <v>804995.079692311</v>
      </c>
      <c r="N3">
        <v>17.713773063893701</v>
      </c>
      <c r="O3">
        <v>8.0000000000000002E-3</v>
      </c>
      <c r="P3">
        <v>1.4E-2</v>
      </c>
    </row>
    <row r="4" spans="1:16" x14ac:dyDescent="0.25">
      <c r="A4">
        <v>3</v>
      </c>
      <c r="B4">
        <v>388915.04034144903</v>
      </c>
      <c r="C4">
        <v>804996.10773010505</v>
      </c>
      <c r="D4">
        <v>17.844186100131399</v>
      </c>
      <c r="E4">
        <v>8.0000000000000002E-3</v>
      </c>
      <c r="F4">
        <v>1.4E-2</v>
      </c>
      <c r="G4">
        <v>388914.91002739599</v>
      </c>
      <c r="H4">
        <v>804996.13243275299</v>
      </c>
      <c r="I4">
        <v>17.816067465454701</v>
      </c>
      <c r="J4">
        <v>0.32239185930298903</v>
      </c>
      <c r="K4">
        <v>8.1698301130945103E-2</v>
      </c>
      <c r="L4">
        <v>388915.04034144903</v>
      </c>
      <c r="M4">
        <v>804996.10773010505</v>
      </c>
      <c r="N4">
        <v>17.844186100131399</v>
      </c>
      <c r="O4">
        <v>8.0000000000000002E-3</v>
      </c>
      <c r="P4">
        <v>1.4E-2</v>
      </c>
    </row>
    <row r="5" spans="1:16" x14ac:dyDescent="0.25">
      <c r="A5">
        <v>4</v>
      </c>
      <c r="B5">
        <v>388856.10055052402</v>
      </c>
      <c r="C5">
        <v>805002.32598501397</v>
      </c>
      <c r="D5">
        <v>18.120194463020901</v>
      </c>
      <c r="E5">
        <v>1.0999999999999999E-2</v>
      </c>
      <c r="F5">
        <v>1.9E-2</v>
      </c>
      <c r="G5">
        <v>388856.52225719998</v>
      </c>
      <c r="H5">
        <v>805002.23111507902</v>
      </c>
      <c r="I5">
        <v>18.110242777919499</v>
      </c>
      <c r="J5">
        <v>0.51484137917528705</v>
      </c>
      <c r="K5">
        <v>3.9547444824676002E-2</v>
      </c>
      <c r="L5">
        <v>388856.10055052402</v>
      </c>
      <c r="M5">
        <v>805002.32598501397</v>
      </c>
      <c r="N5">
        <v>18.120194463020901</v>
      </c>
      <c r="O5">
        <v>1.0999999999999999E-2</v>
      </c>
      <c r="P5">
        <v>1.9E-2</v>
      </c>
    </row>
    <row r="6" spans="1:16" x14ac:dyDescent="0.25">
      <c r="A6">
        <v>5</v>
      </c>
      <c r="B6">
        <v>388871.390278793</v>
      </c>
      <c r="C6">
        <v>805052.46359771397</v>
      </c>
      <c r="D6">
        <v>19.253770376318801</v>
      </c>
      <c r="E6">
        <v>0.114760628351898</v>
      </c>
      <c r="F6">
        <v>7.4787644232219799E-2</v>
      </c>
      <c r="G6">
        <v>388871.390278793</v>
      </c>
      <c r="H6">
        <v>805052.46359771397</v>
      </c>
      <c r="I6">
        <v>19.253770376318801</v>
      </c>
      <c r="J6">
        <v>0.114760628351898</v>
      </c>
      <c r="K6">
        <v>7.4787644232219799E-2</v>
      </c>
      <c r="L6">
        <v>388870.39781643101</v>
      </c>
      <c r="M6">
        <v>805051.88649138797</v>
      </c>
      <c r="N6">
        <v>18.297889879199499</v>
      </c>
      <c r="O6">
        <v>0.68500000000000005</v>
      </c>
      <c r="P6">
        <v>0.75600000000000001</v>
      </c>
    </row>
    <row r="7" spans="1:16" x14ac:dyDescent="0.25">
      <c r="A7">
        <v>6</v>
      </c>
      <c r="B7">
        <v>388872.19425277301</v>
      </c>
      <c r="C7">
        <v>805053.38922039699</v>
      </c>
      <c r="D7">
        <v>19.1978937134087</v>
      </c>
      <c r="E7">
        <v>0.119662743900446</v>
      </c>
      <c r="F7">
        <v>7.6247409603525607E-2</v>
      </c>
      <c r="G7">
        <v>388872.19425277301</v>
      </c>
      <c r="H7">
        <v>805053.38922039699</v>
      </c>
      <c r="I7">
        <v>19.1978937134087</v>
      </c>
      <c r="J7">
        <v>0.119662743900446</v>
      </c>
      <c r="K7">
        <v>7.6247409603525607E-2</v>
      </c>
      <c r="L7">
        <v>388871.96031358797</v>
      </c>
      <c r="M7">
        <v>805053.16854145704</v>
      </c>
      <c r="N7">
        <v>19.1521085408625</v>
      </c>
      <c r="O7">
        <v>0.17299999999999999</v>
      </c>
      <c r="P7">
        <v>0.14199999999999999</v>
      </c>
    </row>
    <row r="8" spans="1:16" x14ac:dyDescent="0.25">
      <c r="A8">
        <v>7</v>
      </c>
      <c r="B8">
        <v>388932.39764654601</v>
      </c>
      <c r="C8">
        <v>805058.13169208704</v>
      </c>
      <c r="D8">
        <v>17.659421831911601</v>
      </c>
      <c r="E8">
        <v>8.9999999999999993E-3</v>
      </c>
      <c r="F8">
        <v>1.2E-2</v>
      </c>
      <c r="G8">
        <v>388932.71954778099</v>
      </c>
      <c r="H8">
        <v>805058.82966362999</v>
      </c>
      <c r="I8">
        <v>16.772234378991399</v>
      </c>
      <c r="J8">
        <v>8.7478924049332399E-2</v>
      </c>
      <c r="K8">
        <v>3.3051114356805397E-2</v>
      </c>
      <c r="L8">
        <v>388932.39764654601</v>
      </c>
      <c r="M8">
        <v>805058.13169208704</v>
      </c>
      <c r="N8">
        <v>17.659421831911601</v>
      </c>
      <c r="O8">
        <v>8.9999999999999993E-3</v>
      </c>
      <c r="P8">
        <v>1.2E-2</v>
      </c>
    </row>
    <row r="9" spans="1:16" x14ac:dyDescent="0.25">
      <c r="A9">
        <v>8</v>
      </c>
      <c r="B9">
        <v>388937.221549423</v>
      </c>
      <c r="C9">
        <v>805075.55537414202</v>
      </c>
      <c r="D9">
        <v>17.374737534378099</v>
      </c>
      <c r="E9">
        <v>4.2000000000000003E-2</v>
      </c>
      <c r="F9">
        <v>6.9000000000000006E-2</v>
      </c>
      <c r="G9">
        <v>388937.68052219303</v>
      </c>
      <c r="H9">
        <v>805076.46242840902</v>
      </c>
      <c r="I9">
        <v>17.789767829976402</v>
      </c>
      <c r="J9">
        <v>0.43711258379329399</v>
      </c>
      <c r="K9">
        <v>0.30074389845217298</v>
      </c>
      <c r="L9">
        <v>388937.221549423</v>
      </c>
      <c r="M9">
        <v>805075.55537414202</v>
      </c>
      <c r="N9">
        <v>17.374737534378099</v>
      </c>
      <c r="O9">
        <v>4.2000000000000003E-2</v>
      </c>
      <c r="P9">
        <v>6.9000000000000006E-2</v>
      </c>
    </row>
    <row r="10" spans="1:16" x14ac:dyDescent="0.25">
      <c r="A10">
        <v>9</v>
      </c>
      <c r="B10">
        <v>388955.68752516998</v>
      </c>
      <c r="C10">
        <v>805082.29636393802</v>
      </c>
      <c r="D10">
        <v>17.4118426736445</v>
      </c>
      <c r="E10">
        <v>4.9000000000000002E-2</v>
      </c>
      <c r="F10">
        <v>6.5000000000000002E-2</v>
      </c>
      <c r="G10">
        <v>388944.869198328</v>
      </c>
      <c r="H10">
        <v>805090.33507750102</v>
      </c>
      <c r="I10">
        <v>16.720068915755199</v>
      </c>
      <c r="J10">
        <v>5.4777845444590296</v>
      </c>
      <c r="K10">
        <v>0.41715078138808398</v>
      </c>
      <c r="L10">
        <v>388955.68752516998</v>
      </c>
      <c r="M10">
        <v>805082.29636393802</v>
      </c>
      <c r="N10">
        <v>17.4118426736445</v>
      </c>
      <c r="O10">
        <v>4.9000000000000002E-2</v>
      </c>
      <c r="P10">
        <v>6.5000000000000002E-2</v>
      </c>
    </row>
    <row r="11" spans="1:16" x14ac:dyDescent="0.25">
      <c r="A11">
        <v>10</v>
      </c>
      <c r="B11">
        <v>388954.33270638803</v>
      </c>
      <c r="C11">
        <v>805116.948117889</v>
      </c>
      <c r="D11">
        <v>18.014852481367001</v>
      </c>
      <c r="E11">
        <v>0.124281990608367</v>
      </c>
      <c r="F11">
        <v>9.6237775321416905E-2</v>
      </c>
      <c r="G11">
        <v>388954.33270638803</v>
      </c>
      <c r="H11">
        <v>805116.948117889</v>
      </c>
      <c r="I11">
        <v>18.014852481367001</v>
      </c>
      <c r="J11">
        <v>0.124281990608367</v>
      </c>
      <c r="K11">
        <v>9.6237775321416905E-2</v>
      </c>
      <c r="L11">
        <v>388954.17468441598</v>
      </c>
      <c r="M11">
        <v>805115.55733283795</v>
      </c>
      <c r="N11">
        <v>19.610832852701201</v>
      </c>
      <c r="O11">
        <v>0.94399999999999995</v>
      </c>
      <c r="P11">
        <v>1.4770000000000001</v>
      </c>
    </row>
    <row r="12" spans="1:16" x14ac:dyDescent="0.25">
      <c r="A12">
        <v>11</v>
      </c>
      <c r="B12">
        <v>388965.84499919001</v>
      </c>
      <c r="C12">
        <v>805075.62673921196</v>
      </c>
      <c r="D12">
        <v>15.1737207115958</v>
      </c>
      <c r="E12">
        <v>0.10325054133832801</v>
      </c>
      <c r="F12">
        <v>8.0521225040509806E-2</v>
      </c>
      <c r="G12">
        <v>388965.84499919001</v>
      </c>
      <c r="H12">
        <v>805075.62673921196</v>
      </c>
      <c r="I12">
        <v>15.1737207115958</v>
      </c>
      <c r="J12">
        <v>0.10325054133832801</v>
      </c>
      <c r="K12">
        <v>8.0521225040509806E-2</v>
      </c>
      <c r="L12">
        <v>388965.55912091403</v>
      </c>
      <c r="M12">
        <v>805074.69962169603</v>
      </c>
      <c r="N12">
        <v>19.3020002812335</v>
      </c>
      <c r="O12">
        <v>1.002</v>
      </c>
      <c r="P12">
        <v>1.4330000000000001</v>
      </c>
    </row>
    <row r="13" spans="1:16" x14ac:dyDescent="0.25">
      <c r="A13">
        <v>12</v>
      </c>
      <c r="B13">
        <v>388973.24807735498</v>
      </c>
      <c r="C13">
        <v>805071.62559046794</v>
      </c>
      <c r="D13">
        <v>13.793199441013099</v>
      </c>
      <c r="E13">
        <v>0.10325054133832801</v>
      </c>
      <c r="F13">
        <v>8.0521225040509806E-2</v>
      </c>
      <c r="G13">
        <v>388973.24807735498</v>
      </c>
      <c r="H13">
        <v>805071.62559046794</v>
      </c>
      <c r="I13">
        <v>13.793199441013099</v>
      </c>
      <c r="J13">
        <v>0.10325054133832801</v>
      </c>
      <c r="K13">
        <v>8.0521225040509806E-2</v>
      </c>
      <c r="L13">
        <v>388972.51612193498</v>
      </c>
      <c r="M13">
        <v>805071.22538038704</v>
      </c>
      <c r="N13">
        <v>19.499373042526599</v>
      </c>
      <c r="O13">
        <v>1.119</v>
      </c>
      <c r="P13">
        <v>1.6140000000000001</v>
      </c>
    </row>
    <row r="14" spans="1:16" x14ac:dyDescent="0.25">
      <c r="A14">
        <v>13</v>
      </c>
      <c r="B14">
        <v>388980.891325965</v>
      </c>
      <c r="C14">
        <v>805067.38509251201</v>
      </c>
      <c r="D14">
        <v>12.3113885361063</v>
      </c>
      <c r="E14">
        <v>0.10325054133832801</v>
      </c>
      <c r="F14">
        <v>8.0521225040509806E-2</v>
      </c>
      <c r="G14">
        <v>388980.891325965</v>
      </c>
      <c r="H14">
        <v>805067.38509251201</v>
      </c>
      <c r="I14">
        <v>12.3113885361063</v>
      </c>
      <c r="J14">
        <v>0.10325054133832801</v>
      </c>
      <c r="K14">
        <v>8.0521225040509806E-2</v>
      </c>
      <c r="L14">
        <v>388980.05656186398</v>
      </c>
      <c r="M14">
        <v>805066.91771695705</v>
      </c>
      <c r="N14">
        <v>19.078855139373399</v>
      </c>
      <c r="O14">
        <v>1.1519999999999999</v>
      </c>
      <c r="P14">
        <v>1.7529999999999999</v>
      </c>
    </row>
    <row r="15" spans="1:16" x14ac:dyDescent="0.25">
      <c r="A15">
        <v>14</v>
      </c>
      <c r="B15">
        <v>388987.80759299098</v>
      </c>
      <c r="C15">
        <v>805026.97430900496</v>
      </c>
      <c r="D15">
        <v>6.8164283463544004</v>
      </c>
      <c r="E15">
        <v>0.10325054133832801</v>
      </c>
      <c r="F15">
        <v>8.0521225040509806E-2</v>
      </c>
      <c r="G15">
        <v>388987.80759299098</v>
      </c>
      <c r="H15">
        <v>805026.97430900496</v>
      </c>
      <c r="I15">
        <v>6.8164283463544004</v>
      </c>
      <c r="J15">
        <v>0.10325054133832801</v>
      </c>
      <c r="K15">
        <v>8.0521225040509806E-2</v>
      </c>
      <c r="L15">
        <v>388987.827151398</v>
      </c>
      <c r="M15">
        <v>805026.45494647999</v>
      </c>
      <c r="N15">
        <v>17.055916624834001</v>
      </c>
      <c r="O15">
        <v>0.72</v>
      </c>
      <c r="P15">
        <v>1.127</v>
      </c>
    </row>
    <row r="19" spans="2:18" x14ac:dyDescent="0.25">
      <c r="B19" t="s">
        <v>59</v>
      </c>
      <c r="C19" t="s">
        <v>34</v>
      </c>
      <c r="D19" t="s">
        <v>33</v>
      </c>
      <c r="G19" t="s">
        <v>61</v>
      </c>
      <c r="H19" t="s">
        <v>60</v>
      </c>
      <c r="I19" t="s">
        <v>62</v>
      </c>
      <c r="J19" t="s">
        <v>71</v>
      </c>
      <c r="K19" t="s">
        <v>72</v>
      </c>
      <c r="L19" t="s">
        <v>73</v>
      </c>
      <c r="M19" t="s">
        <v>74</v>
      </c>
    </row>
    <row r="20" spans="2:18" x14ac:dyDescent="0.25">
      <c r="C20" cm="1">
        <f t="array" ref="C20:C34">control_points[Easting]</f>
        <v>388966.08199999999</v>
      </c>
      <c r="D20" cm="1">
        <f t="array" ref="D20:D34">control_points[Northing]</f>
        <v>804986.83499999996</v>
      </c>
      <c r="G20">
        <f>SQRT(POWER(C20-B2, 2) + POWER(D20 - C2, 2))</f>
        <v>0.1680487375043149</v>
      </c>
      <c r="H20">
        <f>SQRT(POWER(C20-G2, 2) + POWER(D20 - H2, 2))</f>
        <v>7.7188541786659179</v>
      </c>
      <c r="I20">
        <f>SQRT(POWER(C20-L2, 2) + POWER(D20 - M2, 2))</f>
        <v>0.1680487375043149</v>
      </c>
      <c r="J20" t="b">
        <f>H20 &lt; I20</f>
        <v>0</v>
      </c>
      <c r="K20" t="b">
        <f>G20=H20</f>
        <v>0</v>
      </c>
      <c r="L20" t="b">
        <f>IF(AND(J20=FALSE, K20=TRUE), TRUE, FALSE)</f>
        <v>0</v>
      </c>
      <c r="M20" t="b">
        <f>IF(AND(J20=TRUE, K20=FALSE), TRUE, FALSE)</f>
        <v>0</v>
      </c>
    </row>
    <row r="21" spans="2:18" x14ac:dyDescent="0.25">
      <c r="C21">
        <v>388934.897</v>
      </c>
      <c r="D21">
        <v>804995.19</v>
      </c>
      <c r="G21">
        <f>SQRT(POWER(C21-B3, 2) + POWER(D21 - C3, 2))</f>
        <v>0.17471502945480791</v>
      </c>
      <c r="H21">
        <f t="shared" ref="H21:H33" si="0">SQRT(POWER(C21-G3, 2) + POWER(D21 - H3, 2))</f>
        <v>0.29304362173146192</v>
      </c>
      <c r="I21">
        <f t="shared" ref="I21:I33" si="1">SQRT(POWER(C21-L3, 2) + POWER(D21 - M3, 2))</f>
        <v>0.17471502945480791</v>
      </c>
      <c r="J21" t="b">
        <f t="shared" ref="J21:J33" si="2">H21 &lt; I21</f>
        <v>0</v>
      </c>
      <c r="K21" t="b">
        <f t="shared" ref="K21:K33" si="3">G21=H21</f>
        <v>0</v>
      </c>
      <c r="L21" t="b">
        <f t="shared" ref="L21:L33" si="4">IF(AND(J21=FALSE, K21=TRUE), TRUE, FALSE)</f>
        <v>0</v>
      </c>
      <c r="M21" t="b">
        <f t="shared" ref="M21:M33" si="5">IF(AND(J21=TRUE, K21=FALSE), TRUE, FALSE)</f>
        <v>0</v>
      </c>
    </row>
    <row r="22" spans="2:18" x14ac:dyDescent="0.25">
      <c r="C22">
        <v>388914.93900000001</v>
      </c>
      <c r="D22">
        <v>804996.24600000004</v>
      </c>
      <c r="G22">
        <f>SQRT(POWER(C22-B4, 2) + POWER(D22 - C4, 2))</f>
        <v>0.171431190711751</v>
      </c>
      <c r="H22">
        <f t="shared" si="0"/>
        <v>0.1172046559975924</v>
      </c>
      <c r="I22">
        <f t="shared" si="1"/>
        <v>0.171431190711751</v>
      </c>
      <c r="J22" t="b">
        <f t="shared" si="2"/>
        <v>1</v>
      </c>
      <c r="K22" t="b">
        <f t="shared" si="3"/>
        <v>0</v>
      </c>
      <c r="L22" t="b">
        <f t="shared" si="4"/>
        <v>0</v>
      </c>
      <c r="M22" t="b">
        <f t="shared" si="5"/>
        <v>1</v>
      </c>
      <c r="P22" t="s">
        <v>81</v>
      </c>
      <c r="Q22" t="s">
        <v>82</v>
      </c>
      <c r="R22" t="s">
        <v>83</v>
      </c>
    </row>
    <row r="23" spans="2:18" x14ac:dyDescent="0.25">
      <c r="C23">
        <v>388855.951</v>
      </c>
      <c r="D23">
        <v>805002.45499999996</v>
      </c>
      <c r="G23">
        <f>SQRT(POWER(C23-B5, 2) + POWER(D23 - C5, 2))</f>
        <v>0.19751006516710537</v>
      </c>
      <c r="H23">
        <f t="shared" si="0"/>
        <v>0.61356274850078563</v>
      </c>
      <c r="I23">
        <f t="shared" si="1"/>
        <v>0.19751006516710537</v>
      </c>
      <c r="J23" t="b">
        <f t="shared" si="2"/>
        <v>0</v>
      </c>
      <c r="K23" t="b">
        <f t="shared" si="3"/>
        <v>0</v>
      </c>
      <c r="L23" t="b">
        <f t="shared" si="4"/>
        <v>0</v>
      </c>
      <c r="M23" t="b">
        <f t="shared" si="5"/>
        <v>0</v>
      </c>
      <c r="P23" cm="1">
        <f t="array" ref="P23">AVERAGE(SQRT(POWER(G20:G34 - E2:E16, 2)))</f>
        <v>0.36193435361591869</v>
      </c>
      <c r="Q23" cm="1">
        <f t="array" ref="Q23">AVERAGE(SQRT(POWER(H20:H34 - J2:J16, 2)))</f>
        <v>1.0070736476563318</v>
      </c>
      <c r="R23" cm="1">
        <f t="array" ref="R23">AVERAGE(SQRT(POWER(I20:I34 - O2:O16, 2)))</f>
        <v>0.28331435898941187</v>
      </c>
    </row>
    <row r="24" spans="2:18" x14ac:dyDescent="0.25">
      <c r="C24">
        <v>388871.25699999998</v>
      </c>
      <c r="D24">
        <v>805052.40599999996</v>
      </c>
      <c r="G24">
        <f>SQRT(POWER(C24-B6, 2) + POWER(D24 - C6, 2))</f>
        <v>0.14519205669319121</v>
      </c>
      <c r="H24">
        <f t="shared" si="0"/>
        <v>0.14519205669319121</v>
      </c>
      <c r="I24">
        <f t="shared" si="1"/>
        <v>1.0040346623140892</v>
      </c>
      <c r="J24" t="b">
        <f t="shared" si="2"/>
        <v>1</v>
      </c>
      <c r="K24" t="b">
        <f t="shared" si="3"/>
        <v>1</v>
      </c>
      <c r="L24" t="b">
        <f t="shared" si="4"/>
        <v>0</v>
      </c>
      <c r="M24" t="b">
        <f t="shared" si="5"/>
        <v>0</v>
      </c>
    </row>
    <row r="25" spans="2:18" x14ac:dyDescent="0.25">
      <c r="C25">
        <v>388871.908</v>
      </c>
      <c r="D25">
        <v>805053.34699999995</v>
      </c>
      <c r="G25">
        <f>SQRT(POWER(C25-B7, 2) + POWER(D25 - C7, 2))</f>
        <v>0.28934963622973292</v>
      </c>
      <c r="H25">
        <f t="shared" si="0"/>
        <v>0.28934963622973292</v>
      </c>
      <c r="I25">
        <f t="shared" si="1"/>
        <v>0.18596817745370967</v>
      </c>
      <c r="J25" t="b">
        <f t="shared" si="2"/>
        <v>0</v>
      </c>
      <c r="K25" t="b">
        <f t="shared" si="3"/>
        <v>1</v>
      </c>
      <c r="L25" t="b">
        <f t="shared" si="4"/>
        <v>1</v>
      </c>
      <c r="M25" t="b">
        <f t="shared" si="5"/>
        <v>0</v>
      </c>
    </row>
    <row r="26" spans="2:18" x14ac:dyDescent="0.25">
      <c r="C26">
        <v>388932.25300000003</v>
      </c>
      <c r="D26">
        <v>805058.24399999995</v>
      </c>
      <c r="G26">
        <f>SQRT(POWER(C26-B8, 2) + POWER(D26 - C8, 2))</f>
        <v>0.18312752542152771</v>
      </c>
      <c r="H26">
        <f t="shared" si="0"/>
        <v>0.74877815104167433</v>
      </c>
      <c r="I26">
        <f t="shared" si="1"/>
        <v>0.18312752542152771</v>
      </c>
      <c r="J26" t="b">
        <f t="shared" si="2"/>
        <v>0</v>
      </c>
      <c r="K26" t="b">
        <f t="shared" si="3"/>
        <v>0</v>
      </c>
      <c r="L26" t="b">
        <f t="shared" si="4"/>
        <v>0</v>
      </c>
      <c r="M26" t="b">
        <f t="shared" si="5"/>
        <v>0</v>
      </c>
    </row>
    <row r="27" spans="2:18" x14ac:dyDescent="0.25">
      <c r="C27">
        <v>388937.05099999998</v>
      </c>
      <c r="D27">
        <v>805075.79399999999</v>
      </c>
      <c r="G27">
        <f>SQRT(POWER(C27-B9, 2) + POWER(D27 - C9, 2))</f>
        <v>0.2933076981445859</v>
      </c>
      <c r="H27">
        <f t="shared" si="0"/>
        <v>0.9182019002042815</v>
      </c>
      <c r="I27">
        <f t="shared" si="1"/>
        <v>0.2933076981445859</v>
      </c>
      <c r="J27" t="b">
        <f t="shared" si="2"/>
        <v>0</v>
      </c>
      <c r="K27" t="b">
        <f t="shared" si="3"/>
        <v>0</v>
      </c>
      <c r="L27" t="b">
        <f t="shared" si="4"/>
        <v>0</v>
      </c>
      <c r="M27" t="b">
        <f t="shared" si="5"/>
        <v>0</v>
      </c>
    </row>
    <row r="28" spans="2:18" x14ac:dyDescent="0.25">
      <c r="C28">
        <v>388954.97399999999</v>
      </c>
      <c r="D28">
        <v>805082.897</v>
      </c>
      <c r="G28">
        <f t="shared" ref="G28:G33" si="6">SQRT(POWER(C28-B10, 2) + POWER(D28 - C10, 2))</f>
        <v>0.93267456659122583</v>
      </c>
      <c r="H28">
        <f t="shared" si="0"/>
        <v>12.54719146826849</v>
      </c>
      <c r="I28">
        <f t="shared" si="1"/>
        <v>0.93267456659122583</v>
      </c>
      <c r="J28" t="b">
        <f t="shared" si="2"/>
        <v>0</v>
      </c>
      <c r="K28" t="b">
        <f t="shared" si="3"/>
        <v>0</v>
      </c>
      <c r="L28" t="b">
        <f t="shared" si="4"/>
        <v>0</v>
      </c>
      <c r="M28" t="b">
        <f t="shared" si="5"/>
        <v>0</v>
      </c>
    </row>
    <row r="29" spans="2:18" x14ac:dyDescent="0.25">
      <c r="C29">
        <v>388954.12400000001</v>
      </c>
      <c r="D29">
        <v>805116.96600000001</v>
      </c>
      <c r="G29">
        <f t="shared" si="6"/>
        <v>0.20947106314138633</v>
      </c>
      <c r="H29">
        <f t="shared" si="0"/>
        <v>0.20947106314138633</v>
      </c>
      <c r="I29">
        <f t="shared" si="1"/>
        <v>1.409578690066746</v>
      </c>
      <c r="J29" t="b">
        <f t="shared" si="2"/>
        <v>1</v>
      </c>
      <c r="K29" t="b">
        <f t="shared" si="3"/>
        <v>1</v>
      </c>
      <c r="L29" t="b">
        <f t="shared" si="4"/>
        <v>0</v>
      </c>
      <c r="M29" t="b">
        <f t="shared" si="5"/>
        <v>0</v>
      </c>
    </row>
    <row r="30" spans="2:18" x14ac:dyDescent="0.25">
      <c r="C30">
        <v>388965.12400000001</v>
      </c>
      <c r="D30">
        <v>805076.22199999995</v>
      </c>
      <c r="G30">
        <f t="shared" si="6"/>
        <v>0.93497338876535374</v>
      </c>
      <c r="H30">
        <f t="shared" si="0"/>
        <v>0.93497338876535374</v>
      </c>
      <c r="I30">
        <f t="shared" si="1"/>
        <v>1.5833401119394219</v>
      </c>
      <c r="J30" t="b">
        <f t="shared" si="2"/>
        <v>1</v>
      </c>
      <c r="K30" t="b">
        <f t="shared" si="3"/>
        <v>1</v>
      </c>
      <c r="L30" t="b">
        <f t="shared" si="4"/>
        <v>0</v>
      </c>
      <c r="M30" t="b">
        <f t="shared" si="5"/>
        <v>0</v>
      </c>
    </row>
    <row r="31" spans="2:18" x14ac:dyDescent="0.25">
      <c r="C31">
        <v>388972.41499999998</v>
      </c>
      <c r="D31">
        <v>805072.16700000002</v>
      </c>
      <c r="G31">
        <f t="shared" si="6"/>
        <v>0.99355028097683395</v>
      </c>
      <c r="H31">
        <f t="shared" si="0"/>
        <v>0.99355028097683395</v>
      </c>
      <c r="I31">
        <f t="shared" si="1"/>
        <v>0.94703386490569019</v>
      </c>
      <c r="J31" t="b">
        <f t="shared" si="2"/>
        <v>0</v>
      </c>
      <c r="K31" t="b">
        <f t="shared" si="3"/>
        <v>1</v>
      </c>
      <c r="L31" t="b">
        <f t="shared" si="4"/>
        <v>1</v>
      </c>
      <c r="M31" t="b">
        <f t="shared" si="5"/>
        <v>0</v>
      </c>
    </row>
    <row r="32" spans="2:18" x14ac:dyDescent="0.25">
      <c r="C32">
        <v>388980.05599999998</v>
      </c>
      <c r="D32">
        <v>805067.728</v>
      </c>
      <c r="G32">
        <f t="shared" si="6"/>
        <v>0.90297010645801945</v>
      </c>
      <c r="H32">
        <f t="shared" si="0"/>
        <v>0.90297010645801945</v>
      </c>
      <c r="I32">
        <f t="shared" si="1"/>
        <v>0.81028323775913125</v>
      </c>
      <c r="J32" t="b">
        <f>H32 &lt; I32</f>
        <v>0</v>
      </c>
      <c r="K32" t="b">
        <f t="shared" si="3"/>
        <v>1</v>
      </c>
      <c r="L32" t="b">
        <f t="shared" si="4"/>
        <v>1</v>
      </c>
      <c r="M32" t="b">
        <f t="shared" si="5"/>
        <v>0</v>
      </c>
    </row>
    <row r="33" spans="3:13" x14ac:dyDescent="0.25">
      <c r="C33">
        <v>388987.53600000002</v>
      </c>
      <c r="D33">
        <v>805026.27800000005</v>
      </c>
      <c r="G33">
        <f t="shared" si="6"/>
        <v>0.74740148719296784</v>
      </c>
      <c r="H33">
        <f t="shared" si="0"/>
        <v>0.74740148719296784</v>
      </c>
      <c r="I33">
        <f t="shared" si="1"/>
        <v>0.34070396726328561</v>
      </c>
      <c r="J33" t="b">
        <f t="shared" si="2"/>
        <v>0</v>
      </c>
      <c r="K33" t="b">
        <f t="shared" si="3"/>
        <v>1</v>
      </c>
      <c r="L33" t="b">
        <f t="shared" si="4"/>
        <v>1</v>
      </c>
      <c r="M33" t="b">
        <f t="shared" si="5"/>
        <v>0</v>
      </c>
    </row>
    <row r="34" spans="3:13" x14ac:dyDescent="0.25">
      <c r="C34">
        <v>388986.73300000001</v>
      </c>
      <c r="D34">
        <v>805016.53899999999</v>
      </c>
    </row>
    <row r="37" spans="3:13" x14ac:dyDescent="0.25">
      <c r="F37" t="s">
        <v>64</v>
      </c>
      <c r="G37">
        <f>AVERAGE(G20:G33)</f>
        <v>0.45312305946091452</v>
      </c>
      <c r="H37">
        <f>AVERAGE(H20:H33)</f>
        <v>1.9414103388476922</v>
      </c>
      <c r="I37">
        <f>AVERAGE(I20:I33)</f>
        <v>0.60012553747838526</v>
      </c>
      <c r="K37" t="s">
        <v>75</v>
      </c>
      <c r="L37">
        <f>COUNTIF(L20:L33, TRUE)</f>
        <v>4</v>
      </c>
      <c r="M37">
        <f>COUNTIF(M20:M33, TRUE)</f>
        <v>1</v>
      </c>
    </row>
    <row r="38" spans="3:13" x14ac:dyDescent="0.25">
      <c r="F38" t="s">
        <v>65</v>
      </c>
      <c r="G38" cm="1">
        <f t="array" ref="G38">SQRT(SUM(POWER(C20:C33 - B2:B15, 2) + POWER(D20:D33 - C2:C15, 2))/13)</f>
        <v>0.58838599369929656</v>
      </c>
      <c r="H38" cm="1">
        <f t="array" ref="H38">SQRT(SUM(POWER(C20:C33 - G2:G15, 2) + POWER(D20:D33 - H2:H15, 2))/13)</f>
        <v>4.1349962443498631</v>
      </c>
      <c r="I38" cm="1">
        <f t="array" ref="I38">SQRT(SUM(POWER(C20:C33 - L2:L15, 2) + POWER(D20:D33 - M2:M15, 2))/13)</f>
        <v>0.80012838209830117</v>
      </c>
    </row>
    <row r="43" spans="3:13" x14ac:dyDescent="0.25">
      <c r="G43" cm="1">
        <f t="array" ref="G43:G56">POWER(C20:C33 - B2:B15, 2) + POWER(D20:D33 - C2:C15, 2)</f>
        <v>2.8240378176794131E-2</v>
      </c>
      <c r="H43" cm="1">
        <f t="array" ref="H43:H56">POWER(C20:C33 - G2:G15, 2) + POWER(D20:D33 - H2:H15, 2)</f>
        <v>59.580709831508301</v>
      </c>
      <c r="I43" cm="1">
        <f t="array" ref="I43:I56">POWER(C20:C33 - L2:L15, 2) + POWER(D20:D33 - M2:M15, 2)</f>
        <v>2.8240378176794131E-2</v>
      </c>
    </row>
    <row r="44" spans="3:13" x14ac:dyDescent="0.25">
      <c r="G44">
        <v>3.0525341517394396E-2</v>
      </c>
      <c r="H44">
        <v>8.5874564237492138E-2</v>
      </c>
      <c r="I44">
        <v>3.0525341517394396E-2</v>
      </c>
    </row>
    <row r="45" spans="3:13" x14ac:dyDescent="0.25">
      <c r="G45">
        <v>2.9388653148848743E-2</v>
      </c>
      <c r="H45">
        <v>1.3736931387513973E-2</v>
      </c>
      <c r="I45">
        <v>2.9388653148848743E-2</v>
      </c>
    </row>
    <row r="46" spans="3:13" x14ac:dyDescent="0.25">
      <c r="G46">
        <v>3.9010225842314214E-2</v>
      </c>
      <c r="H46">
        <v>0.37645924634783828</v>
      </c>
      <c r="I46">
        <v>3.9010225842314214E-2</v>
      </c>
    </row>
    <row r="47" spans="3:13" x14ac:dyDescent="0.25">
      <c r="G47">
        <v>2.1080733326798849E-2</v>
      </c>
      <c r="H47">
        <v>2.1080733326798849E-2</v>
      </c>
      <c r="I47">
        <v>1.0080856031281673</v>
      </c>
    </row>
    <row r="48" spans="3:13" x14ac:dyDescent="0.25">
      <c r="G48">
        <v>8.3723211986278773E-2</v>
      </c>
      <c r="H48">
        <v>8.3723211986278773E-2</v>
      </c>
      <c r="I48">
        <v>3.4584163025454452E-2</v>
      </c>
    </row>
    <row r="49" spans="7:9" x14ac:dyDescent="0.25">
      <c r="G49">
        <v>3.3535690567012277E-2</v>
      </c>
      <c r="H49">
        <v>0.5606687194773885</v>
      </c>
      <c r="I49">
        <v>3.3535690567012277E-2</v>
      </c>
    </row>
    <row r="50" spans="7:9" x14ac:dyDescent="0.25">
      <c r="G50">
        <v>8.6029405790875521E-2</v>
      </c>
      <c r="H50">
        <v>0.84309472953875331</v>
      </c>
      <c r="I50">
        <v>8.6029405790875521E-2</v>
      </c>
    </row>
    <row r="51" spans="7:9" x14ac:dyDescent="0.25">
      <c r="G51">
        <v>0.86988184716613093</v>
      </c>
      <c r="H51">
        <v>157.4320137413896</v>
      </c>
      <c r="I51">
        <v>0.86988184716613093</v>
      </c>
    </row>
    <row r="52" spans="7:9" x14ac:dyDescent="0.25">
      <c r="G52">
        <v>4.3878126293582655E-2</v>
      </c>
      <c r="H52">
        <v>4.3878126293582655E-2</v>
      </c>
      <c r="I52">
        <v>1.9869120834902834</v>
      </c>
    </row>
    <row r="53" spans="7:9" x14ac:dyDescent="0.25">
      <c r="G53">
        <v>0.87417523769936922</v>
      </c>
      <c r="H53">
        <v>0.87417523769936922</v>
      </c>
      <c r="I53">
        <v>2.5069659100763411</v>
      </c>
    </row>
    <row r="54" spans="7:9" x14ac:dyDescent="0.25">
      <c r="G54">
        <v>0.98714216082914563</v>
      </c>
      <c r="H54">
        <v>0.98714216082914563</v>
      </c>
      <c r="I54">
        <v>0.89687314127820905</v>
      </c>
    </row>
    <row r="55" spans="7:9" x14ac:dyDescent="0.25">
      <c r="G55">
        <v>0.81535501315680692</v>
      </c>
      <c r="H55">
        <v>0.81535501315680692</v>
      </c>
      <c r="I55">
        <v>0.65655892539342087</v>
      </c>
    </row>
    <row r="56" spans="7:9" x14ac:dyDescent="0.25">
      <c r="G56">
        <v>0.55860898305826012</v>
      </c>
      <c r="H56">
        <v>0.55860898305826012</v>
      </c>
      <c r="I56">
        <v>0.11607919330894201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E5EE-E7EC-4D8F-B529-84ABD777B93D}">
  <dimension ref="A1:R56"/>
  <sheetViews>
    <sheetView topLeftCell="H10" workbookViewId="0">
      <selection activeCell="P22" sqref="P22:R23"/>
    </sheetView>
  </sheetViews>
  <sheetFormatPr defaultRowHeight="15" x14ac:dyDescent="0.25"/>
  <cols>
    <col min="1" max="1" width="9.28515625" bestFit="1" customWidth="1"/>
    <col min="2" max="2" width="12" bestFit="1" customWidth="1"/>
    <col min="3" max="3" width="12.5703125" bestFit="1" customWidth="1"/>
    <col min="4" max="4" width="13.42578125" bestFit="1" customWidth="1"/>
    <col min="5" max="5" width="17.85546875" bestFit="1" customWidth="1"/>
    <col min="6" max="6" width="15.42578125" bestFit="1" customWidth="1"/>
    <col min="7" max="7" width="12" bestFit="1" customWidth="1"/>
    <col min="8" max="8" width="13" bestFit="1" customWidth="1"/>
    <col min="9" max="9" width="13.85546875" bestFit="1" customWidth="1"/>
    <col min="10" max="10" width="18.28515625" bestFit="1" customWidth="1"/>
    <col min="11" max="11" width="15.85546875" bestFit="1" customWidth="1"/>
    <col min="12" max="12" width="12.28515625" bestFit="1" customWidth="1"/>
    <col min="13" max="13" width="13.42578125" bestFit="1" customWidth="1"/>
    <col min="14" max="14" width="14.28515625" bestFit="1" customWidth="1"/>
    <col min="15" max="15" width="18.7109375" bestFit="1" customWidth="1"/>
    <col min="16" max="16" width="16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1</v>
      </c>
      <c r="B2">
        <v>388966.22504670202</v>
      </c>
      <c r="C2">
        <v>804986.72401652997</v>
      </c>
      <c r="D2">
        <v>17.439440895018599</v>
      </c>
      <c r="E2">
        <v>1.9E-2</v>
      </c>
      <c r="F2">
        <v>2.1999999999999999E-2</v>
      </c>
      <c r="G2">
        <v>388966.15656463598</v>
      </c>
      <c r="H2">
        <v>804984.054040091</v>
      </c>
      <c r="I2">
        <v>16.926477702262599</v>
      </c>
      <c r="J2">
        <v>0</v>
      </c>
      <c r="K2">
        <v>0</v>
      </c>
      <c r="L2">
        <v>388966.22504670202</v>
      </c>
      <c r="M2">
        <v>804986.72401652997</v>
      </c>
      <c r="N2">
        <v>17.439440895018599</v>
      </c>
      <c r="O2">
        <v>1.9E-2</v>
      </c>
      <c r="P2">
        <v>2.1999999999999999E-2</v>
      </c>
    </row>
    <row r="3" spans="1:16" x14ac:dyDescent="0.25">
      <c r="A3">
        <v>2</v>
      </c>
      <c r="B3">
        <v>388935.05203988601</v>
      </c>
      <c r="C3">
        <v>804995.09345372301</v>
      </c>
      <c r="D3">
        <v>17.698746131285201</v>
      </c>
      <c r="E3">
        <v>8.0000000000000002E-3</v>
      </c>
      <c r="F3">
        <v>0.01</v>
      </c>
      <c r="G3">
        <v>388935.17224225902</v>
      </c>
      <c r="H3">
        <v>804994.97519922606</v>
      </c>
      <c r="I3">
        <v>17.680885472015198</v>
      </c>
      <c r="J3">
        <v>0.18206876729951901</v>
      </c>
      <c r="K3">
        <v>7.1342638422137797E-2</v>
      </c>
      <c r="L3">
        <v>388935.05203988601</v>
      </c>
      <c r="M3">
        <v>804995.09345372301</v>
      </c>
      <c r="N3">
        <v>17.698746131285201</v>
      </c>
      <c r="O3">
        <v>8.0000000000000002E-3</v>
      </c>
      <c r="P3">
        <v>0.01</v>
      </c>
    </row>
    <row r="4" spans="1:16" x14ac:dyDescent="0.25">
      <c r="A4">
        <v>3</v>
      </c>
      <c r="B4">
        <v>388915.06493862701</v>
      </c>
      <c r="C4">
        <v>804996.13904078398</v>
      </c>
      <c r="D4">
        <v>17.837453263718199</v>
      </c>
      <c r="E4">
        <v>8.9999999999999993E-3</v>
      </c>
      <c r="F4">
        <v>1.0999999999999999E-2</v>
      </c>
      <c r="G4">
        <v>388915.03251362598</v>
      </c>
      <c r="H4">
        <v>804996.08808421495</v>
      </c>
      <c r="I4">
        <v>17.821626803730499</v>
      </c>
      <c r="J4">
        <v>7.3636001813164695E-2</v>
      </c>
      <c r="K4">
        <v>3.4150184438595299E-2</v>
      </c>
      <c r="L4">
        <v>388915.06493862701</v>
      </c>
      <c r="M4">
        <v>804996.13904078398</v>
      </c>
      <c r="N4">
        <v>17.837453263718199</v>
      </c>
      <c r="O4">
        <v>8.9999999999999993E-3</v>
      </c>
      <c r="P4">
        <v>1.0999999999999999E-2</v>
      </c>
    </row>
    <row r="5" spans="1:16" x14ac:dyDescent="0.25">
      <c r="A5">
        <v>4</v>
      </c>
      <c r="B5">
        <v>388856.09334409202</v>
      </c>
      <c r="C5">
        <v>805002.31513273099</v>
      </c>
      <c r="D5">
        <v>18.120250935385101</v>
      </c>
      <c r="E5">
        <v>8.0000000000000002E-3</v>
      </c>
      <c r="F5">
        <v>1.0999999999999999E-2</v>
      </c>
      <c r="G5">
        <v>388856.18673479999</v>
      </c>
      <c r="H5">
        <v>805002.34618426999</v>
      </c>
      <c r="I5">
        <v>18.118125756721899</v>
      </c>
      <c r="J5">
        <v>6.9644259229074204E-2</v>
      </c>
      <c r="K5">
        <v>4.2413037111894099E-2</v>
      </c>
      <c r="L5">
        <v>388856.09334409202</v>
      </c>
      <c r="M5">
        <v>805002.31513273099</v>
      </c>
      <c r="N5">
        <v>18.120250935385101</v>
      </c>
      <c r="O5">
        <v>8.0000000000000002E-3</v>
      </c>
      <c r="P5">
        <v>1.0999999999999999E-2</v>
      </c>
    </row>
    <row r="6" spans="1:16" x14ac:dyDescent="0.25">
      <c r="A6">
        <v>5</v>
      </c>
      <c r="B6">
        <v>388871.39286768698</v>
      </c>
      <c r="C6">
        <v>805052.29664752202</v>
      </c>
      <c r="D6">
        <v>19.0211837563978</v>
      </c>
      <c r="E6">
        <v>2.7E-2</v>
      </c>
      <c r="F6">
        <v>4.1000000000000002E-2</v>
      </c>
      <c r="G6">
        <v>388871.37699611398</v>
      </c>
      <c r="H6">
        <v>805052.508474687</v>
      </c>
      <c r="I6">
        <v>19.038198605444901</v>
      </c>
      <c r="J6">
        <v>0.109241201103255</v>
      </c>
      <c r="K6">
        <v>7.6678980614657097E-2</v>
      </c>
      <c r="L6">
        <v>388871.39286768698</v>
      </c>
      <c r="M6">
        <v>805052.29664752202</v>
      </c>
      <c r="N6">
        <v>19.0211837563978</v>
      </c>
      <c r="O6">
        <v>2.7E-2</v>
      </c>
      <c r="P6">
        <v>4.1000000000000002E-2</v>
      </c>
    </row>
    <row r="7" spans="1:16" x14ac:dyDescent="0.25">
      <c r="A7">
        <v>6</v>
      </c>
      <c r="B7">
        <v>388872.02435968799</v>
      </c>
      <c r="C7">
        <v>805053.22659815499</v>
      </c>
      <c r="D7">
        <v>19.1132081126418</v>
      </c>
      <c r="E7">
        <v>8.2000000000000003E-2</v>
      </c>
      <c r="F7">
        <v>0.13800000000000001</v>
      </c>
      <c r="G7">
        <v>388872.03962710599</v>
      </c>
      <c r="H7">
        <v>805053.37287343701</v>
      </c>
      <c r="I7">
        <v>18.992213064473201</v>
      </c>
      <c r="J7">
        <v>0.149357336715434</v>
      </c>
      <c r="K7">
        <v>9.4841730413160005E-2</v>
      </c>
      <c r="L7">
        <v>388872.02435968799</v>
      </c>
      <c r="M7">
        <v>805053.22659815499</v>
      </c>
      <c r="N7">
        <v>19.1132081126418</v>
      </c>
      <c r="O7">
        <v>8.2000000000000003E-2</v>
      </c>
      <c r="P7">
        <v>0.13800000000000001</v>
      </c>
    </row>
    <row r="8" spans="1:16" x14ac:dyDescent="0.25">
      <c r="A8">
        <v>7</v>
      </c>
      <c r="B8">
        <v>388932.41248741798</v>
      </c>
      <c r="C8">
        <v>805058.11312773998</v>
      </c>
      <c r="D8">
        <v>17.668454039089202</v>
      </c>
      <c r="E8">
        <v>0.01</v>
      </c>
      <c r="F8">
        <v>1.4E-2</v>
      </c>
      <c r="G8">
        <v>388932.36555577401</v>
      </c>
      <c r="H8">
        <v>805058.18659751595</v>
      </c>
      <c r="I8">
        <v>17.679828024729002</v>
      </c>
      <c r="J8">
        <v>0.127553867383323</v>
      </c>
      <c r="K8">
        <v>9.0817454577346607E-2</v>
      </c>
      <c r="L8">
        <v>388932.41248741798</v>
      </c>
      <c r="M8">
        <v>805058.11312773998</v>
      </c>
      <c r="N8">
        <v>17.668454039089202</v>
      </c>
      <c r="O8">
        <v>0.01</v>
      </c>
      <c r="P8">
        <v>1.4E-2</v>
      </c>
    </row>
    <row r="9" spans="1:16" x14ac:dyDescent="0.25">
      <c r="A9">
        <v>8</v>
      </c>
      <c r="B9">
        <v>388937.057404152</v>
      </c>
      <c r="C9">
        <v>805075.57795688603</v>
      </c>
      <c r="D9">
        <v>17.1836575537668</v>
      </c>
      <c r="E9">
        <v>3.9E-2</v>
      </c>
      <c r="F9">
        <v>6.0999999999999999E-2</v>
      </c>
      <c r="G9">
        <v>388937.44611437398</v>
      </c>
      <c r="H9">
        <v>805075.879877878</v>
      </c>
      <c r="I9">
        <v>17.5642772645588</v>
      </c>
      <c r="J9">
        <v>9.4770674241923994E-2</v>
      </c>
      <c r="K9">
        <v>5.2767434285985799E-2</v>
      </c>
      <c r="L9">
        <v>388937.057404152</v>
      </c>
      <c r="M9">
        <v>805075.57795688603</v>
      </c>
      <c r="N9">
        <v>17.1836575537668</v>
      </c>
      <c r="O9">
        <v>3.9E-2</v>
      </c>
      <c r="P9">
        <v>6.0999999999999999E-2</v>
      </c>
    </row>
    <row r="10" spans="1:16" x14ac:dyDescent="0.25">
      <c r="A10">
        <v>9</v>
      </c>
      <c r="B10">
        <v>388955.63145206001</v>
      </c>
      <c r="C10">
        <v>805082.157014578</v>
      </c>
      <c r="D10">
        <v>17.9825296464481</v>
      </c>
      <c r="E10">
        <v>8.7999999999999995E-2</v>
      </c>
      <c r="F10">
        <v>0.14099999999999999</v>
      </c>
      <c r="G10">
        <v>388955.81318067998</v>
      </c>
      <c r="H10">
        <v>805082.47151410696</v>
      </c>
      <c r="I10">
        <v>17.412861051688299</v>
      </c>
      <c r="J10">
        <v>0.14611364168692401</v>
      </c>
      <c r="K10">
        <v>0.11339193815873599</v>
      </c>
      <c r="L10">
        <v>388955.63145206001</v>
      </c>
      <c r="M10">
        <v>805082.157014578</v>
      </c>
      <c r="N10">
        <v>17.9825296464481</v>
      </c>
      <c r="O10">
        <v>8.7999999999999995E-2</v>
      </c>
      <c r="P10">
        <v>0.14099999999999999</v>
      </c>
    </row>
    <row r="11" spans="1:16" x14ac:dyDescent="0.25">
      <c r="A11">
        <v>10</v>
      </c>
      <c r="B11">
        <v>388954.28087957698</v>
      </c>
      <c r="C11">
        <v>805116.86150664696</v>
      </c>
      <c r="D11">
        <v>17.437976930808599</v>
      </c>
      <c r="E11">
        <v>1.6E-2</v>
      </c>
      <c r="F11">
        <v>2.1000000000000001E-2</v>
      </c>
      <c r="G11">
        <v>388968.79412692599</v>
      </c>
      <c r="H11">
        <v>805113.60728350701</v>
      </c>
      <c r="I11">
        <v>18.663539731356298</v>
      </c>
      <c r="J11">
        <v>6.8868694641547501</v>
      </c>
      <c r="K11">
        <v>0.62209744154525803</v>
      </c>
      <c r="L11">
        <v>388954.28087957698</v>
      </c>
      <c r="M11">
        <v>805116.86150664696</v>
      </c>
      <c r="N11">
        <v>17.437976930808599</v>
      </c>
      <c r="O11">
        <v>1.6E-2</v>
      </c>
      <c r="P11">
        <v>2.1000000000000001E-2</v>
      </c>
    </row>
    <row r="12" spans="1:16" x14ac:dyDescent="0.25">
      <c r="A12">
        <v>11</v>
      </c>
      <c r="B12">
        <v>388966.052292993</v>
      </c>
      <c r="C12">
        <v>805075.88583584304</v>
      </c>
      <c r="D12">
        <v>17.523736017157201</v>
      </c>
      <c r="E12">
        <v>0.13700000000000001</v>
      </c>
      <c r="F12">
        <v>0.14499999999999999</v>
      </c>
      <c r="G12">
        <v>388965.96288791898</v>
      </c>
      <c r="H12">
        <v>805075.47464721894</v>
      </c>
      <c r="I12">
        <v>17.417715340252201</v>
      </c>
      <c r="J12">
        <v>0.18160994801159999</v>
      </c>
      <c r="K12">
        <v>9.2515078321513497E-2</v>
      </c>
      <c r="L12">
        <v>388966.052292993</v>
      </c>
      <c r="M12">
        <v>805075.88583584304</v>
      </c>
      <c r="N12">
        <v>17.523736017157201</v>
      </c>
      <c r="O12">
        <v>0.13700000000000001</v>
      </c>
      <c r="P12">
        <v>0.14499999999999999</v>
      </c>
    </row>
    <row r="13" spans="1:16" x14ac:dyDescent="0.25">
      <c r="A13">
        <v>12</v>
      </c>
      <c r="B13">
        <v>388973.40072745102</v>
      </c>
      <c r="C13">
        <v>805071.194681769</v>
      </c>
      <c r="D13">
        <v>17.403578116211801</v>
      </c>
      <c r="E13">
        <v>0.14210517850393101</v>
      </c>
      <c r="F13">
        <v>9.3485516519785899E-2</v>
      </c>
      <c r="G13">
        <v>388973.40072745102</v>
      </c>
      <c r="H13">
        <v>805071.194681769</v>
      </c>
      <c r="I13">
        <v>17.403578116211801</v>
      </c>
      <c r="J13">
        <v>0.14210517850393101</v>
      </c>
      <c r="K13">
        <v>9.3485516519785899E-2</v>
      </c>
      <c r="L13">
        <v>388973.19178270898</v>
      </c>
      <c r="M13">
        <v>805071.85008734895</v>
      </c>
      <c r="N13">
        <v>17.728199508411201</v>
      </c>
      <c r="O13">
        <v>0.22900000000000001</v>
      </c>
      <c r="P13">
        <v>0.24299999999999999</v>
      </c>
    </row>
    <row r="14" spans="1:16" x14ac:dyDescent="0.25">
      <c r="A14">
        <v>13</v>
      </c>
      <c r="B14">
        <v>388981.01513768401</v>
      </c>
      <c r="C14">
        <v>805066.86229599197</v>
      </c>
      <c r="D14">
        <v>17.345209673370199</v>
      </c>
      <c r="E14">
        <v>0.14210517850393101</v>
      </c>
      <c r="F14">
        <v>9.3485516519785899E-2</v>
      </c>
      <c r="G14">
        <v>388981.01513768401</v>
      </c>
      <c r="H14">
        <v>805066.86229599197</v>
      </c>
      <c r="I14">
        <v>17.345209673370199</v>
      </c>
      <c r="J14">
        <v>0.14210517850393101</v>
      </c>
      <c r="K14">
        <v>9.3485516519785899E-2</v>
      </c>
      <c r="L14">
        <v>388980.25928476098</v>
      </c>
      <c r="M14">
        <v>805067.67540854798</v>
      </c>
      <c r="N14">
        <v>17.633342504885899</v>
      </c>
      <c r="O14">
        <v>0.443</v>
      </c>
      <c r="P14">
        <v>0.47</v>
      </c>
    </row>
    <row r="15" spans="1:16" x14ac:dyDescent="0.25">
      <c r="A15">
        <v>14</v>
      </c>
      <c r="B15">
        <v>388987.673699515</v>
      </c>
      <c r="C15">
        <v>805026.16440736095</v>
      </c>
      <c r="D15">
        <v>17.209471266889601</v>
      </c>
      <c r="E15">
        <v>1.6E-2</v>
      </c>
      <c r="F15">
        <v>2.1000000000000001E-2</v>
      </c>
      <c r="G15">
        <v>388987.90629720897</v>
      </c>
      <c r="H15">
        <v>805025.64975749096</v>
      </c>
      <c r="I15">
        <v>17.155933615396599</v>
      </c>
      <c r="J15">
        <v>0.14210517850393101</v>
      </c>
      <c r="K15">
        <v>9.3485516519785899E-2</v>
      </c>
      <c r="L15">
        <v>388987.673699515</v>
      </c>
      <c r="M15">
        <v>805026.16440736095</v>
      </c>
      <c r="N15">
        <v>17.209471266889601</v>
      </c>
      <c r="O15">
        <v>1.6E-2</v>
      </c>
      <c r="P15">
        <v>2.1000000000000001E-2</v>
      </c>
    </row>
    <row r="19" spans="2:18" x14ac:dyDescent="0.25">
      <c r="B19" t="s">
        <v>59</v>
      </c>
      <c r="C19" t="s">
        <v>34</v>
      </c>
      <c r="D19" t="s">
        <v>33</v>
      </c>
      <c r="G19" t="s">
        <v>61</v>
      </c>
      <c r="H19" t="s">
        <v>60</v>
      </c>
      <c r="I19" t="s">
        <v>62</v>
      </c>
      <c r="J19" t="s">
        <v>71</v>
      </c>
      <c r="K19" t="s">
        <v>72</v>
      </c>
      <c r="L19" t="s">
        <v>73</v>
      </c>
      <c r="M19" t="s">
        <v>74</v>
      </c>
    </row>
    <row r="20" spans="2:18" x14ac:dyDescent="0.25">
      <c r="C20" cm="1">
        <f t="array" ref="C20:C34">control_points[Easting]</f>
        <v>388966.08199999999</v>
      </c>
      <c r="D20" cm="1">
        <f t="array" ref="D20:D34">control_points[Northing]</f>
        <v>804986.83499999996</v>
      </c>
      <c r="G20">
        <f>SQRT(POWER(C20-B2, 2) + POWER(D20 - C2, 2))</f>
        <v>0.18105162128849595</v>
      </c>
      <c r="H20">
        <f>SQRT(POWER(C20-G2, 2) + POWER(D20 - H2, 2))</f>
        <v>2.7819593635100097</v>
      </c>
      <c r="I20">
        <f>SQRT(POWER(C20-L2, 2) + POWER(D20 - M2, 2))</f>
        <v>0.18105162128849595</v>
      </c>
      <c r="J20" t="b">
        <f>H20 &lt; I20</f>
        <v>0</v>
      </c>
      <c r="K20" t="b">
        <f>G20=H20</f>
        <v>0</v>
      </c>
      <c r="L20" t="b">
        <f>IF(AND(J20=FALSE, K20=TRUE), TRUE, FALSE)</f>
        <v>0</v>
      </c>
      <c r="M20" t="b">
        <f>IF(AND(J20=TRUE, K20=FALSE), TRUE, FALSE)</f>
        <v>0</v>
      </c>
    </row>
    <row r="21" spans="2:18" x14ac:dyDescent="0.25">
      <c r="C21">
        <v>388934.897</v>
      </c>
      <c r="D21">
        <v>804995.19</v>
      </c>
      <c r="G21">
        <f>SQRT(POWER(C21-B3, 2) + POWER(D21 - C3, 2))</f>
        <v>0.18264323104195404</v>
      </c>
      <c r="H21">
        <f t="shared" ref="H21:H33" si="0">SQRT(POWER(C21-G3, 2) + POWER(D21 - H3, 2))</f>
        <v>0.34913847341272042</v>
      </c>
      <c r="I21">
        <f t="shared" ref="I21:I33" si="1">SQRT(POWER(C21-L3, 2) + POWER(D21 - M3, 2))</f>
        <v>0.18264323104195404</v>
      </c>
      <c r="J21" t="b">
        <f t="shared" ref="J21:J34" si="2">H21 &lt; I21</f>
        <v>0</v>
      </c>
      <c r="K21" t="b">
        <f t="shared" ref="K21:K34" si="3">G21=H21</f>
        <v>0</v>
      </c>
      <c r="L21" t="b">
        <f t="shared" ref="L21:L34" si="4">IF(AND(J21=FALSE, K21=TRUE), TRUE, FALSE)</f>
        <v>0</v>
      </c>
      <c r="M21" t="b">
        <f t="shared" ref="M21:M34" si="5">IF(AND(J21=TRUE, K21=FALSE), TRUE, FALSE)</f>
        <v>0</v>
      </c>
    </row>
    <row r="22" spans="2:18" x14ac:dyDescent="0.25">
      <c r="C22">
        <v>388914.93900000001</v>
      </c>
      <c r="D22">
        <v>804996.24600000004</v>
      </c>
      <c r="G22">
        <f>SQRT(POWER(C22-B4, 2) + POWER(D22 - C4, 2))</f>
        <v>0.16522957262721719</v>
      </c>
      <c r="H22">
        <f t="shared" si="0"/>
        <v>0.18352709179548482</v>
      </c>
      <c r="I22">
        <f t="shared" si="1"/>
        <v>0.16522957262721719</v>
      </c>
      <c r="J22" t="b">
        <f t="shared" si="2"/>
        <v>0</v>
      </c>
      <c r="K22" t="b">
        <f t="shared" si="3"/>
        <v>0</v>
      </c>
      <c r="L22" t="b">
        <f t="shared" si="4"/>
        <v>0</v>
      </c>
      <c r="M22" t="b">
        <f t="shared" si="5"/>
        <v>0</v>
      </c>
      <c r="P22" t="s">
        <v>81</v>
      </c>
      <c r="Q22" t="s">
        <v>82</v>
      </c>
      <c r="R22" t="s">
        <v>83</v>
      </c>
    </row>
    <row r="23" spans="2:18" x14ac:dyDescent="0.25">
      <c r="C23">
        <v>388855.951</v>
      </c>
      <c r="D23">
        <v>805002.45499999996</v>
      </c>
      <c r="G23">
        <f>SQRT(POWER(C23-B5, 2) + POWER(D23 - C5, 2))</f>
        <v>0.19956125240476186</v>
      </c>
      <c r="H23">
        <f t="shared" si="0"/>
        <v>0.25963774574619519</v>
      </c>
      <c r="I23">
        <f t="shared" si="1"/>
        <v>0.19956125240476186</v>
      </c>
      <c r="J23" t="b">
        <f t="shared" si="2"/>
        <v>0</v>
      </c>
      <c r="K23" t="b">
        <f t="shared" si="3"/>
        <v>0</v>
      </c>
      <c r="L23" t="b">
        <f t="shared" si="4"/>
        <v>0</v>
      </c>
      <c r="M23" t="b">
        <f t="shared" si="5"/>
        <v>0</v>
      </c>
      <c r="P23" cm="1">
        <f t="array" ref="P23">AVERAGE(SQRT(POWER(G20:G34 - E2:E16, 2)))</f>
        <v>0.38468966405387789</v>
      </c>
      <c r="Q23" cm="1">
        <f t="array" ref="Q23">AVERAGE(SQRT(POWER(H20:H34 - J2:J16, 2)))</f>
        <v>1.1001682267078947</v>
      </c>
      <c r="R23" cm="1">
        <f t="array" ref="R23">AVERAGE(SQRT(POWER(I20:I34 - O2:O16, 2)))</f>
        <v>0.28139283741386195</v>
      </c>
    </row>
    <row r="24" spans="2:18" x14ac:dyDescent="0.25">
      <c r="C24">
        <v>388871.25699999998</v>
      </c>
      <c r="D24">
        <v>805052.40599999996</v>
      </c>
      <c r="G24">
        <f>SQRT(POWER(C24-B6, 2) + POWER(D24 - C6, 2))</f>
        <v>0.1744075480104903</v>
      </c>
      <c r="H24">
        <f t="shared" si="0"/>
        <v>0.15779774668008464</v>
      </c>
      <c r="I24">
        <f t="shared" si="1"/>
        <v>0.1744075480104903</v>
      </c>
      <c r="J24" t="b">
        <f t="shared" si="2"/>
        <v>1</v>
      </c>
      <c r="K24" t="b">
        <f t="shared" si="3"/>
        <v>0</v>
      </c>
      <c r="L24" t="b">
        <f t="shared" si="4"/>
        <v>0</v>
      </c>
      <c r="M24" t="b">
        <f t="shared" si="5"/>
        <v>1</v>
      </c>
    </row>
    <row r="25" spans="2:18" x14ac:dyDescent="0.25">
      <c r="C25">
        <v>388871.908</v>
      </c>
      <c r="D25">
        <v>805053.34699999995</v>
      </c>
      <c r="G25">
        <f>SQRT(POWER(C25-B7, 2) + POWER(D25 - C7, 2))</f>
        <v>0.1674400825982372</v>
      </c>
      <c r="H25">
        <f t="shared" si="0"/>
        <v>0.13414592717210358</v>
      </c>
      <c r="I25">
        <f t="shared" si="1"/>
        <v>0.1674400825982372</v>
      </c>
      <c r="J25" t="b">
        <f t="shared" si="2"/>
        <v>1</v>
      </c>
      <c r="K25" t="b">
        <f t="shared" si="3"/>
        <v>0</v>
      </c>
      <c r="L25" t="b">
        <f t="shared" si="4"/>
        <v>0</v>
      </c>
      <c r="M25" t="b">
        <f t="shared" si="5"/>
        <v>1</v>
      </c>
    </row>
    <row r="26" spans="2:18" x14ac:dyDescent="0.25">
      <c r="C26">
        <v>388932.25300000003</v>
      </c>
      <c r="D26">
        <v>805058.24399999995</v>
      </c>
      <c r="G26">
        <f>SQRT(POWER(C26-B8, 2) + POWER(D26 - C8, 2))</f>
        <v>0.20630992442155177</v>
      </c>
      <c r="H26">
        <f t="shared" si="0"/>
        <v>0.12634811999972773</v>
      </c>
      <c r="I26">
        <f t="shared" si="1"/>
        <v>0.20630992442155177</v>
      </c>
      <c r="J26" t="b">
        <f t="shared" si="2"/>
        <v>1</v>
      </c>
      <c r="K26" t="b">
        <f t="shared" si="3"/>
        <v>0</v>
      </c>
      <c r="L26" t="b">
        <f t="shared" si="4"/>
        <v>0</v>
      </c>
      <c r="M26" t="b">
        <f t="shared" si="5"/>
        <v>1</v>
      </c>
    </row>
    <row r="27" spans="2:18" x14ac:dyDescent="0.25">
      <c r="C27">
        <v>388937.05099999998</v>
      </c>
      <c r="D27">
        <v>805075.79399999999</v>
      </c>
      <c r="G27">
        <f>SQRT(POWER(C27-B9, 2) + POWER(D27 - C9, 2))</f>
        <v>0.21613801205309635</v>
      </c>
      <c r="H27">
        <f t="shared" si="0"/>
        <v>0.4043394347216816</v>
      </c>
      <c r="I27">
        <f t="shared" si="1"/>
        <v>0.21613801205309635</v>
      </c>
      <c r="J27" t="b">
        <f t="shared" si="2"/>
        <v>0</v>
      </c>
      <c r="K27" t="b">
        <f t="shared" si="3"/>
        <v>0</v>
      </c>
      <c r="L27" t="b">
        <f t="shared" si="4"/>
        <v>0</v>
      </c>
      <c r="M27" t="b">
        <f t="shared" si="5"/>
        <v>0</v>
      </c>
    </row>
    <row r="28" spans="2:18" x14ac:dyDescent="0.25">
      <c r="C28">
        <v>388954.97399999999</v>
      </c>
      <c r="D28">
        <v>805082.897</v>
      </c>
      <c r="G28">
        <f t="shared" ref="G28:G33" si="6">SQRT(POWER(C28-B10, 2) + POWER(D28 - C10, 2))</f>
        <v>0.98985940213889645</v>
      </c>
      <c r="H28">
        <f t="shared" si="0"/>
        <v>0.94088387107252236</v>
      </c>
      <c r="I28">
        <f t="shared" si="1"/>
        <v>0.98985940213889645</v>
      </c>
      <c r="J28" t="b">
        <f t="shared" si="2"/>
        <v>1</v>
      </c>
      <c r="K28" t="b">
        <f t="shared" si="3"/>
        <v>0</v>
      </c>
      <c r="L28" t="b">
        <f t="shared" si="4"/>
        <v>0</v>
      </c>
      <c r="M28" t="b">
        <f t="shared" si="5"/>
        <v>1</v>
      </c>
    </row>
    <row r="29" spans="2:18" x14ac:dyDescent="0.25">
      <c r="C29">
        <v>388954.12400000001</v>
      </c>
      <c r="D29">
        <v>805116.96600000001</v>
      </c>
      <c r="G29">
        <f t="shared" si="6"/>
        <v>0.18849419752931018</v>
      </c>
      <c r="H29">
        <f t="shared" si="0"/>
        <v>15.049704332801294</v>
      </c>
      <c r="I29">
        <f t="shared" si="1"/>
        <v>0.18849419752931018</v>
      </c>
      <c r="J29" t="b">
        <f t="shared" si="2"/>
        <v>0</v>
      </c>
      <c r="K29" t="b">
        <f t="shared" si="3"/>
        <v>0</v>
      </c>
      <c r="L29" t="b">
        <f t="shared" si="4"/>
        <v>0</v>
      </c>
      <c r="M29" t="b">
        <f t="shared" si="5"/>
        <v>0</v>
      </c>
    </row>
    <row r="30" spans="2:18" x14ac:dyDescent="0.25">
      <c r="C30">
        <v>388965.12400000001</v>
      </c>
      <c r="D30">
        <v>805076.22199999995</v>
      </c>
      <c r="G30">
        <f t="shared" si="6"/>
        <v>0.98728629141891844</v>
      </c>
      <c r="H30">
        <f t="shared" si="0"/>
        <v>1.1235075077089693</v>
      </c>
      <c r="I30">
        <f t="shared" si="1"/>
        <v>0.98728629141891844</v>
      </c>
      <c r="J30" t="b">
        <f t="shared" si="2"/>
        <v>0</v>
      </c>
      <c r="K30" t="b">
        <f t="shared" si="3"/>
        <v>0</v>
      </c>
      <c r="L30" t="b">
        <f t="shared" si="4"/>
        <v>0</v>
      </c>
      <c r="M30" t="b">
        <f t="shared" si="5"/>
        <v>0</v>
      </c>
    </row>
    <row r="31" spans="2:18" x14ac:dyDescent="0.25">
      <c r="C31">
        <v>388972.41499999998</v>
      </c>
      <c r="D31">
        <v>805072.16700000002</v>
      </c>
      <c r="G31">
        <f t="shared" si="6"/>
        <v>1.384579846053644</v>
      </c>
      <c r="H31">
        <f t="shared" si="0"/>
        <v>1.384579846053644</v>
      </c>
      <c r="I31">
        <f t="shared" si="1"/>
        <v>0.83894279030416785</v>
      </c>
      <c r="J31" t="b">
        <f t="shared" si="2"/>
        <v>0</v>
      </c>
      <c r="K31" t="b">
        <f t="shared" si="3"/>
        <v>1</v>
      </c>
      <c r="L31" t="b">
        <f t="shared" si="4"/>
        <v>1</v>
      </c>
      <c r="M31" t="b">
        <f t="shared" si="5"/>
        <v>0</v>
      </c>
    </row>
    <row r="32" spans="2:18" x14ac:dyDescent="0.25">
      <c r="C32">
        <v>388980.05599999998</v>
      </c>
      <c r="D32">
        <v>805067.728</v>
      </c>
      <c r="G32">
        <f t="shared" si="6"/>
        <v>1.2920481904459631</v>
      </c>
      <c r="H32">
        <f t="shared" si="0"/>
        <v>1.2920481904459631</v>
      </c>
      <c r="I32">
        <f t="shared" si="1"/>
        <v>0.20997751041266327</v>
      </c>
      <c r="J32" t="b">
        <f>H32 &lt; I32</f>
        <v>0</v>
      </c>
      <c r="K32" t="b">
        <f t="shared" si="3"/>
        <v>1</v>
      </c>
      <c r="L32" t="b">
        <f t="shared" si="4"/>
        <v>1</v>
      </c>
      <c r="M32" t="b">
        <f t="shared" si="5"/>
        <v>0</v>
      </c>
    </row>
    <row r="33" spans="3:13" x14ac:dyDescent="0.25">
      <c r="C33">
        <v>388987.53600000002</v>
      </c>
      <c r="D33">
        <v>805026.27800000005</v>
      </c>
      <c r="G33">
        <f t="shared" si="6"/>
        <v>0.17850614578349411</v>
      </c>
      <c r="H33">
        <f t="shared" si="0"/>
        <v>0.72925213279493106</v>
      </c>
      <c r="I33">
        <f t="shared" si="1"/>
        <v>0.17850614578349411</v>
      </c>
      <c r="J33" t="b">
        <f t="shared" si="2"/>
        <v>0</v>
      </c>
      <c r="K33" t="b">
        <f t="shared" si="3"/>
        <v>0</v>
      </c>
      <c r="L33" t="b">
        <f t="shared" si="4"/>
        <v>0</v>
      </c>
      <c r="M33" t="b">
        <f t="shared" si="5"/>
        <v>0</v>
      </c>
    </row>
    <row r="34" spans="3:13" x14ac:dyDescent="0.25">
      <c r="C34">
        <v>388986.73300000001</v>
      </c>
      <c r="D34">
        <v>805016.53899999999</v>
      </c>
    </row>
    <row r="37" spans="3:13" x14ac:dyDescent="0.25">
      <c r="F37" t="s">
        <v>64</v>
      </c>
      <c r="G37">
        <f>AVERAGE(G20:G33)</f>
        <v>0.46525395127257368</v>
      </c>
      <c r="H37">
        <f>AVERAGE(H20:H33)</f>
        <v>1.7797764131368095</v>
      </c>
      <c r="I37">
        <f>AVERAGE(I20:I33)</f>
        <v>0.3489891130023754</v>
      </c>
      <c r="K37" t="s">
        <v>75</v>
      </c>
      <c r="L37">
        <f>COUNTIF(L20:L34, TRUE)</f>
        <v>2</v>
      </c>
      <c r="M37">
        <f>COUNTIF(M20:M34, TRUE)</f>
        <v>4</v>
      </c>
    </row>
    <row r="38" spans="3:13" x14ac:dyDescent="0.25">
      <c r="F38" t="s">
        <v>65</v>
      </c>
      <c r="G38" cm="1">
        <f t="array" ref="G38">SQRT(SUM(POWER(C20:C33 - B2:B15, 2) + POWER(D20:D33 - C2:C15, 2))/13)</f>
        <v>0.67307546634402837</v>
      </c>
      <c r="H38" cm="1">
        <f t="array" ref="H38">SQRT(SUM(POWER(C20:C33 - G2:G15, 2) + POWER(D20:D33 - H2:H15, 2))/13)</f>
        <v>4.3051313715682022</v>
      </c>
      <c r="I38" cm="1">
        <f t="array" ref="I38">SQRT(SUM(POWER(C20:C33 - L2:L15, 2) + POWER(D20:D33 - M2:M15, 2))/13)</f>
        <v>0.4844396658372695</v>
      </c>
    </row>
    <row r="43" spans="3:13" x14ac:dyDescent="0.25">
      <c r="G43" cm="1">
        <f t="array" ref="G43:G56">POWER(C20:C33 - B2:B15, 2) + POWER(D20:D33 - C2:C15, 2)</f>
        <v>3.2779689571192962E-2</v>
      </c>
      <c r="H43" cm="1">
        <f t="array" ref="H43:H56">POWER(C20:C33 - G2:G15, 2) + POWER(D20:D33 - H2:H15, 2)</f>
        <v>7.7392979002210174</v>
      </c>
      <c r="I43" cm="1">
        <f t="array" ref="I43:I56">POWER(C20:C33 - L2:L15, 2) + POWER(D20:D33 - M2:M15, 2)</f>
        <v>3.2779689571192962E-2</v>
      </c>
    </row>
    <row r="44" spans="3:13" x14ac:dyDescent="0.25">
      <c r="G44">
        <v>3.3358549845444604E-2</v>
      </c>
      <c r="H44">
        <v>0.12189767361696489</v>
      </c>
      <c r="I44">
        <v>3.3358549845444604E-2</v>
      </c>
    </row>
    <row r="45" spans="3:13" x14ac:dyDescent="0.25">
      <c r="G45">
        <v>2.7300811670572835E-2</v>
      </c>
      <c r="H45">
        <v>3.3682193422908312E-2</v>
      </c>
      <c r="I45">
        <v>2.7300811670572835E-2</v>
      </c>
    </row>
    <row r="46" spans="3:13" x14ac:dyDescent="0.25">
      <c r="G46">
        <v>3.9824693461357072E-2</v>
      </c>
      <c r="H46">
        <v>6.7411759016165904E-2</v>
      </c>
      <c r="I46">
        <v>3.9824693461357072E-2</v>
      </c>
    </row>
    <row r="47" spans="3:13" x14ac:dyDescent="0.25">
      <c r="G47">
        <v>3.0417992803031483E-2</v>
      </c>
      <c r="H47">
        <v>2.4900128857312166E-2</v>
      </c>
      <c r="I47">
        <v>3.0417992803031483E-2</v>
      </c>
    </row>
    <row r="48" spans="3:13" x14ac:dyDescent="0.25">
      <c r="G48">
        <v>2.80361812605045E-2</v>
      </c>
      <c r="H48">
        <v>1.7995129776863319E-2</v>
      </c>
      <c r="I48">
        <v>2.80361812605045E-2</v>
      </c>
    </row>
    <row r="49" spans="7:9" x14ac:dyDescent="0.25">
      <c r="G49">
        <v>4.2563784914826402E-2</v>
      </c>
      <c r="H49">
        <v>1.5963847427465601E-2</v>
      </c>
      <c r="I49">
        <v>4.2563784914826402E-2</v>
      </c>
    </row>
    <row r="50" spans="7:9" x14ac:dyDescent="0.25">
      <c r="G50">
        <v>4.6715640254264425E-2</v>
      </c>
      <c r="H50">
        <v>0.163490378471049</v>
      </c>
      <c r="I50">
        <v>4.6715640254264425E-2</v>
      </c>
    </row>
    <row r="51" spans="7:9" x14ac:dyDescent="0.25">
      <c r="G51">
        <v>0.97982163600277361</v>
      </c>
      <c r="H51">
        <v>0.8852624588444149</v>
      </c>
      <c r="I51">
        <v>0.97982163600277361</v>
      </c>
    </row>
    <row r="52" spans="7:9" x14ac:dyDescent="0.25">
      <c r="G52">
        <v>3.5530062502218601E-2</v>
      </c>
      <c r="H52">
        <v>226.49360050473803</v>
      </c>
      <c r="I52">
        <v>3.5530062502218601E-2</v>
      </c>
    </row>
    <row r="53" spans="7:9" x14ac:dyDescent="0.25">
      <c r="G53">
        <v>0.97473422122372155</v>
      </c>
      <c r="H53">
        <v>1.2622691198784199</v>
      </c>
      <c r="I53">
        <v>0.97473422122372155</v>
      </c>
    </row>
    <row r="54" spans="7:9" x14ac:dyDescent="0.25">
      <c r="G54">
        <v>1.9170613500979323</v>
      </c>
      <c r="H54">
        <v>1.9170613500979323</v>
      </c>
      <c r="I54">
        <v>0.70382500540334292</v>
      </c>
    </row>
    <row r="55" spans="7:9" x14ac:dyDescent="0.25">
      <c r="G55">
        <v>1.6693885264346875</v>
      </c>
      <c r="H55">
        <v>1.6693885264346875</v>
      </c>
      <c r="I55">
        <v>4.4090554879100109E-2</v>
      </c>
    </row>
    <row r="56" spans="7:9" x14ac:dyDescent="0.25">
      <c r="G56">
        <v>3.1864444082478051E-2</v>
      </c>
      <c r="H56">
        <v>0.5318086731859557</v>
      </c>
      <c r="I56">
        <v>3.1864444082478051E-2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BD01-6732-4BD9-9D83-644C72B93842}">
  <dimension ref="A1:R57"/>
  <sheetViews>
    <sheetView topLeftCell="H1" workbookViewId="0">
      <selection activeCell="P23" sqref="P23"/>
    </sheetView>
  </sheetViews>
  <sheetFormatPr defaultRowHeight="15" x14ac:dyDescent="0.25"/>
  <cols>
    <col min="1" max="1" width="9.28515625" bestFit="1" customWidth="1"/>
    <col min="2" max="2" width="12" bestFit="1" customWidth="1"/>
    <col min="3" max="3" width="12.5703125" bestFit="1" customWidth="1"/>
    <col min="4" max="4" width="13.42578125" bestFit="1" customWidth="1"/>
    <col min="5" max="5" width="17.85546875" bestFit="1" customWidth="1"/>
    <col min="6" max="6" width="15.42578125" bestFit="1" customWidth="1"/>
    <col min="7" max="7" width="12" bestFit="1" customWidth="1"/>
    <col min="8" max="8" width="13" bestFit="1" customWidth="1"/>
    <col min="9" max="9" width="13.85546875" bestFit="1" customWidth="1"/>
    <col min="10" max="10" width="18.28515625" bestFit="1" customWidth="1"/>
    <col min="11" max="11" width="15.85546875" bestFit="1" customWidth="1"/>
    <col min="12" max="12" width="12.28515625" bestFit="1" customWidth="1"/>
    <col min="13" max="13" width="13.42578125" bestFit="1" customWidth="1"/>
    <col min="14" max="14" width="14.28515625" bestFit="1" customWidth="1"/>
    <col min="15" max="15" width="18.7109375" bestFit="1" customWidth="1"/>
    <col min="16" max="16" width="16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1</v>
      </c>
      <c r="B2">
        <v>388966.22574622103</v>
      </c>
      <c r="C2">
        <v>804986.74427251902</v>
      </c>
      <c r="D2">
        <v>17.403206227492198</v>
      </c>
      <c r="E2">
        <v>1.0999999999999999E-2</v>
      </c>
      <c r="F2">
        <v>1.6E-2</v>
      </c>
      <c r="G2">
        <v>388965.99286961998</v>
      </c>
      <c r="H2">
        <v>804986.80815407902</v>
      </c>
      <c r="I2">
        <v>17.391448393271599</v>
      </c>
      <c r="J2">
        <v>0.193582180319296</v>
      </c>
      <c r="K2">
        <v>7.1649024470365599E-2</v>
      </c>
      <c r="L2">
        <v>388966.22574622103</v>
      </c>
      <c r="M2">
        <v>804986.74427251902</v>
      </c>
      <c r="N2">
        <v>17.403206227492198</v>
      </c>
      <c r="O2">
        <v>1.0999999999999999E-2</v>
      </c>
      <c r="P2">
        <v>1.6E-2</v>
      </c>
    </row>
    <row r="3" spans="1:16" x14ac:dyDescent="0.25">
      <c r="A3">
        <v>2</v>
      </c>
      <c r="B3">
        <v>388935.05834237603</v>
      </c>
      <c r="C3">
        <v>804995.06343379605</v>
      </c>
      <c r="D3">
        <v>17.655474566842098</v>
      </c>
      <c r="E3">
        <v>8.9999999999999993E-3</v>
      </c>
      <c r="F3">
        <v>1.2999999999999999E-2</v>
      </c>
      <c r="G3">
        <v>388935.403975074</v>
      </c>
      <c r="H3">
        <v>804994.98546855396</v>
      </c>
      <c r="I3">
        <v>17.681942039980601</v>
      </c>
      <c r="J3">
        <v>0.33037767625439901</v>
      </c>
      <c r="K3">
        <v>7.6257909113621999E-2</v>
      </c>
      <c r="L3">
        <v>388935.05834237603</v>
      </c>
      <c r="M3">
        <v>804995.06343379605</v>
      </c>
      <c r="N3">
        <v>17.655474566842098</v>
      </c>
      <c r="O3">
        <v>8.9999999999999993E-3</v>
      </c>
      <c r="P3">
        <v>1.2999999999999999E-2</v>
      </c>
    </row>
    <row r="4" spans="1:16" x14ac:dyDescent="0.25">
      <c r="A4">
        <v>3</v>
      </c>
      <c r="B4">
        <v>388915.11999822402</v>
      </c>
      <c r="C4">
        <v>804996.13766865304</v>
      </c>
      <c r="D4">
        <v>17.7969486459317</v>
      </c>
      <c r="E4">
        <v>1.0999999999999999E-2</v>
      </c>
      <c r="F4">
        <v>1.4999999999999999E-2</v>
      </c>
      <c r="G4">
        <v>388915.13687513297</v>
      </c>
      <c r="H4">
        <v>804996.25828379602</v>
      </c>
      <c r="I4">
        <v>17.773309012262299</v>
      </c>
      <c r="J4">
        <v>0.27160421447231697</v>
      </c>
      <c r="K4">
        <v>3.8105171740854003E-2</v>
      </c>
      <c r="L4">
        <v>388915.11999822402</v>
      </c>
      <c r="M4">
        <v>804996.13766865304</v>
      </c>
      <c r="N4">
        <v>17.7969486459317</v>
      </c>
      <c r="O4">
        <v>1.0999999999999999E-2</v>
      </c>
      <c r="P4">
        <v>1.4999999999999999E-2</v>
      </c>
    </row>
    <row r="5" spans="1:16" x14ac:dyDescent="0.25">
      <c r="A5">
        <v>4</v>
      </c>
      <c r="B5">
        <v>388856.10054942698</v>
      </c>
      <c r="C5">
        <v>805002.33046864194</v>
      </c>
      <c r="D5">
        <v>18.0506686452267</v>
      </c>
      <c r="E5">
        <v>8.9999999999999993E-3</v>
      </c>
      <c r="F5">
        <v>1.2E-2</v>
      </c>
      <c r="G5">
        <v>388856.10945715301</v>
      </c>
      <c r="H5">
        <v>805002.35615404497</v>
      </c>
      <c r="I5">
        <v>18.027254825722402</v>
      </c>
      <c r="J5">
        <v>0.35113593458943798</v>
      </c>
      <c r="K5">
        <v>6.7942542791546004E-2</v>
      </c>
      <c r="L5">
        <v>388856.10054942698</v>
      </c>
      <c r="M5">
        <v>805002.33046864194</v>
      </c>
      <c r="N5">
        <v>18.0506686452267</v>
      </c>
      <c r="O5">
        <v>8.9999999999999993E-3</v>
      </c>
      <c r="P5">
        <v>1.2E-2</v>
      </c>
    </row>
    <row r="6" spans="1:16" x14ac:dyDescent="0.25">
      <c r="A6">
        <v>5</v>
      </c>
      <c r="B6">
        <v>388871.37189351802</v>
      </c>
      <c r="C6">
        <v>805052.27493523795</v>
      </c>
      <c r="D6">
        <v>19.093677947477001</v>
      </c>
      <c r="E6">
        <v>0.217</v>
      </c>
      <c r="F6">
        <v>0.91300000000000003</v>
      </c>
      <c r="G6">
        <v>388871.44040898699</v>
      </c>
      <c r="H6">
        <v>805052.20003283001</v>
      </c>
      <c r="I6">
        <v>18.724094021573801</v>
      </c>
      <c r="J6">
        <v>0.26964639020590098</v>
      </c>
      <c r="K6">
        <v>0.37741138832958199</v>
      </c>
      <c r="L6">
        <v>388871.37189351802</v>
      </c>
      <c r="M6">
        <v>805052.27493523795</v>
      </c>
      <c r="N6">
        <v>19.093677947477001</v>
      </c>
      <c r="O6">
        <v>0.217</v>
      </c>
      <c r="P6">
        <v>0.91300000000000003</v>
      </c>
    </row>
    <row r="7" spans="1:16" x14ac:dyDescent="0.25">
      <c r="A7">
        <v>6</v>
      </c>
      <c r="B7">
        <v>388871.99487240898</v>
      </c>
      <c r="C7">
        <v>805053.214018055</v>
      </c>
      <c r="D7">
        <v>18.8815025436509</v>
      </c>
      <c r="E7">
        <v>5.7000000000000002E-2</v>
      </c>
      <c r="F7">
        <v>9.2999999999999999E-2</v>
      </c>
      <c r="G7">
        <v>388871.95697202103</v>
      </c>
      <c r="H7">
        <v>805053.20602827298</v>
      </c>
      <c r="I7">
        <v>18.903006388578699</v>
      </c>
      <c r="J7">
        <v>0.240559912555698</v>
      </c>
      <c r="K7">
        <v>0.41057238988211298</v>
      </c>
      <c r="L7">
        <v>388871.99487240898</v>
      </c>
      <c r="M7">
        <v>805053.214018055</v>
      </c>
      <c r="N7">
        <v>18.8815025436509</v>
      </c>
      <c r="O7">
        <v>5.7000000000000002E-2</v>
      </c>
      <c r="P7">
        <v>9.2999999999999999E-2</v>
      </c>
    </row>
    <row r="8" spans="1:16" x14ac:dyDescent="0.25">
      <c r="A8">
        <v>7</v>
      </c>
      <c r="B8">
        <v>388932.39653001301</v>
      </c>
      <c r="C8">
        <v>805058.12902183202</v>
      </c>
      <c r="D8">
        <v>17.607191986836799</v>
      </c>
      <c r="E8">
        <v>8.0000000000000002E-3</v>
      </c>
      <c r="F8">
        <v>1.0999999999999999E-2</v>
      </c>
      <c r="G8">
        <v>388932.41682892002</v>
      </c>
      <c r="H8">
        <v>805058.188052907</v>
      </c>
      <c r="I8">
        <v>17.587921262111699</v>
      </c>
      <c r="J8">
        <v>0.177323419394743</v>
      </c>
      <c r="K8">
        <v>0.178977721048142</v>
      </c>
      <c r="L8">
        <v>388932.39653001301</v>
      </c>
      <c r="M8">
        <v>805058.12902183202</v>
      </c>
      <c r="N8">
        <v>17.607191986836799</v>
      </c>
      <c r="O8">
        <v>8.0000000000000002E-3</v>
      </c>
      <c r="P8">
        <v>1.0999999999999999E-2</v>
      </c>
    </row>
    <row r="9" spans="1:16" x14ac:dyDescent="0.25">
      <c r="A9">
        <v>8</v>
      </c>
      <c r="B9">
        <v>388937.20740214398</v>
      </c>
      <c r="C9">
        <v>805075.66973970598</v>
      </c>
      <c r="D9">
        <v>17.541468574561499</v>
      </c>
      <c r="E9">
        <v>4.4999999999999998E-2</v>
      </c>
      <c r="F9">
        <v>3.2000000000000001E-2</v>
      </c>
      <c r="G9">
        <v>388935.46352183202</v>
      </c>
      <c r="H9">
        <v>805076.210361904</v>
      </c>
      <c r="I9">
        <v>18.027788460067399</v>
      </c>
      <c r="J9">
        <v>0.197919091706897</v>
      </c>
      <c r="K9">
        <v>0.114445029943402</v>
      </c>
      <c r="L9">
        <v>388937.20740214398</v>
      </c>
      <c r="M9">
        <v>805075.66973970598</v>
      </c>
      <c r="N9">
        <v>17.541468574561499</v>
      </c>
      <c r="O9">
        <v>4.4999999999999998E-2</v>
      </c>
      <c r="P9">
        <v>3.2000000000000001E-2</v>
      </c>
    </row>
    <row r="10" spans="1:16" x14ac:dyDescent="0.25">
      <c r="A10">
        <v>9</v>
      </c>
      <c r="B10">
        <v>388955.68844660203</v>
      </c>
      <c r="C10">
        <v>805082.29526358296</v>
      </c>
      <c r="D10">
        <v>17.511350712806799</v>
      </c>
      <c r="E10">
        <v>6.7000000000000004E-2</v>
      </c>
      <c r="F10">
        <v>9.2999999999999999E-2</v>
      </c>
      <c r="G10">
        <v>388955.66888337902</v>
      </c>
      <c r="H10">
        <v>805081.79357546405</v>
      </c>
      <c r="I10">
        <v>17.531499766371201</v>
      </c>
      <c r="J10">
        <v>0.61808779790568602</v>
      </c>
      <c r="K10">
        <v>0.232283232335592</v>
      </c>
      <c r="L10">
        <v>388955.68844660203</v>
      </c>
      <c r="M10">
        <v>805082.29526358296</v>
      </c>
      <c r="N10">
        <v>17.511350712806799</v>
      </c>
      <c r="O10">
        <v>6.7000000000000004E-2</v>
      </c>
      <c r="P10">
        <v>9.2999999999999999E-2</v>
      </c>
    </row>
    <row r="11" spans="1:16" x14ac:dyDescent="0.25">
      <c r="A11">
        <v>10</v>
      </c>
      <c r="B11">
        <v>388954.446462347</v>
      </c>
      <c r="C11">
        <v>805117.00248806598</v>
      </c>
      <c r="D11">
        <v>17.7964141108245</v>
      </c>
      <c r="E11">
        <v>0.27273931545740598</v>
      </c>
      <c r="F11">
        <v>0.240389373308077</v>
      </c>
      <c r="G11">
        <v>388954.446462347</v>
      </c>
      <c r="H11">
        <v>805117.00248806598</v>
      </c>
      <c r="I11">
        <v>17.7964141108245</v>
      </c>
      <c r="J11">
        <v>0.27273931545740598</v>
      </c>
      <c r="K11">
        <v>0.240389373308077</v>
      </c>
      <c r="L11">
        <v>388954.15649524599</v>
      </c>
      <c r="M11">
        <v>805116.79405517899</v>
      </c>
      <c r="N11">
        <v>17.098911981828</v>
      </c>
      <c r="O11">
        <v>0.52600000000000002</v>
      </c>
      <c r="P11">
        <v>0.83799999999999997</v>
      </c>
    </row>
    <row r="12" spans="1:16" x14ac:dyDescent="0.25">
      <c r="A12">
        <v>11</v>
      </c>
      <c r="B12">
        <v>388965.839326396</v>
      </c>
      <c r="C12">
        <v>805075.69213707396</v>
      </c>
      <c r="D12">
        <v>17.378886395816298</v>
      </c>
      <c r="E12">
        <v>0.107</v>
      </c>
      <c r="F12">
        <v>0.25800000000000001</v>
      </c>
      <c r="G12">
        <v>388965.96070499299</v>
      </c>
      <c r="H12">
        <v>805075.31702645798</v>
      </c>
      <c r="I12">
        <v>17.4201900450648</v>
      </c>
      <c r="J12">
        <v>0.38206091761468702</v>
      </c>
      <c r="K12">
        <v>0.31755993090990903</v>
      </c>
      <c r="L12">
        <v>388965.839326396</v>
      </c>
      <c r="M12">
        <v>805075.69213707396</v>
      </c>
      <c r="N12">
        <v>17.378886395816298</v>
      </c>
      <c r="O12">
        <v>0.107</v>
      </c>
      <c r="P12">
        <v>0.25800000000000001</v>
      </c>
    </row>
    <row r="13" spans="1:16" x14ac:dyDescent="0.25">
      <c r="A13">
        <v>12</v>
      </c>
      <c r="B13">
        <v>388972.63283355703</v>
      </c>
      <c r="C13">
        <v>805071.97203305794</v>
      </c>
      <c r="D13">
        <v>17.393199180355801</v>
      </c>
      <c r="E13">
        <v>0.26600000000000001</v>
      </c>
      <c r="F13">
        <v>0.43099999999999999</v>
      </c>
      <c r="G13">
        <v>388972.98030484898</v>
      </c>
      <c r="H13">
        <v>805071.37843846204</v>
      </c>
      <c r="I13">
        <v>17.102709350793202</v>
      </c>
      <c r="J13">
        <v>0.426193577143756</v>
      </c>
      <c r="K13">
        <v>0.32410128230857999</v>
      </c>
      <c r="L13">
        <v>388972.63283355703</v>
      </c>
      <c r="M13">
        <v>805071.97203305794</v>
      </c>
      <c r="N13">
        <v>17.393199180355801</v>
      </c>
      <c r="O13">
        <v>0.26600000000000001</v>
      </c>
      <c r="P13">
        <v>0.43099999999999999</v>
      </c>
    </row>
    <row r="14" spans="1:16" x14ac:dyDescent="0.25">
      <c r="A14">
        <v>13</v>
      </c>
      <c r="B14">
        <v>388980.71772741998</v>
      </c>
      <c r="C14">
        <v>805067.52510156599</v>
      </c>
      <c r="D14">
        <v>17.651288075435499</v>
      </c>
      <c r="E14">
        <v>0.14599999999999999</v>
      </c>
      <c r="F14">
        <v>0.17899999999999999</v>
      </c>
      <c r="G14">
        <v>388980.14014987799</v>
      </c>
      <c r="H14">
        <v>805067.79342847003</v>
      </c>
      <c r="I14">
        <v>17.623831495075098</v>
      </c>
      <c r="J14">
        <v>0.87861588987130201</v>
      </c>
      <c r="K14">
        <v>0.58082850041613499</v>
      </c>
      <c r="L14">
        <v>388980.71772741998</v>
      </c>
      <c r="M14">
        <v>805067.52510156599</v>
      </c>
      <c r="N14">
        <v>17.651288075435499</v>
      </c>
      <c r="O14">
        <v>0.14599999999999999</v>
      </c>
      <c r="P14">
        <v>0.17899999999999999</v>
      </c>
    </row>
    <row r="15" spans="1:16" x14ac:dyDescent="0.25">
      <c r="A15">
        <v>14</v>
      </c>
      <c r="B15">
        <v>388987.674800876</v>
      </c>
      <c r="C15">
        <v>805026.16452349105</v>
      </c>
      <c r="D15">
        <v>17.153497972242398</v>
      </c>
      <c r="E15">
        <v>2.1999999999999999E-2</v>
      </c>
      <c r="F15">
        <v>2.1999999999999999E-2</v>
      </c>
      <c r="G15">
        <v>389010.82321200398</v>
      </c>
      <c r="H15">
        <v>805089.72550483001</v>
      </c>
      <c r="I15">
        <v>19.0825519626726</v>
      </c>
      <c r="J15">
        <v>12.443491968501</v>
      </c>
      <c r="K15">
        <v>0.53753331642320001</v>
      </c>
      <c r="L15">
        <v>388987.674800876</v>
      </c>
      <c r="M15">
        <v>805026.16452349105</v>
      </c>
      <c r="N15">
        <v>17.153497972242398</v>
      </c>
      <c r="O15">
        <v>2.1999999999999999E-2</v>
      </c>
      <c r="P15">
        <v>2.1999999999999999E-2</v>
      </c>
    </row>
    <row r="16" spans="1:16" x14ac:dyDescent="0.25">
      <c r="A16">
        <v>15</v>
      </c>
      <c r="B16">
        <v>388986.86159786</v>
      </c>
      <c r="C16">
        <v>805016.44179446704</v>
      </c>
      <c r="D16">
        <v>17.177698783156501</v>
      </c>
      <c r="E16">
        <v>3.1E-2</v>
      </c>
      <c r="F16">
        <v>5.1999999999999998E-2</v>
      </c>
      <c r="G16">
        <v>388986.80972735799</v>
      </c>
      <c r="H16">
        <v>805016.40068758605</v>
      </c>
      <c r="I16">
        <v>17.1285719237762</v>
      </c>
      <c r="J16">
        <v>0.192397638998414</v>
      </c>
      <c r="K16">
        <v>0.201610459972452</v>
      </c>
      <c r="L16">
        <v>388986.86159786</v>
      </c>
      <c r="M16">
        <v>805016.44179446704</v>
      </c>
      <c r="N16">
        <v>17.177698783156501</v>
      </c>
      <c r="O16">
        <v>3.1E-2</v>
      </c>
      <c r="P16">
        <v>5.1999999999999998E-2</v>
      </c>
    </row>
    <row r="19" spans="2:18" x14ac:dyDescent="0.25">
      <c r="B19" t="s">
        <v>59</v>
      </c>
      <c r="C19" t="s">
        <v>34</v>
      </c>
      <c r="D19" t="s">
        <v>33</v>
      </c>
      <c r="G19" t="s">
        <v>61</v>
      </c>
      <c r="H19" t="s">
        <v>60</v>
      </c>
      <c r="I19" t="s">
        <v>62</v>
      </c>
      <c r="J19" t="s">
        <v>71</v>
      </c>
      <c r="K19" t="s">
        <v>72</v>
      </c>
      <c r="L19" t="s">
        <v>73</v>
      </c>
      <c r="M19" t="s">
        <v>74</v>
      </c>
    </row>
    <row r="20" spans="2:18" x14ac:dyDescent="0.25">
      <c r="C20" cm="1">
        <f t="array" ref="C20:C34">control_points[Easting]</f>
        <v>388966.08199999999</v>
      </c>
      <c r="D20" cm="1">
        <f t="array" ref="D20:D34">control_points[Northing]</f>
        <v>804986.83499999996</v>
      </c>
      <c r="G20">
        <f>SQRT(POWER(C20-B2, 2) + POWER(D20 - C2, 2))</f>
        <v>0.16998368115468226</v>
      </c>
      <c r="H20">
        <f>SQRT(POWER(C20-G2, 2) + POWER(D20 - H2, 2))</f>
        <v>9.3085595627683121E-2</v>
      </c>
      <c r="I20">
        <f>SQRT(POWER(C20-L2, 2) + POWER(D20 - M2, 2))</f>
        <v>0.16998368115468226</v>
      </c>
      <c r="J20" t="b">
        <f>H20 &lt; I20</f>
        <v>1</v>
      </c>
      <c r="K20" t="b">
        <f>G20=H20</f>
        <v>0</v>
      </c>
      <c r="L20" t="b">
        <f>IF(AND(J20=FALSE, K20=TRUE), TRUE, FALSE)</f>
        <v>0</v>
      </c>
      <c r="M20" t="b">
        <f>IF(AND(J20=TRUE, K20=FALSE), TRUE, FALSE)</f>
        <v>1</v>
      </c>
    </row>
    <row r="21" spans="2:18" x14ac:dyDescent="0.25">
      <c r="C21">
        <v>388934.897</v>
      </c>
      <c r="D21">
        <v>804995.19</v>
      </c>
      <c r="G21">
        <f>SQRT(POWER(C21-B3, 2) + POWER(D21 - C3, 2))</f>
        <v>0.20506185961886381</v>
      </c>
      <c r="H21">
        <f t="shared" ref="H21:H34" si="0">SQRT(POWER(C21-G3, 2) + POWER(D21 - H3, 2))</f>
        <v>0.5466780021739448</v>
      </c>
      <c r="I21">
        <f t="shared" ref="I21:I34" si="1">SQRT(POWER(C21-L3, 2) + POWER(D21 - M3, 2))</f>
        <v>0.20506185961886381</v>
      </c>
      <c r="J21" t="b">
        <f t="shared" ref="J21:J34" si="2">H21 &lt; I21</f>
        <v>0</v>
      </c>
      <c r="K21" t="b">
        <f t="shared" ref="K21:K34" si="3">G21=H21</f>
        <v>0</v>
      </c>
      <c r="L21" t="b">
        <f t="shared" ref="L21:L34" si="4">IF(AND(J21=FALSE, K21=TRUE), TRUE, FALSE)</f>
        <v>0</v>
      </c>
      <c r="M21" t="b">
        <f t="shared" ref="M21:M34" si="5">IF(AND(J21=TRUE, K21=FALSE), TRUE, FALSE)</f>
        <v>0</v>
      </c>
    </row>
    <row r="22" spans="2:18" x14ac:dyDescent="0.25">
      <c r="C22">
        <v>388914.93900000001</v>
      </c>
      <c r="D22">
        <v>804996.24600000004</v>
      </c>
      <c r="G22">
        <f>SQRT(POWER(C22-B4, 2) + POWER(D22 - C4, 2))</f>
        <v>0.21094083966170701</v>
      </c>
      <c r="H22">
        <f t="shared" si="0"/>
        <v>0.19825604628142171</v>
      </c>
      <c r="I22">
        <f t="shared" si="1"/>
        <v>0.21094083966170701</v>
      </c>
      <c r="J22" t="b">
        <f t="shared" si="2"/>
        <v>1</v>
      </c>
      <c r="K22" t="b">
        <f t="shared" si="3"/>
        <v>0</v>
      </c>
      <c r="L22" t="b">
        <f t="shared" si="4"/>
        <v>0</v>
      </c>
      <c r="M22" t="b">
        <f t="shared" si="5"/>
        <v>1</v>
      </c>
      <c r="P22" t="s">
        <v>81</v>
      </c>
      <c r="Q22" t="s">
        <v>82</v>
      </c>
      <c r="R22" t="s">
        <v>83</v>
      </c>
    </row>
    <row r="23" spans="2:18" x14ac:dyDescent="0.25">
      <c r="C23">
        <v>388855.951</v>
      </c>
      <c r="D23">
        <v>805002.45499999996</v>
      </c>
      <c r="G23">
        <f>SQRT(POWER(C23-B5, 2) + POWER(D23 - C5, 2))</f>
        <v>0.19461009798578074</v>
      </c>
      <c r="H23">
        <f t="shared" si="0"/>
        <v>0.18675971770478417</v>
      </c>
      <c r="I23">
        <f t="shared" si="1"/>
        <v>0.19461009798578074</v>
      </c>
      <c r="J23" t="b">
        <f t="shared" si="2"/>
        <v>1</v>
      </c>
      <c r="K23" t="b">
        <f t="shared" si="3"/>
        <v>0</v>
      </c>
      <c r="L23" t="b">
        <f t="shared" si="4"/>
        <v>0</v>
      </c>
      <c r="M23" t="b">
        <f t="shared" si="5"/>
        <v>1</v>
      </c>
      <c r="P23" cm="1">
        <f t="array" ref="P23">AVERAGE(SQRT(POWER(G20:G34 - E2:E16, 2)))</f>
        <v>0.25185543098581609</v>
      </c>
      <c r="Q23" cm="1">
        <f t="array" ref="Q23">AVERAGE(SQRT(POWER(H20:H34 - J2:J16, 2)))</f>
        <v>4.012032912985906</v>
      </c>
      <c r="R23" cm="1">
        <f t="array" ref="R23">AVERAGE(SQRT(POWER(I20:I34 - O2:O16, 2)))</f>
        <v>0.27180414273789821</v>
      </c>
    </row>
    <row r="24" spans="2:18" x14ac:dyDescent="0.25">
      <c r="C24">
        <v>388871.25699999998</v>
      </c>
      <c r="D24">
        <v>805052.40599999996</v>
      </c>
      <c r="G24">
        <f>SQRT(POWER(C24-B6, 2) + POWER(D24 - C6, 2))</f>
        <v>0.17429426935121162</v>
      </c>
      <c r="H24">
        <f t="shared" si="0"/>
        <v>0.27579218918354992</v>
      </c>
      <c r="I24">
        <f t="shared" si="1"/>
        <v>0.17429426935121162</v>
      </c>
      <c r="J24" t="b">
        <f t="shared" si="2"/>
        <v>0</v>
      </c>
      <c r="K24" t="b">
        <f t="shared" si="3"/>
        <v>0</v>
      </c>
      <c r="L24" t="b">
        <f t="shared" si="4"/>
        <v>0</v>
      </c>
      <c r="M24" t="b">
        <f t="shared" si="5"/>
        <v>0</v>
      </c>
    </row>
    <row r="25" spans="2:18" x14ac:dyDescent="0.25">
      <c r="C25">
        <v>388871.908</v>
      </c>
      <c r="D25">
        <v>805053.34699999995</v>
      </c>
      <c r="G25">
        <f>SQRT(POWER(C25-B7, 2) + POWER(D25 - C7, 2))</f>
        <v>0.15884273078665942</v>
      </c>
      <c r="H25">
        <f t="shared" si="0"/>
        <v>0.1492356748537029</v>
      </c>
      <c r="I25">
        <f t="shared" si="1"/>
        <v>0.15884273078665942</v>
      </c>
      <c r="J25" t="b">
        <f t="shared" si="2"/>
        <v>1</v>
      </c>
      <c r="K25" t="b">
        <f t="shared" si="3"/>
        <v>0</v>
      </c>
      <c r="L25" t="b">
        <f t="shared" si="4"/>
        <v>0</v>
      </c>
      <c r="M25" t="b">
        <f t="shared" si="5"/>
        <v>1</v>
      </c>
    </row>
    <row r="26" spans="2:18" x14ac:dyDescent="0.25">
      <c r="C26">
        <v>388932.25300000003</v>
      </c>
      <c r="D26">
        <v>805058.24399999995</v>
      </c>
      <c r="G26">
        <f>SQRT(POWER(C26-B8, 2) + POWER(D26 - C8, 2))</f>
        <v>0.18390444183405255</v>
      </c>
      <c r="H26">
        <f t="shared" si="0"/>
        <v>0.17311843412605166</v>
      </c>
      <c r="I26">
        <f t="shared" si="1"/>
        <v>0.18390444183405255</v>
      </c>
      <c r="J26" t="b">
        <f t="shared" si="2"/>
        <v>1</v>
      </c>
      <c r="K26" t="b">
        <f t="shared" si="3"/>
        <v>0</v>
      </c>
      <c r="L26" t="b">
        <f t="shared" si="4"/>
        <v>0</v>
      </c>
      <c r="M26" t="b">
        <f t="shared" si="5"/>
        <v>1</v>
      </c>
    </row>
    <row r="27" spans="2:18" x14ac:dyDescent="0.25">
      <c r="C27">
        <v>388937.05099999998</v>
      </c>
      <c r="D27">
        <v>805075.79399999999</v>
      </c>
      <c r="G27">
        <f>SQRT(POWER(C27-B9, 2) + POWER(D27 - C9, 2))</f>
        <v>0.19975547881598266</v>
      </c>
      <c r="H27">
        <f t="shared" si="0"/>
        <v>1.6411715842209618</v>
      </c>
      <c r="I27">
        <f t="shared" si="1"/>
        <v>0.19975547881598266</v>
      </c>
      <c r="J27" t="b">
        <f t="shared" si="2"/>
        <v>0</v>
      </c>
      <c r="K27" t="b">
        <f t="shared" si="3"/>
        <v>0</v>
      </c>
      <c r="L27" t="b">
        <f t="shared" si="4"/>
        <v>0</v>
      </c>
      <c r="M27" t="b">
        <f t="shared" si="5"/>
        <v>0</v>
      </c>
    </row>
    <row r="28" spans="2:18" x14ac:dyDescent="0.25">
      <c r="C28">
        <v>388954.97399999999</v>
      </c>
      <c r="D28">
        <v>805082.897</v>
      </c>
      <c r="G28">
        <f t="shared" ref="G28:G34" si="6">SQRT(POWER(C28-B10, 2) + POWER(D28 - C10, 2))</f>
        <v>0.93408814506922855</v>
      </c>
      <c r="H28">
        <f t="shared" si="0"/>
        <v>1.3039971690898315</v>
      </c>
      <c r="I28">
        <f t="shared" si="1"/>
        <v>0.93408814506922855</v>
      </c>
      <c r="J28" t="b">
        <f t="shared" si="2"/>
        <v>0</v>
      </c>
      <c r="K28" t="b">
        <f t="shared" si="3"/>
        <v>0</v>
      </c>
      <c r="L28" t="b">
        <f t="shared" si="4"/>
        <v>0</v>
      </c>
      <c r="M28" t="b">
        <f t="shared" si="5"/>
        <v>0</v>
      </c>
    </row>
    <row r="29" spans="2:18" x14ac:dyDescent="0.25">
      <c r="C29">
        <v>388954.12400000001</v>
      </c>
      <c r="D29">
        <v>805116.96600000001</v>
      </c>
      <c r="G29">
        <f t="shared" si="6"/>
        <v>0.32452017530795807</v>
      </c>
      <c r="H29">
        <f t="shared" si="0"/>
        <v>0.32452017530795807</v>
      </c>
      <c r="I29">
        <f t="shared" si="1"/>
        <v>0.17498846386821604</v>
      </c>
      <c r="J29" t="b">
        <f t="shared" si="2"/>
        <v>0</v>
      </c>
      <c r="K29" t="b">
        <f t="shared" si="3"/>
        <v>1</v>
      </c>
      <c r="L29" t="b">
        <f t="shared" si="4"/>
        <v>1</v>
      </c>
      <c r="M29" t="b">
        <f t="shared" si="5"/>
        <v>0</v>
      </c>
    </row>
    <row r="30" spans="2:18" x14ac:dyDescent="0.25">
      <c r="C30">
        <v>388965.12400000001</v>
      </c>
      <c r="D30">
        <v>805076.22199999995</v>
      </c>
      <c r="G30">
        <f t="shared" si="6"/>
        <v>0.89019468272040392</v>
      </c>
      <c r="H30">
        <f t="shared" si="0"/>
        <v>1.2324984206647343</v>
      </c>
      <c r="I30">
        <f t="shared" si="1"/>
        <v>0.89019468272040392</v>
      </c>
      <c r="J30" t="b">
        <f t="shared" si="2"/>
        <v>0</v>
      </c>
      <c r="K30" t="b">
        <f t="shared" si="3"/>
        <v>0</v>
      </c>
      <c r="L30" t="b">
        <f t="shared" si="4"/>
        <v>0</v>
      </c>
      <c r="M30" t="b">
        <f t="shared" si="5"/>
        <v>0</v>
      </c>
    </row>
    <row r="31" spans="2:18" x14ac:dyDescent="0.25">
      <c r="C31">
        <v>388972.41499999998</v>
      </c>
      <c r="D31">
        <v>805072.16700000002</v>
      </c>
      <c r="G31">
        <f t="shared" si="6"/>
        <v>0.29234152472376779</v>
      </c>
      <c r="H31">
        <f t="shared" si="0"/>
        <v>0.97025711617490473</v>
      </c>
      <c r="I31">
        <f t="shared" si="1"/>
        <v>0.29234152472376779</v>
      </c>
      <c r="J31" t="b">
        <f t="shared" si="2"/>
        <v>0</v>
      </c>
      <c r="K31" t="b">
        <f t="shared" si="3"/>
        <v>0</v>
      </c>
      <c r="L31" t="b">
        <f t="shared" si="4"/>
        <v>0</v>
      </c>
      <c r="M31" t="b">
        <f t="shared" si="5"/>
        <v>0</v>
      </c>
    </row>
    <row r="32" spans="2:18" x14ac:dyDescent="0.25">
      <c r="C32">
        <v>388980.05599999998</v>
      </c>
      <c r="D32">
        <v>805067.728</v>
      </c>
      <c r="G32">
        <f t="shared" si="6"/>
        <v>0.69213506839354932</v>
      </c>
      <c r="H32">
        <f t="shared" si="0"/>
        <v>0.10659308916986851</v>
      </c>
      <c r="I32">
        <f t="shared" si="1"/>
        <v>0.69213506839354932</v>
      </c>
      <c r="J32" t="b">
        <f>H32 &lt; I32</f>
        <v>1</v>
      </c>
      <c r="K32" t="b">
        <f t="shared" si="3"/>
        <v>0</v>
      </c>
      <c r="L32" t="b">
        <f t="shared" si="4"/>
        <v>0</v>
      </c>
      <c r="M32" t="b">
        <f t="shared" si="5"/>
        <v>1</v>
      </c>
    </row>
    <row r="33" spans="3:13" x14ac:dyDescent="0.25">
      <c r="C33">
        <v>388987.53600000002</v>
      </c>
      <c r="D33">
        <v>805026.27800000005</v>
      </c>
      <c r="G33">
        <f t="shared" si="6"/>
        <v>0.17928357779577941</v>
      </c>
      <c r="H33">
        <f t="shared" si="0"/>
        <v>67.58609407315582</v>
      </c>
      <c r="I33">
        <f t="shared" si="1"/>
        <v>0.17928357779577941</v>
      </c>
      <c r="J33" t="b">
        <f t="shared" si="2"/>
        <v>0</v>
      </c>
      <c r="K33" t="b">
        <f t="shared" si="3"/>
        <v>0</v>
      </c>
      <c r="L33" t="b">
        <f t="shared" si="4"/>
        <v>0</v>
      </c>
      <c r="M33" t="b">
        <f t="shared" si="5"/>
        <v>0</v>
      </c>
    </row>
    <row r="34" spans="3:13" x14ac:dyDescent="0.25">
      <c r="C34">
        <v>388986.73300000001</v>
      </c>
      <c r="D34">
        <v>805016.53899999999</v>
      </c>
      <c r="G34">
        <f t="shared" si="6"/>
        <v>0.1612027457274435</v>
      </c>
      <c r="H34">
        <f t="shared" si="0"/>
        <v>0.15816893283107974</v>
      </c>
      <c r="I34">
        <f t="shared" si="1"/>
        <v>0.1612027457274435</v>
      </c>
      <c r="J34" t="b">
        <f t="shared" si="2"/>
        <v>1</v>
      </c>
      <c r="K34" t="b">
        <f t="shared" si="3"/>
        <v>0</v>
      </c>
      <c r="L34" t="b">
        <f t="shared" si="4"/>
        <v>0</v>
      </c>
      <c r="M34" t="b">
        <f t="shared" si="5"/>
        <v>1</v>
      </c>
    </row>
    <row r="37" spans="3:13" x14ac:dyDescent="0.25">
      <c r="F37" t="s">
        <v>64</v>
      </c>
      <c r="G37">
        <f>AVERAGE(G20:G34)</f>
        <v>0.33141062126313803</v>
      </c>
      <c r="H37">
        <f>AVERAGE(H20:H34)</f>
        <v>4.9964150813710857</v>
      </c>
      <c r="I37">
        <f>AVERAGE(I20:I34)</f>
        <v>0.32144184050048857</v>
      </c>
      <c r="K37" t="s">
        <v>75</v>
      </c>
      <c r="L37">
        <f>COUNTIF(L20:L34, TRUE)</f>
        <v>1</v>
      </c>
      <c r="M37">
        <f>COUNTIF(M20:M34, TRUE)</f>
        <v>7</v>
      </c>
    </row>
    <row r="38" spans="3:13" x14ac:dyDescent="0.25">
      <c r="F38" t="s">
        <v>65</v>
      </c>
      <c r="G38" cm="1">
        <f t="array" ref="G38">SQRT(SUM(POWER(C20:C34 - B2:B16, 2) + POWER(D20:D34 - C2:C16, 2))/13)</f>
        <v>0.45366631021048437</v>
      </c>
      <c r="H38" cm="1">
        <f t="array" ref="H38">SQRT(SUM(POWER(C20:C34 - G2:G16, 2) + POWER(D20:D34 - H2:H16, 2))/13)</f>
        <v>18.760404534654725</v>
      </c>
      <c r="I38" cm="1">
        <f t="array" ref="I38">SQRT(SUM(POWER(C20:C34 - L2:L16, 2) + POWER(D20:D34 - M2:M16, 2))/13)</f>
        <v>0.44728911589407916</v>
      </c>
    </row>
    <row r="43" spans="3:13" x14ac:dyDescent="0.25">
      <c r="G43" cm="1">
        <f t="array" ref="G43:G57">POWER(C20:C34 - B2:B16, 2) + POWER(D20:D34 - C2:C16, 2)</f>
        <v>2.8894451858896681E-2</v>
      </c>
      <c r="H43" cm="1">
        <f t="array" ref="H43:H57">POWER(C20:C34 - G2:G16, 2) + POWER(D20:D34 - H2:H16, 2)</f>
        <v>8.6649281133605385E-3</v>
      </c>
      <c r="I43" cm="1">
        <f t="array" ref="I43:I57">POWER(C20:C34 - L2:L16, 2) + POWER(D20:D34 - M2:M16, 2)</f>
        <v>2.8894451858896681E-2</v>
      </c>
    </row>
    <row r="44" spans="3:13" x14ac:dyDescent="0.25">
      <c r="G44">
        <v>4.2050366270346612E-2</v>
      </c>
      <c r="H44">
        <v>0.29885683806089564</v>
      </c>
      <c r="I44">
        <v>4.2050366270346612E-2</v>
      </c>
    </row>
    <row r="45" spans="3:13" x14ac:dyDescent="0.25">
      <c r="G45">
        <v>4.4496037837185982E-2</v>
      </c>
      <c r="H45">
        <v>3.9305459887141229E-2</v>
      </c>
      <c r="I45">
        <v>4.4496037837185982E-2</v>
      </c>
    </row>
    <row r="46" spans="3:13" x14ac:dyDescent="0.25">
      <c r="G46">
        <v>3.787309023803518E-2</v>
      </c>
      <c r="H46">
        <v>3.4879192157170676E-2</v>
      </c>
      <c r="I46">
        <v>3.787309023803518E-2</v>
      </c>
    </row>
    <row r="47" spans="3:13" x14ac:dyDescent="0.25">
      <c r="G47">
        <v>3.0378492328672707E-2</v>
      </c>
      <c r="H47">
        <v>7.6061331614655003E-2</v>
      </c>
      <c r="I47">
        <v>3.0378492328672707E-2</v>
      </c>
    </row>
    <row r="48" spans="3:13" x14ac:dyDescent="0.25">
      <c r="G48">
        <v>2.5231013123763163E-2</v>
      </c>
      <c r="H48">
        <v>2.2271286649040128E-2</v>
      </c>
      <c r="I48">
        <v>2.5231013123763163E-2</v>
      </c>
    </row>
    <row r="49" spans="7:9" x14ac:dyDescent="0.25">
      <c r="G49">
        <v>3.3820843726294417E-2</v>
      </c>
      <c r="H49">
        <v>2.9969992234256084E-2</v>
      </c>
      <c r="I49">
        <v>3.3820843726294417E-2</v>
      </c>
    </row>
    <row r="50" spans="7:9" x14ac:dyDescent="0.25">
      <c r="G50">
        <v>3.9902251317002493E-2</v>
      </c>
      <c r="H50">
        <v>2.6934441688543416</v>
      </c>
      <c r="I50">
        <v>3.9902251317002493E-2</v>
      </c>
    </row>
    <row r="51" spans="7:9" x14ac:dyDescent="0.25">
      <c r="G51">
        <v>0.87252066275887219</v>
      </c>
      <c r="H51">
        <v>1.7004086169942949</v>
      </c>
      <c r="I51">
        <v>0.87252066275887219</v>
      </c>
    </row>
    <row r="52" spans="7:9" x14ac:dyDescent="0.25">
      <c r="G52">
        <v>0.10531334418190783</v>
      </c>
      <c r="H52">
        <v>0.10531334418190783</v>
      </c>
      <c r="I52">
        <v>3.0620962486957951E-2</v>
      </c>
    </row>
    <row r="53" spans="7:9" x14ac:dyDescent="0.25">
      <c r="G53">
        <v>0.7924465731436805</v>
      </c>
      <c r="H53">
        <v>1.5190523569410641</v>
      </c>
      <c r="I53">
        <v>0.7924465731436805</v>
      </c>
    </row>
    <row r="54" spans="7:9" x14ac:dyDescent="0.25">
      <c r="G54">
        <v>8.5463567077817326E-2</v>
      </c>
      <c r="H54">
        <v>0.94139887148804258</v>
      </c>
      <c r="I54">
        <v>8.5463567077817326E-2</v>
      </c>
    </row>
    <row r="55" spans="7:9" x14ac:dyDescent="0.25">
      <c r="G55">
        <v>0.47905095290014321</v>
      </c>
      <c r="H55">
        <v>1.1362086658775538E-2</v>
      </c>
      <c r="I55">
        <v>0.47905095290014321</v>
      </c>
    </row>
    <row r="56" spans="7:9" x14ac:dyDescent="0.25">
      <c r="G56">
        <v>3.2142601267255294E-2</v>
      </c>
      <c r="H56">
        <v>4567.8801120654689</v>
      </c>
      <c r="I56">
        <v>3.2142601267255294E-2</v>
      </c>
    </row>
    <row r="57" spans="7:9" x14ac:dyDescent="0.25">
      <c r="G57">
        <v>2.5986325230066807E-2</v>
      </c>
      <c r="H57">
        <v>2.5017411312922615E-2</v>
      </c>
      <c r="I57">
        <v>2.5986325230066807E-2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CCEE-AAF4-4E6D-A630-08202ABDF850}">
  <dimension ref="A1:R57"/>
  <sheetViews>
    <sheetView topLeftCell="H10" workbookViewId="0">
      <selection activeCell="P22" sqref="P22:R23"/>
    </sheetView>
  </sheetViews>
  <sheetFormatPr defaultRowHeight="15" x14ac:dyDescent="0.25"/>
  <cols>
    <col min="1" max="1" width="9.28515625" bestFit="1" customWidth="1"/>
    <col min="2" max="2" width="12" bestFit="1" customWidth="1"/>
    <col min="3" max="3" width="12.5703125" bestFit="1" customWidth="1"/>
    <col min="4" max="4" width="13.42578125" bestFit="1" customWidth="1"/>
    <col min="5" max="5" width="17.85546875" bestFit="1" customWidth="1"/>
    <col min="6" max="6" width="15.42578125" bestFit="1" customWidth="1"/>
    <col min="7" max="7" width="12" bestFit="1" customWidth="1"/>
    <col min="8" max="8" width="13" bestFit="1" customWidth="1"/>
    <col min="9" max="9" width="13.85546875" bestFit="1" customWidth="1"/>
    <col min="10" max="10" width="18.28515625" bestFit="1" customWidth="1"/>
    <col min="11" max="11" width="15.85546875" bestFit="1" customWidth="1"/>
    <col min="12" max="12" width="12.28515625" bestFit="1" customWidth="1"/>
    <col min="13" max="13" width="13.42578125" bestFit="1" customWidth="1"/>
    <col min="14" max="14" width="14.28515625" bestFit="1" customWidth="1"/>
    <col min="15" max="15" width="18.7109375" bestFit="1" customWidth="1"/>
    <col min="16" max="16" width="16.28515625" bestFit="1" customWidth="1"/>
  </cols>
  <sheetData>
    <row r="1" spans="1:16" x14ac:dyDescent="0.25">
      <c r="A1" t="s">
        <v>17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1</v>
      </c>
      <c r="B2">
        <v>388966.223535561</v>
      </c>
      <c r="C2">
        <v>804986.75252153003</v>
      </c>
      <c r="D2">
        <v>17.402017650105901</v>
      </c>
      <c r="E2">
        <v>1.0999999999999999E-2</v>
      </c>
      <c r="F2">
        <v>1.6E-2</v>
      </c>
      <c r="G2">
        <v>388968.46733720502</v>
      </c>
      <c r="H2">
        <v>804988.86296529905</v>
      </c>
      <c r="I2">
        <v>17.422192167381599</v>
      </c>
      <c r="J2">
        <v>0.28173403473054298</v>
      </c>
      <c r="K2">
        <v>5.7607839952199598E-2</v>
      </c>
      <c r="L2">
        <v>388966.223535561</v>
      </c>
      <c r="M2">
        <v>804986.75252153003</v>
      </c>
      <c r="N2">
        <v>17.402017650105901</v>
      </c>
      <c r="O2">
        <v>1.0999999999999999E-2</v>
      </c>
      <c r="P2">
        <v>1.6E-2</v>
      </c>
    </row>
    <row r="3" spans="1:16" x14ac:dyDescent="0.25">
      <c r="A3">
        <v>2</v>
      </c>
      <c r="B3">
        <v>388935.061749955</v>
      </c>
      <c r="C3">
        <v>804995.09169381403</v>
      </c>
      <c r="D3">
        <v>17.654573052626802</v>
      </c>
      <c r="E3">
        <v>0.01</v>
      </c>
      <c r="F3">
        <v>1.4999999999999999E-2</v>
      </c>
      <c r="G3">
        <v>388936.00194449897</v>
      </c>
      <c r="H3">
        <v>804995.03599959705</v>
      </c>
      <c r="I3">
        <v>17.780469080831701</v>
      </c>
      <c r="J3">
        <v>2.2187928007816802</v>
      </c>
      <c r="K3">
        <v>0.205945134073588</v>
      </c>
      <c r="L3">
        <v>388935.061749955</v>
      </c>
      <c r="M3">
        <v>804995.09169381403</v>
      </c>
      <c r="N3">
        <v>17.654573052626802</v>
      </c>
      <c r="O3">
        <v>0.01</v>
      </c>
      <c r="P3">
        <v>1.4999999999999999E-2</v>
      </c>
    </row>
    <row r="4" spans="1:16" x14ac:dyDescent="0.25">
      <c r="A4">
        <v>3</v>
      </c>
      <c r="B4">
        <v>388915.09011472802</v>
      </c>
      <c r="C4">
        <v>804996.12863151403</v>
      </c>
      <c r="D4">
        <v>17.800700645187</v>
      </c>
      <c r="E4">
        <v>8.9999999999999993E-3</v>
      </c>
      <c r="F4">
        <v>1.4E-2</v>
      </c>
      <c r="G4">
        <v>388914.98361886002</v>
      </c>
      <c r="H4">
        <v>804996.09666743898</v>
      </c>
      <c r="I4">
        <v>17.814386937168301</v>
      </c>
      <c r="J4">
        <v>0.113528151274877</v>
      </c>
      <c r="K4">
        <v>4.9649289343426301E-2</v>
      </c>
      <c r="L4">
        <v>388915.09011472802</v>
      </c>
      <c r="M4">
        <v>804996.12863151403</v>
      </c>
      <c r="N4">
        <v>17.800700645187</v>
      </c>
      <c r="O4">
        <v>8.9999999999999993E-3</v>
      </c>
      <c r="P4">
        <v>1.4E-2</v>
      </c>
    </row>
    <row r="5" spans="1:16" x14ac:dyDescent="0.25">
      <c r="A5">
        <v>4</v>
      </c>
      <c r="B5">
        <v>388856.10080791701</v>
      </c>
      <c r="C5">
        <v>805002.32814958901</v>
      </c>
      <c r="D5">
        <v>18.065210368161701</v>
      </c>
      <c r="E5">
        <v>0.01</v>
      </c>
      <c r="F5">
        <v>1.4999999999999999E-2</v>
      </c>
      <c r="G5">
        <v>388856.99019744497</v>
      </c>
      <c r="H5">
        <v>805002.62317875505</v>
      </c>
      <c r="I5">
        <v>18.4748591543812</v>
      </c>
      <c r="J5">
        <v>8.7714893631648194E-2</v>
      </c>
      <c r="K5">
        <v>4.3297399002007103E-2</v>
      </c>
      <c r="L5">
        <v>388856.10080791701</v>
      </c>
      <c r="M5">
        <v>805002.32814958901</v>
      </c>
      <c r="N5">
        <v>18.065210368161701</v>
      </c>
      <c r="O5">
        <v>0.01</v>
      </c>
      <c r="P5">
        <v>1.4999999999999999E-2</v>
      </c>
    </row>
    <row r="6" spans="1:16" x14ac:dyDescent="0.25">
      <c r="A6">
        <v>5</v>
      </c>
      <c r="B6">
        <v>388871.21379877703</v>
      </c>
      <c r="C6">
        <v>805051.94091294205</v>
      </c>
      <c r="D6">
        <v>19.790387476353601</v>
      </c>
      <c r="E6">
        <v>0.34200000000000003</v>
      </c>
      <c r="F6">
        <v>0.81499999999999995</v>
      </c>
      <c r="G6">
        <v>388873.09559145698</v>
      </c>
      <c r="H6">
        <v>805052.15334380697</v>
      </c>
      <c r="I6">
        <v>19.8146383164216</v>
      </c>
      <c r="J6">
        <v>0.25081772666772001</v>
      </c>
      <c r="K6">
        <v>0.18633735034330101</v>
      </c>
      <c r="L6">
        <v>388871.21379877703</v>
      </c>
      <c r="M6">
        <v>805051.94091294205</v>
      </c>
      <c r="N6">
        <v>19.790387476353601</v>
      </c>
      <c r="O6">
        <v>0.34200000000000003</v>
      </c>
      <c r="P6">
        <v>0.81499999999999995</v>
      </c>
    </row>
    <row r="7" spans="1:16" x14ac:dyDescent="0.25">
      <c r="A7">
        <v>6</v>
      </c>
      <c r="B7">
        <v>388872.02775858698</v>
      </c>
      <c r="C7">
        <v>805053.212684292</v>
      </c>
      <c r="D7">
        <v>18.955666318173499</v>
      </c>
      <c r="E7">
        <v>2.8000000000000001E-2</v>
      </c>
      <c r="F7">
        <v>5.5E-2</v>
      </c>
      <c r="G7">
        <v>388872.20253734197</v>
      </c>
      <c r="H7">
        <v>805053.49264282198</v>
      </c>
      <c r="I7">
        <v>18.9658726226866</v>
      </c>
      <c r="J7">
        <v>0.50328212862167798</v>
      </c>
      <c r="K7">
        <v>0.31187900156921999</v>
      </c>
      <c r="L7">
        <v>388872.02775858698</v>
      </c>
      <c r="M7">
        <v>805053.212684292</v>
      </c>
      <c r="N7">
        <v>18.955666318173499</v>
      </c>
      <c r="O7">
        <v>2.8000000000000001E-2</v>
      </c>
      <c r="P7">
        <v>5.5E-2</v>
      </c>
    </row>
    <row r="8" spans="1:16" x14ac:dyDescent="0.25">
      <c r="A8">
        <v>7</v>
      </c>
      <c r="B8">
        <v>388932.39964771399</v>
      </c>
      <c r="C8">
        <v>805058.120670559</v>
      </c>
      <c r="D8">
        <v>17.612769482889501</v>
      </c>
      <c r="E8">
        <v>1.2E-2</v>
      </c>
      <c r="F8">
        <v>1.7000000000000001E-2</v>
      </c>
      <c r="G8">
        <v>388932.66671441699</v>
      </c>
      <c r="H8">
        <v>805058.192074658</v>
      </c>
      <c r="I8">
        <v>17.673932533534099</v>
      </c>
      <c r="J8">
        <v>0.213084923479853</v>
      </c>
      <c r="K8">
        <v>0.13540351746059201</v>
      </c>
      <c r="L8">
        <v>388932.39964771399</v>
      </c>
      <c r="M8">
        <v>805058.120670559</v>
      </c>
      <c r="N8">
        <v>17.612769482889501</v>
      </c>
      <c r="O8">
        <v>1.2E-2</v>
      </c>
      <c r="P8">
        <v>1.7000000000000001E-2</v>
      </c>
    </row>
    <row r="9" spans="1:16" x14ac:dyDescent="0.25">
      <c r="A9">
        <v>8</v>
      </c>
      <c r="B9">
        <v>388937.207194691</v>
      </c>
      <c r="C9">
        <v>805075.61083559797</v>
      </c>
      <c r="D9">
        <v>17.413448259311899</v>
      </c>
      <c r="E9">
        <v>4.3999999999999997E-2</v>
      </c>
      <c r="F9">
        <v>4.8000000000000001E-2</v>
      </c>
      <c r="G9">
        <v>388937.39371586603</v>
      </c>
      <c r="H9">
        <v>805075.77922522998</v>
      </c>
      <c r="I9">
        <v>17.435768110262799</v>
      </c>
      <c r="J9">
        <v>0.21109226466938999</v>
      </c>
      <c r="K9">
        <v>7.1323448320119998E-2</v>
      </c>
      <c r="L9">
        <v>388937.207194691</v>
      </c>
      <c r="M9">
        <v>805075.61083559797</v>
      </c>
      <c r="N9">
        <v>17.413448259311899</v>
      </c>
      <c r="O9">
        <v>4.3999999999999997E-2</v>
      </c>
      <c r="P9">
        <v>4.8000000000000001E-2</v>
      </c>
    </row>
    <row r="10" spans="1:16" x14ac:dyDescent="0.25">
      <c r="A10">
        <v>9</v>
      </c>
      <c r="B10">
        <v>388955.70061107702</v>
      </c>
      <c r="C10">
        <v>805082.26512182003</v>
      </c>
      <c r="D10">
        <v>17.504872744512099</v>
      </c>
      <c r="E10">
        <v>1.7999999999999999E-2</v>
      </c>
      <c r="F10">
        <v>2.4E-2</v>
      </c>
      <c r="G10">
        <v>388955.56695112202</v>
      </c>
      <c r="H10">
        <v>805082.31753679796</v>
      </c>
      <c r="I10">
        <v>17.507958864917299</v>
      </c>
      <c r="J10">
        <v>0.187482643401989</v>
      </c>
      <c r="K10">
        <v>0.17614053317591799</v>
      </c>
      <c r="L10">
        <v>388955.70061107702</v>
      </c>
      <c r="M10">
        <v>805082.26512182003</v>
      </c>
      <c r="N10">
        <v>17.504872744512099</v>
      </c>
      <c r="O10">
        <v>1.7999999999999999E-2</v>
      </c>
      <c r="P10">
        <v>2.4E-2</v>
      </c>
    </row>
    <row r="11" spans="1:16" x14ac:dyDescent="0.25">
      <c r="A11">
        <v>10</v>
      </c>
      <c r="B11">
        <v>388954.65918133501</v>
      </c>
      <c r="C11">
        <v>805116.67054059298</v>
      </c>
      <c r="D11">
        <v>17.8545509705957</v>
      </c>
      <c r="E11">
        <v>0.217</v>
      </c>
      <c r="F11">
        <v>0.26400000000000001</v>
      </c>
      <c r="G11">
        <v>388951.97731158597</v>
      </c>
      <c r="H11">
        <v>805115.73783679295</v>
      </c>
      <c r="I11">
        <v>21.271201322728</v>
      </c>
      <c r="J11">
        <v>0.24806270576317299</v>
      </c>
      <c r="K11">
        <v>0.21724299258382901</v>
      </c>
      <c r="L11">
        <v>388954.65918133501</v>
      </c>
      <c r="M11">
        <v>805116.67054059298</v>
      </c>
      <c r="N11">
        <v>17.8545509705957</v>
      </c>
      <c r="O11">
        <v>0.217</v>
      </c>
      <c r="P11">
        <v>0.26400000000000001</v>
      </c>
    </row>
    <row r="12" spans="1:16" x14ac:dyDescent="0.25">
      <c r="A12">
        <v>11</v>
      </c>
      <c r="B12">
        <v>388966.37712486699</v>
      </c>
      <c r="C12">
        <v>805075.71839844901</v>
      </c>
      <c r="D12">
        <v>18.966432102242401</v>
      </c>
      <c r="E12">
        <v>0.93700000000000006</v>
      </c>
      <c r="F12">
        <v>1.3120000000000001</v>
      </c>
      <c r="G12">
        <v>388969.23052073602</v>
      </c>
      <c r="H12">
        <v>805094.36215896404</v>
      </c>
      <c r="I12">
        <v>15.231739235079001</v>
      </c>
      <c r="J12">
        <v>9.7700938414578999</v>
      </c>
      <c r="K12">
        <v>0.53522659429909003</v>
      </c>
      <c r="L12">
        <v>388966.37712486699</v>
      </c>
      <c r="M12">
        <v>805075.71839844901</v>
      </c>
      <c r="N12">
        <v>18.966432102242401</v>
      </c>
      <c r="O12">
        <v>0.93700000000000006</v>
      </c>
      <c r="P12">
        <v>1.3120000000000001</v>
      </c>
    </row>
    <row r="13" spans="1:16" x14ac:dyDescent="0.25">
      <c r="A13">
        <v>12</v>
      </c>
      <c r="B13">
        <v>388973.947746897</v>
      </c>
      <c r="C13">
        <v>805071.15304654103</v>
      </c>
      <c r="D13">
        <v>17.988632196434502</v>
      </c>
      <c r="E13">
        <v>1.3140000000000001</v>
      </c>
      <c r="F13">
        <v>2.2170000000000001</v>
      </c>
      <c r="G13">
        <v>388977.69367235497</v>
      </c>
      <c r="H13">
        <v>805094.25873418001</v>
      </c>
      <c r="I13">
        <v>15.913417372831899</v>
      </c>
      <c r="J13">
        <v>9.7700938414578999</v>
      </c>
      <c r="K13">
        <v>0.53522659429909003</v>
      </c>
      <c r="L13">
        <v>388973.947746897</v>
      </c>
      <c r="M13">
        <v>805071.15304654103</v>
      </c>
      <c r="N13">
        <v>17.988632196434502</v>
      </c>
      <c r="O13">
        <v>1.3140000000000001</v>
      </c>
      <c r="P13">
        <v>2.2170000000000001</v>
      </c>
    </row>
    <row r="14" spans="1:16" x14ac:dyDescent="0.25">
      <c r="A14">
        <v>13</v>
      </c>
      <c r="B14">
        <v>388981.41278019198</v>
      </c>
      <c r="C14">
        <v>805066.94407713402</v>
      </c>
      <c r="D14">
        <v>17.851641419541899</v>
      </c>
      <c r="E14">
        <v>1.464</v>
      </c>
      <c r="F14">
        <v>2.37</v>
      </c>
      <c r="G14">
        <v>388986.46236655698</v>
      </c>
      <c r="H14">
        <v>805094.17560643796</v>
      </c>
      <c r="I14">
        <v>16.671819562395701</v>
      </c>
      <c r="J14">
        <v>9.7700938414578999</v>
      </c>
      <c r="K14">
        <v>0.53522659429909003</v>
      </c>
      <c r="L14">
        <v>388981.41278019198</v>
      </c>
      <c r="M14">
        <v>805066.94407713402</v>
      </c>
      <c r="N14">
        <v>17.851641419541899</v>
      </c>
      <c r="O14">
        <v>1.464</v>
      </c>
      <c r="P14">
        <v>2.37</v>
      </c>
    </row>
    <row r="15" spans="1:16" x14ac:dyDescent="0.25">
      <c r="A15">
        <v>14</v>
      </c>
      <c r="B15">
        <v>388987.67086310702</v>
      </c>
      <c r="C15">
        <v>805026.17622739205</v>
      </c>
      <c r="D15">
        <v>17.184252196296601</v>
      </c>
      <c r="E15">
        <v>1.4E-2</v>
      </c>
      <c r="F15">
        <v>1.7000000000000001E-2</v>
      </c>
      <c r="G15">
        <v>388987.49943876598</v>
      </c>
      <c r="H15">
        <v>805025.94888167898</v>
      </c>
      <c r="I15">
        <v>17.349384926792801</v>
      </c>
      <c r="J15">
        <v>0.27891459510936101</v>
      </c>
      <c r="K15">
        <v>0.36339170126658399</v>
      </c>
      <c r="L15">
        <v>388987.67086310702</v>
      </c>
      <c r="M15">
        <v>805026.17622739205</v>
      </c>
      <c r="N15">
        <v>17.184252196296601</v>
      </c>
      <c r="O15">
        <v>1.4E-2</v>
      </c>
      <c r="P15">
        <v>1.7000000000000001E-2</v>
      </c>
    </row>
    <row r="16" spans="1:16" x14ac:dyDescent="0.25">
      <c r="A16">
        <v>15</v>
      </c>
      <c r="B16">
        <v>388986.87401734199</v>
      </c>
      <c r="C16">
        <v>805016.42537539196</v>
      </c>
      <c r="D16">
        <v>17.152563639729401</v>
      </c>
      <c r="E16">
        <v>2.1999999999999999E-2</v>
      </c>
      <c r="F16">
        <v>3.1E-2</v>
      </c>
      <c r="G16">
        <v>388986.79711810802</v>
      </c>
      <c r="H16">
        <v>805016.40875168599</v>
      </c>
      <c r="I16">
        <v>17.289331593176801</v>
      </c>
      <c r="J16">
        <v>0.28266322648672398</v>
      </c>
      <c r="K16">
        <v>0.373922146592647</v>
      </c>
      <c r="L16">
        <v>388986.87401734199</v>
      </c>
      <c r="M16">
        <v>805016.42537539196</v>
      </c>
      <c r="N16">
        <v>17.152563639729401</v>
      </c>
      <c r="O16">
        <v>2.1999999999999999E-2</v>
      </c>
      <c r="P16">
        <v>3.1E-2</v>
      </c>
    </row>
    <row r="19" spans="2:18" x14ac:dyDescent="0.25">
      <c r="B19" t="s">
        <v>59</v>
      </c>
      <c r="C19" t="s">
        <v>34</v>
      </c>
      <c r="D19" t="s">
        <v>33</v>
      </c>
      <c r="G19" t="s">
        <v>61</v>
      </c>
      <c r="H19" t="s">
        <v>60</v>
      </c>
      <c r="I19" t="s">
        <v>62</v>
      </c>
      <c r="J19" t="s">
        <v>71</v>
      </c>
      <c r="K19" t="s">
        <v>72</v>
      </c>
      <c r="L19" t="s">
        <v>73</v>
      </c>
      <c r="M19" t="s">
        <v>74</v>
      </c>
    </row>
    <row r="20" spans="2:18" x14ac:dyDescent="0.25">
      <c r="C20" cm="1">
        <f t="array" ref="C20:C34">control_points[Easting]</f>
        <v>388966.08199999999</v>
      </c>
      <c r="D20" cm="1">
        <f t="array" ref="D20:D34">control_points[Northing]</f>
        <v>804986.83499999996</v>
      </c>
      <c r="G20">
        <f>SQRT(POWER(C20-B2, 2) + POWER(D20 - C2, 2))</f>
        <v>0.16381395860193843</v>
      </c>
      <c r="H20">
        <f>SQRT(POWER(C20-G2, 2) + POWER(D20 - H2, 2))</f>
        <v>3.1308907416197145</v>
      </c>
      <c r="I20">
        <f>SQRT(POWER(C20-L2, 2) + POWER(D20 - M2, 2))</f>
        <v>0.16381395860193843</v>
      </c>
      <c r="J20" t="b">
        <f>H20 &lt; I20</f>
        <v>0</v>
      </c>
      <c r="K20" t="b">
        <f>G20=H20</f>
        <v>0</v>
      </c>
      <c r="L20" t="b">
        <f>IF(AND(J20=FALSE, K20=TRUE), TRUE, FALSE)</f>
        <v>0</v>
      </c>
      <c r="M20" t="b">
        <f>IF(AND(J20=TRUE, K20=FALSE), TRUE, FALSE)</f>
        <v>0</v>
      </c>
    </row>
    <row r="21" spans="2:18" x14ac:dyDescent="0.25">
      <c r="C21">
        <v>388934.897</v>
      </c>
      <c r="D21">
        <v>804995.19</v>
      </c>
      <c r="G21">
        <f>SQRT(POWER(C21-B3, 2) + POWER(D21 - C3, 2))</f>
        <v>0.19185060297601528</v>
      </c>
      <c r="H21">
        <f t="shared" ref="H21:H34" si="0">SQRT(POWER(C21-G3, 2) + POWER(D21 - H3, 2))</f>
        <v>1.1156246993995467</v>
      </c>
      <c r="I21">
        <f t="shared" ref="I21:I34" si="1">SQRT(POWER(C21-L3, 2) + POWER(D21 - M3, 2))</f>
        <v>0.19185060297601528</v>
      </c>
      <c r="J21" t="b">
        <f t="shared" ref="J21:J34" si="2">H21 &lt; I21</f>
        <v>0</v>
      </c>
      <c r="K21" t="b">
        <f t="shared" ref="K21:K34" si="3">G21=H21</f>
        <v>0</v>
      </c>
      <c r="L21" t="b">
        <f t="shared" ref="L21:L34" si="4">IF(AND(J21=FALSE, K21=TRUE), TRUE, FALSE)</f>
        <v>0</v>
      </c>
      <c r="M21" t="b">
        <f t="shared" ref="M21:M34" si="5">IF(AND(J21=TRUE, K21=FALSE), TRUE, FALSE)</f>
        <v>0</v>
      </c>
    </row>
    <row r="22" spans="2:18" x14ac:dyDescent="0.25">
      <c r="C22">
        <v>388914.93900000001</v>
      </c>
      <c r="D22">
        <v>804996.24600000004</v>
      </c>
      <c r="G22">
        <f>SQRT(POWER(C22-B4, 2) + POWER(D22 - C4, 2))</f>
        <v>0.19134007037305034</v>
      </c>
      <c r="H22">
        <f t="shared" si="0"/>
        <v>0.15585588363004274</v>
      </c>
      <c r="I22">
        <f t="shared" si="1"/>
        <v>0.19134007037305034</v>
      </c>
      <c r="J22" t="b">
        <f t="shared" si="2"/>
        <v>1</v>
      </c>
      <c r="K22" t="b">
        <f t="shared" si="3"/>
        <v>0</v>
      </c>
      <c r="L22" t="b">
        <f t="shared" si="4"/>
        <v>0</v>
      </c>
      <c r="M22" t="b">
        <f t="shared" si="5"/>
        <v>1</v>
      </c>
      <c r="P22" t="s">
        <v>81</v>
      </c>
      <c r="Q22" t="s">
        <v>82</v>
      </c>
      <c r="R22" t="s">
        <v>83</v>
      </c>
    </row>
    <row r="23" spans="2:18" x14ac:dyDescent="0.25">
      <c r="C23">
        <v>388855.951</v>
      </c>
      <c r="D23">
        <v>805002.45499999996</v>
      </c>
      <c r="G23">
        <f>SQRT(POWER(C23-B5, 2) + POWER(D23 - C5, 2))</f>
        <v>0.19629936005223508</v>
      </c>
      <c r="H23">
        <f t="shared" si="0"/>
        <v>1.0527181119865727</v>
      </c>
      <c r="I23">
        <f t="shared" si="1"/>
        <v>0.19629936005223508</v>
      </c>
      <c r="J23" t="b">
        <f t="shared" si="2"/>
        <v>0</v>
      </c>
      <c r="K23" t="b">
        <f t="shared" si="3"/>
        <v>0</v>
      </c>
      <c r="L23" t="b">
        <f t="shared" si="4"/>
        <v>0</v>
      </c>
      <c r="M23" t="b">
        <f t="shared" si="5"/>
        <v>0</v>
      </c>
      <c r="P23" cm="1">
        <f t="array" ref="P23">AVERAGE(SQRT(POWER(G20:G34 - E2:E16, 2)))</f>
        <v>0.27001717032599998</v>
      </c>
      <c r="Q23" cm="1">
        <f t="array" ref="Q23">AVERAGE(SQRT(POWER(H20:H34 - J2:J16, 2)))</f>
        <v>3.2897752219527137</v>
      </c>
      <c r="R23" cm="1">
        <f t="array" ref="R23">AVERAGE(SQRT(POWER(I20:I34 - O2:O16, 2)))</f>
        <v>0.27001717032599998</v>
      </c>
    </row>
    <row r="24" spans="2:18" x14ac:dyDescent="0.25">
      <c r="C24">
        <v>388871.25699999998</v>
      </c>
      <c r="D24">
        <v>805052.40599999996</v>
      </c>
      <c r="G24">
        <f>SQRT(POWER(C24-B6, 2) + POWER(D24 - C6, 2))</f>
        <v>0.46708919608237365</v>
      </c>
      <c r="H24">
        <f t="shared" si="0"/>
        <v>1.8558700648455038</v>
      </c>
      <c r="I24">
        <f t="shared" si="1"/>
        <v>0.46708919608237365</v>
      </c>
      <c r="J24" t="b">
        <f t="shared" si="2"/>
        <v>0</v>
      </c>
      <c r="K24" t="b">
        <f t="shared" si="3"/>
        <v>0</v>
      </c>
      <c r="L24" t="b">
        <f t="shared" si="4"/>
        <v>0</v>
      </c>
      <c r="M24" t="b">
        <f t="shared" si="5"/>
        <v>0</v>
      </c>
    </row>
    <row r="25" spans="2:18" x14ac:dyDescent="0.25">
      <c r="C25">
        <v>388871.908</v>
      </c>
      <c r="D25">
        <v>805053.34699999995</v>
      </c>
      <c r="G25">
        <f>SQRT(POWER(C25-B7, 2) + POWER(D25 - C7, 2))</f>
        <v>0.17995229523086118</v>
      </c>
      <c r="H25">
        <f t="shared" si="0"/>
        <v>0.32857887550442599</v>
      </c>
      <c r="I25">
        <f t="shared" si="1"/>
        <v>0.17995229523086118</v>
      </c>
      <c r="J25" t="b">
        <f t="shared" si="2"/>
        <v>0</v>
      </c>
      <c r="K25" t="b">
        <f t="shared" si="3"/>
        <v>0</v>
      </c>
      <c r="L25" t="b">
        <f t="shared" si="4"/>
        <v>0</v>
      </c>
      <c r="M25" t="b">
        <f t="shared" si="5"/>
        <v>0</v>
      </c>
    </row>
    <row r="26" spans="2:18" x14ac:dyDescent="0.25">
      <c r="C26">
        <v>388932.25300000003</v>
      </c>
      <c r="D26">
        <v>805058.24399999995</v>
      </c>
      <c r="G26">
        <f>SQRT(POWER(C26-B8, 2) + POWER(D26 - C8, 2))</f>
        <v>0.1916134207578036</v>
      </c>
      <c r="H26">
        <f t="shared" si="0"/>
        <v>0.41696026182528656</v>
      </c>
      <c r="I26">
        <f t="shared" si="1"/>
        <v>0.1916134207578036</v>
      </c>
      <c r="J26" t="b">
        <f t="shared" si="2"/>
        <v>0</v>
      </c>
      <c r="K26" t="b">
        <f t="shared" si="3"/>
        <v>0</v>
      </c>
      <c r="L26" t="b">
        <f t="shared" si="4"/>
        <v>0</v>
      </c>
      <c r="M26" t="b">
        <f t="shared" si="5"/>
        <v>0</v>
      </c>
    </row>
    <row r="27" spans="2:18" x14ac:dyDescent="0.25">
      <c r="C27">
        <v>388937.05099999998</v>
      </c>
      <c r="D27">
        <v>805075.79399999999</v>
      </c>
      <c r="G27">
        <f>SQRT(POWER(C27-B9, 2) + POWER(D27 - C9, 2))</f>
        <v>0.24071971185117802</v>
      </c>
      <c r="H27">
        <f t="shared" si="0"/>
        <v>0.343034194608131</v>
      </c>
      <c r="I27">
        <f t="shared" si="1"/>
        <v>0.24071971185117802</v>
      </c>
      <c r="J27" t="b">
        <f t="shared" si="2"/>
        <v>0</v>
      </c>
      <c r="K27" t="b">
        <f t="shared" si="3"/>
        <v>0</v>
      </c>
      <c r="L27" t="b">
        <f t="shared" si="4"/>
        <v>0</v>
      </c>
      <c r="M27" t="b">
        <f t="shared" si="5"/>
        <v>0</v>
      </c>
    </row>
    <row r="28" spans="2:18" x14ac:dyDescent="0.25">
      <c r="C28">
        <v>388954.97399999999</v>
      </c>
      <c r="D28">
        <v>805082.897</v>
      </c>
      <c r="G28">
        <f t="shared" ref="G28:G34" si="6">SQRT(POWER(C28-B10, 2) + POWER(D28 - C10, 2))</f>
        <v>0.96292974384175711</v>
      </c>
      <c r="H28">
        <f t="shared" si="0"/>
        <v>0.82907697811307779</v>
      </c>
      <c r="I28">
        <f t="shared" si="1"/>
        <v>0.96292974384175711</v>
      </c>
      <c r="J28" t="b">
        <f t="shared" si="2"/>
        <v>1</v>
      </c>
      <c r="K28" t="b">
        <f t="shared" si="3"/>
        <v>0</v>
      </c>
      <c r="L28" t="b">
        <f t="shared" si="4"/>
        <v>0</v>
      </c>
      <c r="M28" t="b">
        <f t="shared" si="5"/>
        <v>1</v>
      </c>
    </row>
    <row r="29" spans="2:18" x14ac:dyDescent="0.25">
      <c r="C29">
        <v>388954.12400000001</v>
      </c>
      <c r="D29">
        <v>805116.96600000001</v>
      </c>
      <c r="G29">
        <f t="shared" si="6"/>
        <v>0.61132260103419056</v>
      </c>
      <c r="H29">
        <f t="shared" si="0"/>
        <v>2.4731874191336392</v>
      </c>
      <c r="I29">
        <f t="shared" si="1"/>
        <v>0.61132260103419056</v>
      </c>
      <c r="J29" t="b">
        <f t="shared" si="2"/>
        <v>0</v>
      </c>
      <c r="K29" t="b">
        <f t="shared" si="3"/>
        <v>0</v>
      </c>
      <c r="L29" t="b">
        <f t="shared" si="4"/>
        <v>0</v>
      </c>
      <c r="M29" t="b">
        <f t="shared" si="5"/>
        <v>0</v>
      </c>
    </row>
    <row r="30" spans="2:18" x14ac:dyDescent="0.25">
      <c r="C30">
        <v>388965.12400000001</v>
      </c>
      <c r="D30">
        <v>805076.22199999995</v>
      </c>
      <c r="G30">
        <f t="shared" si="6"/>
        <v>1.3505319153437148</v>
      </c>
      <c r="H30">
        <f t="shared" si="0"/>
        <v>18.599163416607002</v>
      </c>
      <c r="I30">
        <f t="shared" si="1"/>
        <v>1.3505319153437148</v>
      </c>
      <c r="J30" t="b">
        <f t="shared" si="2"/>
        <v>0</v>
      </c>
      <c r="K30" t="b">
        <f t="shared" si="3"/>
        <v>0</v>
      </c>
      <c r="L30" t="b">
        <f t="shared" si="4"/>
        <v>0</v>
      </c>
      <c r="M30" t="b">
        <f t="shared" si="5"/>
        <v>0</v>
      </c>
    </row>
    <row r="31" spans="2:18" x14ac:dyDescent="0.25">
      <c r="C31">
        <v>388972.41499999998</v>
      </c>
      <c r="D31">
        <v>805072.16700000002</v>
      </c>
      <c r="G31">
        <f t="shared" si="6"/>
        <v>1.8377743787830778</v>
      </c>
      <c r="H31">
        <f t="shared" si="0"/>
        <v>22.713632490442844</v>
      </c>
      <c r="I31">
        <f t="shared" si="1"/>
        <v>1.8377743787830778</v>
      </c>
      <c r="J31" t="b">
        <f t="shared" si="2"/>
        <v>0</v>
      </c>
      <c r="K31" t="b">
        <f t="shared" si="3"/>
        <v>0</v>
      </c>
      <c r="L31" t="b">
        <f t="shared" si="4"/>
        <v>0</v>
      </c>
      <c r="M31" t="b">
        <f t="shared" si="5"/>
        <v>0</v>
      </c>
    </row>
    <row r="32" spans="2:18" x14ac:dyDescent="0.25">
      <c r="C32">
        <v>388980.05599999998</v>
      </c>
      <c r="D32">
        <v>805067.728</v>
      </c>
      <c r="G32">
        <f t="shared" si="6"/>
        <v>1.5669676286446295</v>
      </c>
      <c r="H32">
        <f t="shared" si="0"/>
        <v>27.212449701554792</v>
      </c>
      <c r="I32">
        <f t="shared" si="1"/>
        <v>1.5669676286446295</v>
      </c>
      <c r="J32" t="b">
        <f>H32 &lt; I32</f>
        <v>0</v>
      </c>
      <c r="K32" t="b">
        <f t="shared" si="3"/>
        <v>0</v>
      </c>
      <c r="L32" t="b">
        <f t="shared" si="4"/>
        <v>0</v>
      </c>
      <c r="M32" t="b">
        <f t="shared" si="5"/>
        <v>0</v>
      </c>
    </row>
    <row r="33" spans="3:13" x14ac:dyDescent="0.25">
      <c r="C33">
        <v>388987.53600000002</v>
      </c>
      <c r="D33">
        <v>805026.27800000005</v>
      </c>
      <c r="G33">
        <f t="shared" si="6"/>
        <v>0.16895479090345936</v>
      </c>
      <c r="H33">
        <f t="shared" si="0"/>
        <v>0.33114285904555496</v>
      </c>
      <c r="I33">
        <f t="shared" si="1"/>
        <v>0.16895479090345936</v>
      </c>
      <c r="J33" t="b">
        <f t="shared" si="2"/>
        <v>0</v>
      </c>
      <c r="K33" t="b">
        <f t="shared" si="3"/>
        <v>0</v>
      </c>
      <c r="L33" t="b">
        <f t="shared" si="4"/>
        <v>0</v>
      </c>
      <c r="M33" t="b">
        <f t="shared" si="5"/>
        <v>0</v>
      </c>
    </row>
    <row r="34" spans="3:13" x14ac:dyDescent="0.25">
      <c r="C34">
        <v>388986.73300000001</v>
      </c>
      <c r="D34">
        <v>805016.53899999999</v>
      </c>
      <c r="G34">
        <f t="shared" si="6"/>
        <v>0.18109788041371505</v>
      </c>
      <c r="H34">
        <f t="shared" si="0"/>
        <v>0.14517491200531435</v>
      </c>
      <c r="I34">
        <f t="shared" si="1"/>
        <v>0.18109788041371505</v>
      </c>
      <c r="J34" t="b">
        <f t="shared" si="2"/>
        <v>1</v>
      </c>
      <c r="K34" t="b">
        <f t="shared" si="3"/>
        <v>0</v>
      </c>
      <c r="L34" t="b">
        <f t="shared" si="4"/>
        <v>0</v>
      </c>
      <c r="M34" t="b">
        <f t="shared" si="5"/>
        <v>1</v>
      </c>
    </row>
    <row r="37" spans="3:13" x14ac:dyDescent="0.25">
      <c r="F37" t="s">
        <v>64</v>
      </c>
      <c r="G37">
        <f>AVERAGE(G20:G34)</f>
        <v>0.56681717032599999</v>
      </c>
      <c r="H37">
        <f>AVERAGE(H20:H34)</f>
        <v>5.3802240406880966</v>
      </c>
      <c r="I37">
        <f>AVERAGE(I20:I34)</f>
        <v>0.56681717032599999</v>
      </c>
      <c r="K37" t="s">
        <v>75</v>
      </c>
      <c r="L37">
        <f>COUNTIF(L20:L34, TRUE)</f>
        <v>0</v>
      </c>
      <c r="M37">
        <f>COUNTIF(M20:M34, TRUE)</f>
        <v>3</v>
      </c>
    </row>
    <row r="38" spans="3:13" x14ac:dyDescent="0.25">
      <c r="F38" t="s">
        <v>65</v>
      </c>
      <c r="G38" cm="1">
        <f t="array" ref="G38">SQRT(SUM(POWER(C20:C34 - B2:B16, 2) + POWER(D20:D34 - C2:C16, 2))/13)</f>
        <v>0.85498685573296884</v>
      </c>
      <c r="H38" cm="1">
        <f t="array" ref="H38">SQRT(SUM(POWER(C20:C34 - G2:G16, 2) + POWER(D20:D34 - H2:H16, 2))/13)</f>
        <v>11.181418319768259</v>
      </c>
      <c r="I38" cm="1">
        <f t="array" ref="I38">SQRT(SUM(POWER(C20:C34 - L2:L16, 2) + POWER(D20:D34 - M2:M16, 2))/13)</f>
        <v>0.85498685573296884</v>
      </c>
    </row>
    <row r="43" spans="3:13" x14ac:dyDescent="0.25">
      <c r="G43" cm="1">
        <f t="array" ref="G43:G57">POWER(C20:C34 - B2:B16, 2) + POWER(D20:D34 - C2:C16, 2)</f>
        <v>2.6835013032837599E-2</v>
      </c>
      <c r="H43" cm="1">
        <f t="array" ref="H43:H57">POWER(C20:C34 - G2:G16, 2) + POWER(D20:D34 - H2:H16, 2)</f>
        <v>9.8024768359600465</v>
      </c>
      <c r="I43" cm="1">
        <f t="array" ref="I43:I57">POWER(C20:C34 - L2:L16, 2) + POWER(D20:D34 - M2:M16, 2)</f>
        <v>2.6835013032837599E-2</v>
      </c>
    </row>
    <row r="44" spans="3:13" x14ac:dyDescent="0.25">
      <c r="G44">
        <v>3.680665386226064E-2</v>
      </c>
      <c r="H44">
        <v>1.2446184699103289</v>
      </c>
      <c r="I44">
        <v>3.680665386226064E-2</v>
      </c>
    </row>
    <row r="45" spans="3:13" x14ac:dyDescent="0.25">
      <c r="G45">
        <v>3.6611022530363857E-2</v>
      </c>
      <c r="H45">
        <v>2.4291056462101428E-2</v>
      </c>
      <c r="I45">
        <v>3.6611022530363857E-2</v>
      </c>
    </row>
    <row r="46" spans="3:13" x14ac:dyDescent="0.25">
      <c r="G46">
        <v>3.8533438756917032E-2</v>
      </c>
      <c r="H46">
        <v>1.1082154233045742</v>
      </c>
      <c r="I46">
        <v>3.8533438756917032E-2</v>
      </c>
    </row>
    <row r="47" spans="3:13" x14ac:dyDescent="0.25">
      <c r="G47">
        <v>0.21817231709687812</v>
      </c>
      <c r="H47">
        <v>3.4442536975896543</v>
      </c>
      <c r="I47">
        <v>0.21817231709687812</v>
      </c>
    </row>
    <row r="48" spans="3:13" x14ac:dyDescent="0.25">
      <c r="G48">
        <v>3.238282855885502E-2</v>
      </c>
      <c r="H48">
        <v>0.10796407742775306</v>
      </c>
      <c r="I48">
        <v>3.238282855885502E-2</v>
      </c>
    </row>
    <row r="49" spans="7:9" x14ac:dyDescent="0.25">
      <c r="G49">
        <v>3.6715703014507085E-2</v>
      </c>
      <c r="H49">
        <v>0.17385585994141151</v>
      </c>
      <c r="I49">
        <v>3.6715703014507085E-2</v>
      </c>
    </row>
    <row r="50" spans="7:9" x14ac:dyDescent="0.25">
      <c r="G50">
        <v>5.7945979673714176E-2</v>
      </c>
      <c r="H50">
        <v>0.11767245867044911</v>
      </c>
      <c r="I50">
        <v>5.7945979673714176E-2</v>
      </c>
    </row>
    <row r="51" spans="7:9" x14ac:dyDescent="0.25">
      <c r="G51">
        <v>0.92723369157515201</v>
      </c>
      <c r="H51">
        <v>0.68736863563711292</v>
      </c>
      <c r="I51">
        <v>0.92723369157515201</v>
      </c>
    </row>
    <row r="52" spans="7:9" x14ac:dyDescent="0.25">
      <c r="G52">
        <v>0.37371532253520806</v>
      </c>
      <c r="H52">
        <v>6.1166560101609102</v>
      </c>
      <c r="I52">
        <v>0.37371532253520806</v>
      </c>
    </row>
    <row r="53" spans="7:9" x14ac:dyDescent="0.25">
      <c r="G53">
        <v>1.8239364543619625</v>
      </c>
      <c r="H53">
        <v>345.92887979765231</v>
      </c>
      <c r="I53">
        <v>1.8239364543619625</v>
      </c>
    </row>
    <row r="54" spans="7:9" x14ac:dyDescent="0.25">
      <c r="G54">
        <v>3.3774146673115277</v>
      </c>
      <c r="H54">
        <v>515.90910091090075</v>
      </c>
      <c r="I54">
        <v>3.3774146673115277</v>
      </c>
    </row>
    <row r="55" spans="7:9" x14ac:dyDescent="0.25">
      <c r="G55">
        <v>2.4553875492201733</v>
      </c>
      <c r="H55">
        <v>740.51741875964956</v>
      </c>
      <c r="I55">
        <v>2.4553875492201733</v>
      </c>
    </row>
    <row r="56" spans="7:9" x14ac:dyDescent="0.25">
      <c r="G56">
        <v>2.8545721369231676E-2</v>
      </c>
      <c r="H56">
        <v>0.10965559309686426</v>
      </c>
      <c r="I56">
        <v>2.8545721369231676E-2</v>
      </c>
    </row>
    <row r="57" spans="7:9" x14ac:dyDescent="0.25">
      <c r="G57">
        <v>3.2796442290340233E-2</v>
      </c>
      <c r="H57">
        <v>2.1075755075750761E-2</v>
      </c>
      <c r="I57">
        <v>3.2796442290340233E-2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9CD2-DB32-4168-987A-0813CC220FF8}">
  <dimension ref="A1:R57"/>
  <sheetViews>
    <sheetView topLeftCell="H13" workbookViewId="0">
      <selection activeCell="O30" sqref="O30"/>
    </sheetView>
  </sheetViews>
  <sheetFormatPr defaultRowHeight="15" x14ac:dyDescent="0.25"/>
  <cols>
    <col min="1" max="1" width="9.28515625" bestFit="1" customWidth="1"/>
    <col min="2" max="2" width="12" bestFit="1" customWidth="1"/>
    <col min="3" max="3" width="12.5703125" bestFit="1" customWidth="1"/>
    <col min="4" max="4" width="13.42578125" bestFit="1" customWidth="1"/>
    <col min="5" max="5" width="17.85546875" bestFit="1" customWidth="1"/>
    <col min="6" max="6" width="15.42578125" bestFit="1" customWidth="1"/>
    <col min="7" max="7" width="12" bestFit="1" customWidth="1"/>
    <col min="8" max="8" width="13" bestFit="1" customWidth="1"/>
    <col min="9" max="9" width="13.85546875" bestFit="1" customWidth="1"/>
    <col min="10" max="10" width="18.28515625" bestFit="1" customWidth="1"/>
    <col min="11" max="11" width="15.85546875" bestFit="1" customWidth="1"/>
    <col min="12" max="12" width="12.28515625" bestFit="1" customWidth="1"/>
    <col min="13" max="13" width="13.42578125" bestFit="1" customWidth="1"/>
    <col min="14" max="14" width="14.28515625" bestFit="1" customWidth="1"/>
    <col min="15" max="15" width="18.7109375" bestFit="1" customWidth="1"/>
    <col min="16" max="16" width="16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1</v>
      </c>
      <c r="B2">
        <v>388966.226249228</v>
      </c>
      <c r="C2">
        <v>804986.74245965201</v>
      </c>
      <c r="D2">
        <v>17.399554704060002</v>
      </c>
      <c r="E2">
        <v>1.4E-2</v>
      </c>
      <c r="F2">
        <v>2.3E-2</v>
      </c>
      <c r="G2">
        <v>388967.29595502903</v>
      </c>
      <c r="H2">
        <v>804986.09950058302</v>
      </c>
      <c r="I2">
        <v>17.4974200534222</v>
      </c>
      <c r="J2">
        <v>1.69532261690551</v>
      </c>
      <c r="K2">
        <v>0.104755975938452</v>
      </c>
      <c r="L2">
        <v>388966.226249228</v>
      </c>
      <c r="M2">
        <v>804986.74245965201</v>
      </c>
      <c r="N2">
        <v>17.399554704060002</v>
      </c>
      <c r="O2">
        <v>1.4E-2</v>
      </c>
      <c r="P2">
        <v>2.3E-2</v>
      </c>
    </row>
    <row r="3" spans="1:16" x14ac:dyDescent="0.25">
      <c r="A3">
        <v>2</v>
      </c>
      <c r="B3">
        <v>388935.05295558303</v>
      </c>
      <c r="C3">
        <v>804995.07297731994</v>
      </c>
      <c r="D3">
        <v>17.653620641491202</v>
      </c>
      <c r="E3">
        <v>8.9999999999999993E-3</v>
      </c>
      <c r="F3">
        <v>1.4E-2</v>
      </c>
      <c r="G3">
        <v>388934.95987543598</v>
      </c>
      <c r="H3">
        <v>804995.08694823005</v>
      </c>
      <c r="I3">
        <v>17.6341861611673</v>
      </c>
      <c r="J3">
        <v>0.51932333655351004</v>
      </c>
      <c r="K3">
        <v>8.9613177610514294E-2</v>
      </c>
      <c r="L3">
        <v>388935.05295558303</v>
      </c>
      <c r="M3">
        <v>804995.07297731994</v>
      </c>
      <c r="N3">
        <v>17.653620641491202</v>
      </c>
      <c r="O3">
        <v>8.9999999999999993E-3</v>
      </c>
      <c r="P3">
        <v>1.4E-2</v>
      </c>
    </row>
    <row r="4" spans="1:16" x14ac:dyDescent="0.25">
      <c r="A4">
        <v>3</v>
      </c>
      <c r="B4">
        <v>388915.08577527502</v>
      </c>
      <c r="C4">
        <v>804996.13374597905</v>
      </c>
      <c r="D4">
        <v>17.802314436070699</v>
      </c>
      <c r="E4">
        <v>8.0000000000000002E-3</v>
      </c>
      <c r="F4">
        <v>1.2E-2</v>
      </c>
      <c r="G4">
        <v>388914.81980816199</v>
      </c>
      <c r="H4">
        <v>804996.16960554104</v>
      </c>
      <c r="I4">
        <v>17.812774490140701</v>
      </c>
      <c r="J4">
        <v>0.171578815442192</v>
      </c>
      <c r="K4">
        <v>5.0992160617621199E-2</v>
      </c>
      <c r="L4">
        <v>388915.08577527502</v>
      </c>
      <c r="M4">
        <v>804996.13374597905</v>
      </c>
      <c r="N4">
        <v>17.802314436070699</v>
      </c>
      <c r="O4">
        <v>8.0000000000000002E-3</v>
      </c>
      <c r="P4">
        <v>1.2E-2</v>
      </c>
    </row>
    <row r="5" spans="1:16" x14ac:dyDescent="0.25">
      <c r="A5">
        <v>4</v>
      </c>
      <c r="B5">
        <v>388856.09164271801</v>
      </c>
      <c r="C5">
        <v>805002.32681836397</v>
      </c>
      <c r="D5">
        <v>18.069776349476399</v>
      </c>
      <c r="E5">
        <v>8.0000000000000002E-3</v>
      </c>
      <c r="F5">
        <v>1.2999999999999999E-2</v>
      </c>
      <c r="G5">
        <v>388855.94627217902</v>
      </c>
      <c r="H5">
        <v>805002.29670137295</v>
      </c>
      <c r="I5">
        <v>18.166241162020899</v>
      </c>
      <c r="J5">
        <v>0.110459108567023</v>
      </c>
      <c r="K5">
        <v>3.7032933452951701E-2</v>
      </c>
      <c r="L5">
        <v>388856.09164271801</v>
      </c>
      <c r="M5">
        <v>805002.32681836397</v>
      </c>
      <c r="N5">
        <v>18.069776349476399</v>
      </c>
      <c r="O5">
        <v>8.0000000000000002E-3</v>
      </c>
      <c r="P5">
        <v>1.2999999999999999E-2</v>
      </c>
    </row>
    <row r="6" spans="1:16" x14ac:dyDescent="0.25">
      <c r="A6">
        <v>5</v>
      </c>
      <c r="B6">
        <v>388876.48061375401</v>
      </c>
      <c r="C6">
        <v>805050.76867237897</v>
      </c>
      <c r="D6">
        <v>20.6664758681381</v>
      </c>
      <c r="E6">
        <v>0.26069807117050597</v>
      </c>
      <c r="F6">
        <v>0.17374435726731599</v>
      </c>
      <c r="G6">
        <v>388876.48061375401</v>
      </c>
      <c r="H6">
        <v>805050.76867237897</v>
      </c>
      <c r="I6">
        <v>20.6664758681381</v>
      </c>
      <c r="J6">
        <v>0.26069807117050597</v>
      </c>
      <c r="K6">
        <v>0.17374435726731599</v>
      </c>
      <c r="L6">
        <v>388870.74367906101</v>
      </c>
      <c r="M6">
        <v>805050.54475251294</v>
      </c>
      <c r="N6">
        <v>19.098417530042301</v>
      </c>
      <c r="O6">
        <v>0.61299999999999999</v>
      </c>
      <c r="P6">
        <v>0.66400000000000003</v>
      </c>
    </row>
    <row r="7" spans="1:16" x14ac:dyDescent="0.25">
      <c r="A7">
        <v>6</v>
      </c>
      <c r="B7">
        <v>388877.23524690297</v>
      </c>
      <c r="C7">
        <v>805051.76040748798</v>
      </c>
      <c r="D7">
        <v>20.609586031356201</v>
      </c>
      <c r="E7">
        <v>0.28045988120571003</v>
      </c>
      <c r="F7">
        <v>0.180871867932827</v>
      </c>
      <c r="G7">
        <v>388877.23524690297</v>
      </c>
      <c r="H7">
        <v>805051.76040748798</v>
      </c>
      <c r="I7">
        <v>20.609586031356201</v>
      </c>
      <c r="J7">
        <v>0.28045988120571003</v>
      </c>
      <c r="K7">
        <v>0.180871867932827</v>
      </c>
      <c r="L7">
        <v>388871.99180824502</v>
      </c>
      <c r="M7">
        <v>805053.30891232903</v>
      </c>
      <c r="N7">
        <v>19.037521044643199</v>
      </c>
      <c r="O7">
        <v>0.374</v>
      </c>
      <c r="P7">
        <v>0.76900000000000002</v>
      </c>
    </row>
    <row r="8" spans="1:16" x14ac:dyDescent="0.25">
      <c r="A8">
        <v>7</v>
      </c>
      <c r="B8">
        <v>388932.40352002002</v>
      </c>
      <c r="C8">
        <v>805058.11291090795</v>
      </c>
      <c r="D8">
        <v>17.614032972015799</v>
      </c>
      <c r="E8">
        <v>8.9999999999999993E-3</v>
      </c>
      <c r="F8">
        <v>1.2E-2</v>
      </c>
      <c r="G8">
        <v>388932.56016079203</v>
      </c>
      <c r="H8">
        <v>805058.11360767297</v>
      </c>
      <c r="I8">
        <v>17.611006560127802</v>
      </c>
      <c r="J8">
        <v>0.190983113818505</v>
      </c>
      <c r="K8">
        <v>0.28054462657965101</v>
      </c>
      <c r="L8">
        <v>388932.40352002002</v>
      </c>
      <c r="M8">
        <v>805058.11291090795</v>
      </c>
      <c r="N8">
        <v>17.614032972015799</v>
      </c>
      <c r="O8">
        <v>8.9999999999999993E-3</v>
      </c>
      <c r="P8">
        <v>1.2E-2</v>
      </c>
    </row>
    <row r="9" spans="1:16" x14ac:dyDescent="0.25">
      <c r="A9">
        <v>8</v>
      </c>
      <c r="B9">
        <v>388937.25360580301</v>
      </c>
      <c r="C9">
        <v>805075.51571569801</v>
      </c>
      <c r="D9">
        <v>17.569922001128301</v>
      </c>
      <c r="E9">
        <v>4.9000000000000002E-2</v>
      </c>
      <c r="F9">
        <v>0.06</v>
      </c>
      <c r="G9">
        <v>388937.41909596499</v>
      </c>
      <c r="H9">
        <v>805075.73793928698</v>
      </c>
      <c r="I9">
        <v>17.5927114332294</v>
      </c>
      <c r="J9">
        <v>0.21697675733570701</v>
      </c>
      <c r="K9">
        <v>0.16315764488988199</v>
      </c>
      <c r="L9">
        <v>388937.25360580301</v>
      </c>
      <c r="M9">
        <v>805075.51571569801</v>
      </c>
      <c r="N9">
        <v>17.569922001128301</v>
      </c>
      <c r="O9">
        <v>4.9000000000000002E-2</v>
      </c>
      <c r="P9">
        <v>0.06</v>
      </c>
    </row>
    <row r="10" spans="1:16" x14ac:dyDescent="0.25">
      <c r="A10">
        <v>9</v>
      </c>
      <c r="B10">
        <v>388955.72755524598</v>
      </c>
      <c r="C10">
        <v>805082.266104031</v>
      </c>
      <c r="D10">
        <v>17.4849565583988</v>
      </c>
      <c r="E10">
        <v>3.7999999999999999E-2</v>
      </c>
      <c r="F10">
        <v>0.03</v>
      </c>
      <c r="G10">
        <v>388955.69740574801</v>
      </c>
      <c r="H10">
        <v>805082.34217959503</v>
      </c>
      <c r="I10">
        <v>17.378282153211298</v>
      </c>
      <c r="J10">
        <v>0.184521778375724</v>
      </c>
      <c r="K10">
        <v>0.15183658106251</v>
      </c>
      <c r="L10">
        <v>388955.72755524598</v>
      </c>
      <c r="M10">
        <v>805082.266104031</v>
      </c>
      <c r="N10">
        <v>17.4849565583988</v>
      </c>
      <c r="O10">
        <v>3.7999999999999999E-2</v>
      </c>
      <c r="P10">
        <v>0.03</v>
      </c>
    </row>
    <row r="11" spans="1:16" x14ac:dyDescent="0.25">
      <c r="A11">
        <v>10</v>
      </c>
      <c r="B11">
        <v>388954.40649520297</v>
      </c>
      <c r="C11">
        <v>805117.294222294</v>
      </c>
      <c r="D11">
        <v>16.820481731266799</v>
      </c>
      <c r="E11">
        <v>0.243373554504631</v>
      </c>
      <c r="F11">
        <v>0.18486143488571599</v>
      </c>
      <c r="G11">
        <v>388954.40649520297</v>
      </c>
      <c r="H11">
        <v>805117.294222294</v>
      </c>
      <c r="I11">
        <v>16.820481731266799</v>
      </c>
      <c r="J11">
        <v>0.243373554504631</v>
      </c>
      <c r="K11">
        <v>0.18486143488571599</v>
      </c>
      <c r="L11">
        <v>388954.48247520701</v>
      </c>
      <c r="M11">
        <v>805115.99152759905</v>
      </c>
      <c r="N11">
        <v>19.025572535389401</v>
      </c>
      <c r="O11">
        <v>0.88400000000000001</v>
      </c>
      <c r="P11">
        <v>1.2989999999999999</v>
      </c>
    </row>
    <row r="12" spans="1:16" x14ac:dyDescent="0.25">
      <c r="A12">
        <v>11</v>
      </c>
      <c r="B12">
        <v>388965.91083261702</v>
      </c>
      <c r="C12">
        <v>805075.45136348403</v>
      </c>
      <c r="D12">
        <v>17.352938105889098</v>
      </c>
      <c r="E12">
        <v>0.18583772742621099</v>
      </c>
      <c r="F12">
        <v>0.14700489052289001</v>
      </c>
      <c r="G12">
        <v>388965.91083261702</v>
      </c>
      <c r="H12">
        <v>805075.45136348403</v>
      </c>
      <c r="I12">
        <v>17.352938105889098</v>
      </c>
      <c r="J12">
        <v>0.18583772742621099</v>
      </c>
      <c r="K12">
        <v>0.14700489052289001</v>
      </c>
      <c r="L12">
        <v>388966.05397593399</v>
      </c>
      <c r="M12">
        <v>805075.45480309101</v>
      </c>
      <c r="N12">
        <v>18.532016425604901</v>
      </c>
      <c r="O12">
        <v>0.85899999999999999</v>
      </c>
      <c r="P12">
        <v>1.2629999999999999</v>
      </c>
    </row>
    <row r="13" spans="1:16" x14ac:dyDescent="0.25">
      <c r="A13">
        <v>12</v>
      </c>
      <c r="B13">
        <v>388972.81920344802</v>
      </c>
      <c r="C13">
        <v>805072.70506394503</v>
      </c>
      <c r="D13">
        <v>19.2752042506858</v>
      </c>
      <c r="E13">
        <v>0.173852859393128</v>
      </c>
      <c r="F13">
        <v>0.13559679885606499</v>
      </c>
      <c r="G13">
        <v>388972.81920344802</v>
      </c>
      <c r="H13">
        <v>805072.70506394503</v>
      </c>
      <c r="I13">
        <v>19.2752042506858</v>
      </c>
      <c r="J13">
        <v>0.173852859393128</v>
      </c>
      <c r="K13">
        <v>0.13559679885606499</v>
      </c>
      <c r="L13">
        <v>388974.15213199798</v>
      </c>
      <c r="M13">
        <v>805071.50873769796</v>
      </c>
      <c r="N13">
        <v>19.791119325501001</v>
      </c>
      <c r="O13">
        <v>0.97</v>
      </c>
      <c r="P13">
        <v>1.4470000000000001</v>
      </c>
    </row>
    <row r="14" spans="1:16" x14ac:dyDescent="0.25">
      <c r="A14">
        <v>13</v>
      </c>
      <c r="B14">
        <v>388979.83129232202</v>
      </c>
      <c r="C14">
        <v>805068.42393671104</v>
      </c>
      <c r="D14">
        <v>18.334120024923699</v>
      </c>
      <c r="E14">
        <v>0.173852859393128</v>
      </c>
      <c r="F14">
        <v>0.13559679885606499</v>
      </c>
      <c r="G14">
        <v>388979.83129232202</v>
      </c>
      <c r="H14">
        <v>805068.42393671104</v>
      </c>
      <c r="I14">
        <v>18.334120024923699</v>
      </c>
      <c r="J14">
        <v>0.173852859393128</v>
      </c>
      <c r="K14">
        <v>0.13559679885606499</v>
      </c>
      <c r="L14">
        <v>388981.267162523</v>
      </c>
      <c r="M14">
        <v>805067.32040946896</v>
      </c>
      <c r="N14">
        <v>18.648175815585098</v>
      </c>
      <c r="O14">
        <v>0.82799999999999996</v>
      </c>
      <c r="P14">
        <v>1.274</v>
      </c>
    </row>
    <row r="15" spans="1:16" x14ac:dyDescent="0.25">
      <c r="A15">
        <v>14</v>
      </c>
      <c r="B15">
        <v>388988.266314751</v>
      </c>
      <c r="C15">
        <v>805027.23051213904</v>
      </c>
      <c r="D15">
        <v>18.452616092330199</v>
      </c>
      <c r="E15">
        <v>0.173852859393128</v>
      </c>
      <c r="F15">
        <v>0.13559679885606499</v>
      </c>
      <c r="G15">
        <v>388988.266314751</v>
      </c>
      <c r="H15">
        <v>805027.23051213904</v>
      </c>
      <c r="I15">
        <v>18.452616092330199</v>
      </c>
      <c r="J15">
        <v>0.173852859393128</v>
      </c>
      <c r="K15">
        <v>0.13559679885606499</v>
      </c>
      <c r="L15">
        <v>388987.74001522001</v>
      </c>
      <c r="M15">
        <v>805027.11626041902</v>
      </c>
      <c r="N15">
        <v>18.2786774109289</v>
      </c>
      <c r="O15">
        <v>0.92100000000000004</v>
      </c>
      <c r="P15">
        <v>1.0760000000000001</v>
      </c>
    </row>
    <row r="16" spans="1:16" x14ac:dyDescent="0.25">
      <c r="A16">
        <v>15</v>
      </c>
      <c r="B16">
        <v>388987.82427875401</v>
      </c>
      <c r="C16">
        <v>805017.54993854195</v>
      </c>
      <c r="D16">
        <v>18.870794710713099</v>
      </c>
      <c r="E16">
        <v>0.173852859393128</v>
      </c>
      <c r="F16">
        <v>0.13559679885606499</v>
      </c>
      <c r="G16">
        <v>388987.82427875401</v>
      </c>
      <c r="H16">
        <v>805017.54993854195</v>
      </c>
      <c r="I16">
        <v>18.870794710713099</v>
      </c>
      <c r="J16">
        <v>0.173852859393128</v>
      </c>
      <c r="K16">
        <v>0.13559679885606499</v>
      </c>
      <c r="L16">
        <v>388986.93648533197</v>
      </c>
      <c r="M16">
        <v>805017.13023638097</v>
      </c>
      <c r="N16">
        <v>18.174044826479498</v>
      </c>
      <c r="O16">
        <v>0.58099999999999996</v>
      </c>
      <c r="P16">
        <v>0.75</v>
      </c>
    </row>
    <row r="19" spans="2:18" x14ac:dyDescent="0.25">
      <c r="B19" t="s">
        <v>59</v>
      </c>
      <c r="C19" t="s">
        <v>34</v>
      </c>
      <c r="D19" t="s">
        <v>33</v>
      </c>
      <c r="G19" t="s">
        <v>61</v>
      </c>
      <c r="H19" t="s">
        <v>60</v>
      </c>
      <c r="I19" t="s">
        <v>62</v>
      </c>
      <c r="J19" t="s">
        <v>71</v>
      </c>
      <c r="K19" t="s">
        <v>72</v>
      </c>
      <c r="L19" t="s">
        <v>73</v>
      </c>
      <c r="M19" t="s">
        <v>74</v>
      </c>
    </row>
    <row r="20" spans="2:18" x14ac:dyDescent="0.25">
      <c r="C20" cm="1">
        <f t="array" ref="C20:C34">control_points[Easting]</f>
        <v>388966.08199999999</v>
      </c>
      <c r="D20" cm="1">
        <f t="array" ref="D20:D34">control_points[Northing]</f>
        <v>804986.83499999996</v>
      </c>
      <c r="G20">
        <f>SQRT(POWER(C20-B2, 2) + POWER(D20 - C2, 2))</f>
        <v>0.17138131688775837</v>
      </c>
      <c r="H20">
        <f>SQRT(POWER(C20-G2, 2) + POWER(D20 - H2, 2))</f>
        <v>1.4193823321545411</v>
      </c>
      <c r="I20">
        <f>SQRT(POWER(C20-L2, 2) + POWER(D20 - M2, 2))</f>
        <v>0.17138131688775837</v>
      </c>
      <c r="J20" t="b">
        <f>H20 &lt; I20</f>
        <v>0</v>
      </c>
      <c r="K20" t="b">
        <f>G20=H20</f>
        <v>0</v>
      </c>
      <c r="L20" t="b">
        <f>IF(AND(J20=FALSE, K20=TRUE), TRUE, FALSE)</f>
        <v>0</v>
      </c>
      <c r="M20" t="b">
        <f>IF(AND(J20=TRUE, K20=FALSE), TRUE, FALSE)</f>
        <v>0</v>
      </c>
    </row>
    <row r="21" spans="2:18" x14ac:dyDescent="0.25">
      <c r="C21">
        <v>388934.897</v>
      </c>
      <c r="D21">
        <v>804995.19</v>
      </c>
      <c r="G21">
        <f>SQRT(POWER(C21-B3, 2) + POWER(D21 - C3, 2))</f>
        <v>0.19497807957226126</v>
      </c>
      <c r="H21">
        <f t="shared" ref="H21:H34" si="0">SQRT(POWER(C21-G3, 2) + POWER(D21 - H3, 2))</f>
        <v>0.12071863041091363</v>
      </c>
      <c r="I21">
        <f t="shared" ref="I21:I34" si="1">SQRT(POWER(C21-L3, 2) + POWER(D21 - M3, 2))</f>
        <v>0.19497807957226126</v>
      </c>
      <c r="J21" t="b">
        <f t="shared" ref="J21:J34" si="2">H21 &lt; I21</f>
        <v>1</v>
      </c>
      <c r="K21" t="b">
        <f t="shared" ref="K21:K34" si="3">G21=H21</f>
        <v>0</v>
      </c>
      <c r="L21" t="b">
        <f t="shared" ref="L21:L34" si="4">IF(AND(J21=FALSE, K21=TRUE), TRUE, FALSE)</f>
        <v>0</v>
      </c>
      <c r="M21" t="b">
        <f t="shared" ref="M21:M34" si="5">IF(AND(J21=TRUE, K21=FALSE), TRUE, FALSE)</f>
        <v>1</v>
      </c>
    </row>
    <row r="22" spans="2:18" x14ac:dyDescent="0.25">
      <c r="C22">
        <v>388914.93900000001</v>
      </c>
      <c r="D22">
        <v>804996.24600000004</v>
      </c>
      <c r="G22">
        <f>SQRT(POWER(C22-B4, 2) + POWER(D22 - C4, 2))</f>
        <v>0.18478080685195242</v>
      </c>
      <c r="H22">
        <f t="shared" si="0"/>
        <v>0.14157262311862126</v>
      </c>
      <c r="I22">
        <f t="shared" si="1"/>
        <v>0.18478080685195242</v>
      </c>
      <c r="J22" t="b">
        <f t="shared" si="2"/>
        <v>1</v>
      </c>
      <c r="K22" t="b">
        <f t="shared" si="3"/>
        <v>0</v>
      </c>
      <c r="L22" t="b">
        <f t="shared" si="4"/>
        <v>0</v>
      </c>
      <c r="M22" t="b">
        <f t="shared" si="5"/>
        <v>1</v>
      </c>
      <c r="P22" t="s">
        <v>81</v>
      </c>
      <c r="Q22" t="s">
        <v>82</v>
      </c>
      <c r="R22" t="s">
        <v>83</v>
      </c>
    </row>
    <row r="23" spans="2:18" x14ac:dyDescent="0.25">
      <c r="C23">
        <v>388855.951</v>
      </c>
      <c r="D23">
        <v>805002.45499999996</v>
      </c>
      <c r="G23">
        <f>SQRT(POWER(C23-B5, 2) + POWER(D23 - C5, 2))</f>
        <v>0.19029163389726911</v>
      </c>
      <c r="H23">
        <f t="shared" si="0"/>
        <v>0.15836921292909037</v>
      </c>
      <c r="I23">
        <f t="shared" si="1"/>
        <v>0.19029163389726911</v>
      </c>
      <c r="J23" t="b">
        <f t="shared" si="2"/>
        <v>1</v>
      </c>
      <c r="K23" t="b">
        <f t="shared" si="3"/>
        <v>0</v>
      </c>
      <c r="L23" t="b">
        <f t="shared" si="4"/>
        <v>0</v>
      </c>
      <c r="M23" t="b">
        <f t="shared" si="5"/>
        <v>1</v>
      </c>
      <c r="P23" cm="1">
        <f t="array" ref="P23">AVERAGE(SQRT(POWER(G20:G34 - E2:E16, 2)))</f>
        <v>1.1417673256067085</v>
      </c>
      <c r="Q23" cm="1">
        <f t="array" ref="Q23">AVERAGE(SQRT(POWER(H20:H34 - J2:J16, 2)))</f>
        <v>1.1180761925571612</v>
      </c>
      <c r="R23" cm="1">
        <f t="array" ref="R23">AVERAGE(SQRT(POWER(I20:I34 - O2:O16, 2)))</f>
        <v>0.3782501675692117</v>
      </c>
    </row>
    <row r="24" spans="2:18" x14ac:dyDescent="0.25">
      <c r="C24">
        <v>388871.25699999998</v>
      </c>
      <c r="D24">
        <v>805052.40599999996</v>
      </c>
      <c r="G24">
        <f>SQRT(POWER(C24-B6, 2) + POWER(D24 - C6, 2))</f>
        <v>5.4742106636271481</v>
      </c>
      <c r="H24">
        <f t="shared" si="0"/>
        <v>5.4742106636271481</v>
      </c>
      <c r="I24">
        <f t="shared" si="1"/>
        <v>1.9307357650173644</v>
      </c>
      <c r="J24" t="b">
        <f t="shared" si="2"/>
        <v>0</v>
      </c>
      <c r="K24" t="b">
        <f t="shared" si="3"/>
        <v>1</v>
      </c>
      <c r="L24" t="b">
        <f t="shared" si="4"/>
        <v>1</v>
      </c>
      <c r="M24" t="b">
        <f t="shared" si="5"/>
        <v>0</v>
      </c>
    </row>
    <row r="25" spans="2:18" x14ac:dyDescent="0.25">
      <c r="C25">
        <v>388871.908</v>
      </c>
      <c r="D25">
        <v>805053.34699999995</v>
      </c>
      <c r="G25">
        <f>SQRT(POWER(C25-B7, 2) + POWER(D25 - C7, 2))</f>
        <v>5.5584921844252229</v>
      </c>
      <c r="H25">
        <f t="shared" si="0"/>
        <v>5.5584921844252229</v>
      </c>
      <c r="I25">
        <f t="shared" si="1"/>
        <v>9.2057007391681225E-2</v>
      </c>
      <c r="J25" t="b">
        <f t="shared" si="2"/>
        <v>0</v>
      </c>
      <c r="K25" t="b">
        <f t="shared" si="3"/>
        <v>1</v>
      </c>
      <c r="L25" t="b">
        <f t="shared" si="4"/>
        <v>1</v>
      </c>
      <c r="M25" t="b">
        <f t="shared" si="5"/>
        <v>0</v>
      </c>
    </row>
    <row r="26" spans="2:18" x14ac:dyDescent="0.25">
      <c r="C26">
        <v>388932.25300000003</v>
      </c>
      <c r="D26">
        <v>805058.24399999995</v>
      </c>
      <c r="G26">
        <f>SQRT(POWER(C26-B8, 2) + POWER(D26 - C8, 2))</f>
        <v>0.19960116848107315</v>
      </c>
      <c r="H26">
        <f t="shared" si="0"/>
        <v>0.33369134102506326</v>
      </c>
      <c r="I26">
        <f t="shared" si="1"/>
        <v>0.19960116848107315</v>
      </c>
      <c r="J26" t="b">
        <f t="shared" si="2"/>
        <v>0</v>
      </c>
      <c r="K26" t="b">
        <f t="shared" si="3"/>
        <v>0</v>
      </c>
      <c r="L26" t="b">
        <f t="shared" si="4"/>
        <v>0</v>
      </c>
      <c r="M26" t="b">
        <f t="shared" si="5"/>
        <v>0</v>
      </c>
    </row>
    <row r="27" spans="2:18" x14ac:dyDescent="0.25">
      <c r="C27">
        <v>388937.05099999998</v>
      </c>
      <c r="D27">
        <v>805075.79399999999</v>
      </c>
      <c r="G27">
        <f>SQRT(POWER(C27-B9, 2) + POWER(D27 - C9, 2))</f>
        <v>0.34422560066221775</v>
      </c>
      <c r="H27">
        <f t="shared" si="0"/>
        <v>0.372340493365106</v>
      </c>
      <c r="I27">
        <f t="shared" si="1"/>
        <v>0.34422560066221775</v>
      </c>
      <c r="J27" t="b">
        <f t="shared" si="2"/>
        <v>0</v>
      </c>
      <c r="K27" t="b">
        <f t="shared" si="3"/>
        <v>0</v>
      </c>
      <c r="L27" t="b">
        <f t="shared" si="4"/>
        <v>0</v>
      </c>
      <c r="M27" t="b">
        <f t="shared" si="5"/>
        <v>0</v>
      </c>
    </row>
    <row r="28" spans="2:18" x14ac:dyDescent="0.25">
      <c r="C28">
        <v>388954.97399999999</v>
      </c>
      <c r="D28">
        <v>805082.897</v>
      </c>
      <c r="G28">
        <f t="shared" ref="G28:G34" si="6">SQRT(POWER(C28-B10, 2) + POWER(D28 - C10, 2))</f>
        <v>0.98278951584127638</v>
      </c>
      <c r="H28">
        <f t="shared" si="0"/>
        <v>0.91166965401116118</v>
      </c>
      <c r="I28">
        <f t="shared" si="1"/>
        <v>0.98278951584127638</v>
      </c>
      <c r="J28" t="b">
        <f t="shared" si="2"/>
        <v>1</v>
      </c>
      <c r="K28" t="b">
        <f t="shared" si="3"/>
        <v>0</v>
      </c>
      <c r="L28" t="b">
        <f t="shared" si="4"/>
        <v>0</v>
      </c>
      <c r="M28" t="b">
        <f t="shared" si="5"/>
        <v>1</v>
      </c>
    </row>
    <row r="29" spans="2:18" x14ac:dyDescent="0.25">
      <c r="C29">
        <v>388954.12400000001</v>
      </c>
      <c r="D29">
        <v>805116.96600000001</v>
      </c>
      <c r="G29">
        <f t="shared" si="6"/>
        <v>0.43305128330024323</v>
      </c>
      <c r="H29">
        <f t="shared" si="0"/>
        <v>0.43305128330024323</v>
      </c>
      <c r="I29">
        <f t="shared" si="1"/>
        <v>1.0383163941101372</v>
      </c>
      <c r="J29" t="b">
        <f t="shared" si="2"/>
        <v>1</v>
      </c>
      <c r="K29" t="b">
        <f t="shared" si="3"/>
        <v>1</v>
      </c>
      <c r="L29" t="b">
        <f t="shared" si="4"/>
        <v>0</v>
      </c>
      <c r="M29" t="b">
        <f t="shared" si="5"/>
        <v>0</v>
      </c>
    </row>
    <row r="30" spans="2:18" x14ac:dyDescent="0.25">
      <c r="C30">
        <v>388965.12400000001</v>
      </c>
      <c r="D30">
        <v>805076.22199999995</v>
      </c>
      <c r="G30">
        <f t="shared" si="6"/>
        <v>1.1013565303176003</v>
      </c>
      <c r="H30">
        <f t="shared" si="0"/>
        <v>1.1013565303176003</v>
      </c>
      <c r="I30">
        <f t="shared" si="1"/>
        <v>1.2055896212509265</v>
      </c>
      <c r="J30" t="b">
        <f t="shared" si="2"/>
        <v>1</v>
      </c>
      <c r="K30" t="b">
        <f t="shared" si="3"/>
        <v>1</v>
      </c>
      <c r="L30" t="b">
        <f t="shared" si="4"/>
        <v>0</v>
      </c>
      <c r="M30" t="b">
        <f t="shared" si="5"/>
        <v>0</v>
      </c>
    </row>
    <row r="31" spans="2:18" x14ac:dyDescent="0.25">
      <c r="C31">
        <v>388972.41499999998</v>
      </c>
      <c r="D31">
        <v>805072.16700000002</v>
      </c>
      <c r="G31">
        <f t="shared" si="6"/>
        <v>0.67297342914203329</v>
      </c>
      <c r="H31">
        <f t="shared" si="0"/>
        <v>0.67297342914203329</v>
      </c>
      <c r="I31">
        <f t="shared" si="1"/>
        <v>1.857669732966891</v>
      </c>
      <c r="J31" t="b">
        <f t="shared" si="2"/>
        <v>1</v>
      </c>
      <c r="K31" t="b">
        <f t="shared" si="3"/>
        <v>1</v>
      </c>
      <c r="L31" t="b">
        <f t="shared" si="4"/>
        <v>0</v>
      </c>
      <c r="M31" t="b">
        <f t="shared" si="5"/>
        <v>0</v>
      </c>
    </row>
    <row r="32" spans="2:18" x14ac:dyDescent="0.25">
      <c r="C32">
        <v>388980.05599999998</v>
      </c>
      <c r="D32">
        <v>805067.728</v>
      </c>
      <c r="G32">
        <f t="shared" si="6"/>
        <v>0.7313148749387518</v>
      </c>
      <c r="H32">
        <f t="shared" si="0"/>
        <v>0.7313148749387518</v>
      </c>
      <c r="I32">
        <f t="shared" si="1"/>
        <v>1.2779063730021685</v>
      </c>
      <c r="J32" t="b">
        <f>H32 &lt; I32</f>
        <v>1</v>
      </c>
      <c r="K32" t="b">
        <f t="shared" si="3"/>
        <v>1</v>
      </c>
      <c r="L32" t="b">
        <f t="shared" si="4"/>
        <v>0</v>
      </c>
      <c r="M32" t="b">
        <f t="shared" si="5"/>
        <v>0</v>
      </c>
    </row>
    <row r="33" spans="3:13" x14ac:dyDescent="0.25">
      <c r="C33">
        <v>388987.53600000002</v>
      </c>
      <c r="D33">
        <v>805026.27800000005</v>
      </c>
      <c r="G33">
        <f t="shared" si="6"/>
        <v>1.2002662248108031</v>
      </c>
      <c r="H33">
        <f t="shared" si="0"/>
        <v>1.2002662248108031</v>
      </c>
      <c r="I33">
        <f t="shared" si="1"/>
        <v>0.86272981865533849</v>
      </c>
      <c r="J33" t="b">
        <f t="shared" si="2"/>
        <v>0</v>
      </c>
      <c r="K33" t="b">
        <f t="shared" si="3"/>
        <v>1</v>
      </c>
      <c r="L33" t="b">
        <f t="shared" si="4"/>
        <v>1</v>
      </c>
      <c r="M33" t="b">
        <f t="shared" si="5"/>
        <v>0</v>
      </c>
    </row>
    <row r="34" spans="3:13" x14ac:dyDescent="0.25">
      <c r="C34">
        <v>388986.73300000001</v>
      </c>
      <c r="D34">
        <v>805016.53899999999</v>
      </c>
      <c r="G34">
        <f t="shared" si="6"/>
        <v>1.4875772432245882</v>
      </c>
      <c r="H34">
        <f t="shared" si="0"/>
        <v>1.4875772432245882</v>
      </c>
      <c r="I34">
        <f t="shared" si="1"/>
        <v>0.62527333104389893</v>
      </c>
      <c r="J34" t="b">
        <f t="shared" si="2"/>
        <v>0</v>
      </c>
      <c r="K34" t="b">
        <f t="shared" si="3"/>
        <v>1</v>
      </c>
      <c r="L34" t="b">
        <f t="shared" si="4"/>
        <v>1</v>
      </c>
      <c r="M34" t="b">
        <f t="shared" si="5"/>
        <v>0</v>
      </c>
    </row>
    <row r="37" spans="3:13" x14ac:dyDescent="0.25">
      <c r="F37" t="s">
        <v>64</v>
      </c>
      <c r="G37">
        <f>AVERAGE(G20:G34)</f>
        <v>1.26181937039868</v>
      </c>
      <c r="H37">
        <f>AVERAGE(H20:H34)</f>
        <v>1.3411324480533926</v>
      </c>
      <c r="I37">
        <f>AVERAGE(I20:I34)</f>
        <v>0.74388841104214765</v>
      </c>
      <c r="K37" t="s">
        <v>75</v>
      </c>
      <c r="L37">
        <f>COUNTIF(L20:L34, TRUE)</f>
        <v>4</v>
      </c>
      <c r="M37">
        <f>COUNTIF(M20:M34, TRUE)</f>
        <v>4</v>
      </c>
    </row>
    <row r="38" spans="3:13" x14ac:dyDescent="0.25">
      <c r="F38" t="s">
        <v>65</v>
      </c>
      <c r="G38" cm="1">
        <f t="array" ref="G38">SQRT(SUM(POWER(C20:C34 - B2:B16, 2) + POWER(D20:D34 - C2:C16, 2))/13)</f>
        <v>2.2899030396908082</v>
      </c>
      <c r="H38" cm="1">
        <f t="array" ref="H38">SQRT(SUM(POWER(C20:C34 - G2:G16, 2) + POWER(D20:D34 - H2:H16, 2))/13)</f>
        <v>2.321489058647261</v>
      </c>
      <c r="I38" cm="1">
        <f t="array" ref="I38">SQRT(SUM(POWER(C20:C34 - L2:L16, 2) + POWER(D20:D34 - M2:M16, 2))/13)</f>
        <v>1.0284029198559586</v>
      </c>
    </row>
    <row r="43" spans="3:13" x14ac:dyDescent="0.25">
      <c r="G43" cm="1">
        <f t="array" ref="G43:G57">POWER(C20:C34 - B2:B16, 2) + POWER(D20:D34 - C2:C16, 2)</f>
        <v>2.9371555778182255E-2</v>
      </c>
      <c r="H43" cm="1">
        <f t="array" ref="H43:H57">POWER(C20:C34 - G2:G16, 2) + POWER(D20:D34 - H2:H16, 2)</f>
        <v>2.0146462048324643</v>
      </c>
      <c r="I43" cm="1">
        <f t="array" ref="I43:I57">POWER(C20:C34 - L2:L16, 2) + POWER(D20:D34 - M2:M16, 2)</f>
        <v>2.9371555778182255E-2</v>
      </c>
    </row>
    <row r="44" spans="3:13" x14ac:dyDescent="0.25">
      <c r="G44">
        <v>3.8016451513687044E-2</v>
      </c>
      <c r="H44">
        <v>1.457298772828676E-2</v>
      </c>
      <c r="I44">
        <v>3.8016451513687044E-2</v>
      </c>
    </row>
    <row r="45" spans="3:13" x14ac:dyDescent="0.25">
      <c r="G45">
        <v>3.4143946580858543E-2</v>
      </c>
      <c r="H45">
        <v>2.0042807616687176E-2</v>
      </c>
      <c r="I45">
        <v>3.4143946580858543E-2</v>
      </c>
    </row>
    <row r="46" spans="3:13" x14ac:dyDescent="0.25">
      <c r="G46">
        <v>3.6210905931292295E-2</v>
      </c>
      <c r="H46">
        <v>2.5080807603779568E-2</v>
      </c>
      <c r="I46">
        <v>3.6210905931292295E-2</v>
      </c>
    </row>
    <row r="47" spans="3:13" x14ac:dyDescent="0.25">
      <c r="G47">
        <v>29.966982389769186</v>
      </c>
      <c r="H47">
        <v>29.966982389769186</v>
      </c>
      <c r="I47">
        <v>3.7277405943171873</v>
      </c>
    </row>
    <row r="48" spans="3:13" x14ac:dyDescent="0.25">
      <c r="G48">
        <v>30.896835364316289</v>
      </c>
      <c r="H48">
        <v>30.896835364316289</v>
      </c>
      <c r="I48">
        <v>8.4744926099120516E-3</v>
      </c>
    </row>
    <row r="49" spans="7:9" x14ac:dyDescent="0.25">
      <c r="G49">
        <v>3.9840626459009751E-2</v>
      </c>
      <c r="H49">
        <v>0.11134991107510508</v>
      </c>
      <c r="I49">
        <v>3.9840626459009751E-2</v>
      </c>
    </row>
    <row r="50" spans="7:9" x14ac:dyDescent="0.25">
      <c r="G50">
        <v>0.1184912641512646</v>
      </c>
      <c r="H50">
        <v>0.13863744299937053</v>
      </c>
      <c r="I50">
        <v>0.1184912641512646</v>
      </c>
    </row>
    <row r="51" spans="7:9" x14ac:dyDescent="0.25">
      <c r="G51">
        <v>0.96587523244753049</v>
      </c>
      <c r="H51">
        <v>0.83114155804483025</v>
      </c>
      <c r="I51">
        <v>0.96587523244753049</v>
      </c>
    </row>
    <row r="52" spans="7:9" x14ac:dyDescent="0.25">
      <c r="G52">
        <v>0.18753341396798751</v>
      </c>
      <c r="H52">
        <v>0.18753341396798751</v>
      </c>
      <c r="I52">
        <v>1.0781009342778778</v>
      </c>
    </row>
    <row r="53" spans="7:9" x14ac:dyDescent="0.25">
      <c r="G53">
        <v>1.2129862068732231</v>
      </c>
      <c r="H53">
        <v>1.2129862068732231</v>
      </c>
      <c r="I53">
        <v>1.4534463348679523</v>
      </c>
    </row>
    <row r="54" spans="7:9" x14ac:dyDescent="0.25">
      <c r="G54">
        <v>0.45289323633118733</v>
      </c>
      <c r="H54">
        <v>0.45289323633118733</v>
      </c>
      <c r="I54">
        <v>3.4509368367812803</v>
      </c>
    </row>
    <row r="55" spans="7:9" x14ac:dyDescent="0.25">
      <c r="G55">
        <v>0.53482144630668216</v>
      </c>
      <c r="H55">
        <v>0.53482144630668216</v>
      </c>
      <c r="I55">
        <v>1.6330446981595572</v>
      </c>
    </row>
    <row r="56" spans="7:9" x14ac:dyDescent="0.25">
      <c r="G56">
        <v>1.4406390104215774</v>
      </c>
      <c r="H56">
        <v>1.4406390104215774</v>
      </c>
      <c r="I56">
        <v>0.74430273999707319</v>
      </c>
    </row>
    <row r="57" spans="7:9" x14ac:dyDescent="0.25">
      <c r="G57">
        <v>2.2128860545596654</v>
      </c>
      <c r="H57">
        <v>2.2128860545596654</v>
      </c>
      <c r="I57">
        <v>0.39096673851473324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C76E-EBD1-44A2-A67C-583E8C6EAEA0}">
  <dimension ref="A1:R57"/>
  <sheetViews>
    <sheetView tabSelected="1" topLeftCell="E4" workbookViewId="0">
      <selection activeCell="F58" sqref="F58"/>
    </sheetView>
  </sheetViews>
  <sheetFormatPr defaultRowHeight="15" x14ac:dyDescent="0.25"/>
  <cols>
    <col min="1" max="1" width="9.28515625" bestFit="1" customWidth="1"/>
    <col min="2" max="2" width="12" bestFit="1" customWidth="1"/>
    <col min="3" max="3" width="12.5703125" bestFit="1" customWidth="1"/>
    <col min="4" max="4" width="13.42578125" bestFit="1" customWidth="1"/>
    <col min="5" max="5" width="17.85546875" bestFit="1" customWidth="1"/>
    <col min="6" max="6" width="15.42578125" bestFit="1" customWidth="1"/>
    <col min="7" max="7" width="12" bestFit="1" customWidth="1"/>
    <col min="8" max="8" width="13" bestFit="1" customWidth="1"/>
    <col min="9" max="9" width="13.85546875" bestFit="1" customWidth="1"/>
    <col min="10" max="10" width="18.28515625" bestFit="1" customWidth="1"/>
    <col min="11" max="11" width="15.85546875" bestFit="1" customWidth="1"/>
    <col min="12" max="12" width="12.28515625" bestFit="1" customWidth="1"/>
    <col min="13" max="13" width="13.42578125" bestFit="1" customWidth="1"/>
    <col min="14" max="14" width="14.28515625" bestFit="1" customWidth="1"/>
    <col min="15" max="15" width="18.7109375" bestFit="1" customWidth="1"/>
    <col min="16" max="16" width="16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1</v>
      </c>
      <c r="B2">
        <v>388966.21995265898</v>
      </c>
      <c r="C2">
        <v>804986.73524270696</v>
      </c>
      <c r="D2">
        <v>17.398356268879201</v>
      </c>
      <c r="E2">
        <v>8.0000000000000002E-3</v>
      </c>
      <c r="F2">
        <v>1.4999999999999999E-2</v>
      </c>
      <c r="G2">
        <v>388966.983599114</v>
      </c>
      <c r="H2">
        <v>804990.94508732902</v>
      </c>
      <c r="I2">
        <v>17.872017507373599</v>
      </c>
      <c r="J2">
        <v>2.47730978418365</v>
      </c>
      <c r="K2">
        <v>0.154183823637562</v>
      </c>
      <c r="L2">
        <v>388966.21995265898</v>
      </c>
      <c r="M2">
        <v>804986.73524270696</v>
      </c>
      <c r="N2">
        <v>17.398356268879201</v>
      </c>
      <c r="O2">
        <v>8.0000000000000002E-3</v>
      </c>
      <c r="P2">
        <v>1.4999999999999999E-2</v>
      </c>
    </row>
    <row r="3" spans="1:16" x14ac:dyDescent="0.25">
      <c r="A3">
        <v>2</v>
      </c>
      <c r="B3">
        <v>388935.04899224202</v>
      </c>
      <c r="C3">
        <v>804995.08346734405</v>
      </c>
      <c r="D3">
        <v>17.6681446291336</v>
      </c>
      <c r="E3">
        <v>7.0000000000000001E-3</v>
      </c>
      <c r="F3">
        <v>1.2E-2</v>
      </c>
      <c r="G3">
        <v>388934.61907918699</v>
      </c>
      <c r="H3">
        <v>804995.16311590897</v>
      </c>
      <c r="I3">
        <v>17.665542989520301</v>
      </c>
      <c r="J3">
        <v>0.27409223650873699</v>
      </c>
      <c r="K3">
        <v>0.14113016674262699</v>
      </c>
      <c r="L3">
        <v>388935.04899224202</v>
      </c>
      <c r="M3">
        <v>804995.08346734405</v>
      </c>
      <c r="N3">
        <v>17.6681446291336</v>
      </c>
      <c r="O3">
        <v>7.0000000000000001E-3</v>
      </c>
      <c r="P3">
        <v>1.2E-2</v>
      </c>
    </row>
    <row r="4" spans="1:16" x14ac:dyDescent="0.25">
      <c r="A4">
        <v>3</v>
      </c>
      <c r="B4">
        <v>388915.11005388002</v>
      </c>
      <c r="C4">
        <v>804996.11118531297</v>
      </c>
      <c r="D4">
        <v>17.815692135553899</v>
      </c>
      <c r="E4">
        <v>8.9999999999999993E-3</v>
      </c>
      <c r="F4">
        <v>1.6E-2</v>
      </c>
      <c r="G4">
        <v>388915.26268879598</v>
      </c>
      <c r="H4">
        <v>804996.17518932105</v>
      </c>
      <c r="I4">
        <v>17.7853699285596</v>
      </c>
      <c r="J4">
        <v>0.22508039491601001</v>
      </c>
      <c r="K4">
        <v>5.2543620595484203E-2</v>
      </c>
      <c r="L4">
        <v>388915.11005388002</v>
      </c>
      <c r="M4">
        <v>804996.11118531297</v>
      </c>
      <c r="N4">
        <v>17.815692135553899</v>
      </c>
      <c r="O4">
        <v>8.9999999999999993E-3</v>
      </c>
      <c r="P4">
        <v>1.6E-2</v>
      </c>
    </row>
    <row r="5" spans="1:16" x14ac:dyDescent="0.25">
      <c r="A5">
        <v>4</v>
      </c>
      <c r="B5">
        <v>388856.08606215601</v>
      </c>
      <c r="C5">
        <v>805002.35965012002</v>
      </c>
      <c r="D5">
        <v>18.089084324282201</v>
      </c>
      <c r="E5">
        <v>7.0000000000000001E-3</v>
      </c>
      <c r="F5">
        <v>1.2E-2</v>
      </c>
      <c r="G5">
        <v>388855.23068893101</v>
      </c>
      <c r="H5">
        <v>805002.40731019399</v>
      </c>
      <c r="I5">
        <v>18.152734289863101</v>
      </c>
      <c r="J5">
        <v>0.46769752462421199</v>
      </c>
      <c r="K5">
        <v>3.7087197825697901E-2</v>
      </c>
      <c r="L5">
        <v>388856.08606215601</v>
      </c>
      <c r="M5">
        <v>805002.35965012002</v>
      </c>
      <c r="N5">
        <v>18.089084324282201</v>
      </c>
      <c r="O5">
        <v>7.0000000000000001E-3</v>
      </c>
      <c r="P5">
        <v>1.2E-2</v>
      </c>
    </row>
    <row r="6" spans="1:16" x14ac:dyDescent="0.25">
      <c r="A6">
        <v>5</v>
      </c>
      <c r="B6">
        <v>388871.56102792203</v>
      </c>
      <c r="C6">
        <v>805052.43116821698</v>
      </c>
      <c r="D6">
        <v>19.055224102144098</v>
      </c>
      <c r="E6">
        <v>0.220427748761688</v>
      </c>
      <c r="F6">
        <v>0.153266148465389</v>
      </c>
      <c r="G6">
        <v>388871.56102792203</v>
      </c>
      <c r="H6">
        <v>805052.43116821698</v>
      </c>
      <c r="I6">
        <v>19.055224102144098</v>
      </c>
      <c r="J6">
        <v>0.220427748761688</v>
      </c>
      <c r="K6">
        <v>0.153266148465389</v>
      </c>
      <c r="L6">
        <v>388871.12194542802</v>
      </c>
      <c r="M6">
        <v>805051.15025190497</v>
      </c>
      <c r="N6">
        <v>19.122553114709699</v>
      </c>
      <c r="O6">
        <v>0.746</v>
      </c>
      <c r="P6">
        <v>0.80600000000000005</v>
      </c>
    </row>
    <row r="7" spans="1:16" x14ac:dyDescent="0.25">
      <c r="A7">
        <v>6</v>
      </c>
      <c r="B7">
        <v>388871.99601431901</v>
      </c>
      <c r="C7">
        <v>805053.259824301</v>
      </c>
      <c r="D7">
        <v>18.977154905199399</v>
      </c>
      <c r="E7">
        <v>2.1999999999999999E-2</v>
      </c>
      <c r="F7">
        <v>3.5999999999999997E-2</v>
      </c>
      <c r="G7">
        <v>388872.19802363898</v>
      </c>
      <c r="H7">
        <v>805053.4515809</v>
      </c>
      <c r="I7">
        <v>19.1494793037911</v>
      </c>
      <c r="J7">
        <v>0.21153357939272599</v>
      </c>
      <c r="K7">
        <v>0.165930311053194</v>
      </c>
      <c r="L7">
        <v>388871.99601431901</v>
      </c>
      <c r="M7">
        <v>805053.259824301</v>
      </c>
      <c r="N7">
        <v>18.977154905199399</v>
      </c>
      <c r="O7">
        <v>2.1999999999999999E-2</v>
      </c>
      <c r="P7">
        <v>3.5999999999999997E-2</v>
      </c>
    </row>
    <row r="8" spans="1:16" x14ac:dyDescent="0.25">
      <c r="A8">
        <v>7</v>
      </c>
      <c r="B8">
        <v>388932.41026207601</v>
      </c>
      <c r="C8">
        <v>805058.11949246796</v>
      </c>
      <c r="D8">
        <v>17.606717692979601</v>
      </c>
      <c r="E8">
        <v>8.9999999999999993E-3</v>
      </c>
      <c r="F8">
        <v>1.2999999999999999E-2</v>
      </c>
      <c r="G8">
        <v>388932.99245483702</v>
      </c>
      <c r="H8">
        <v>805058.21811066906</v>
      </c>
      <c r="I8">
        <v>17.457000252160402</v>
      </c>
      <c r="J8">
        <v>0.28713613614632899</v>
      </c>
      <c r="K8">
        <v>0.12872917616214799</v>
      </c>
      <c r="L8">
        <v>388932.41026207601</v>
      </c>
      <c r="M8">
        <v>805058.11949246796</v>
      </c>
      <c r="N8">
        <v>17.606717692979601</v>
      </c>
      <c r="O8">
        <v>8.9999999999999993E-3</v>
      </c>
      <c r="P8">
        <v>1.2999999999999999E-2</v>
      </c>
    </row>
    <row r="9" spans="1:16" x14ac:dyDescent="0.25">
      <c r="A9">
        <v>8</v>
      </c>
      <c r="B9">
        <v>388937.185843218</v>
      </c>
      <c r="C9">
        <v>805075.50172735006</v>
      </c>
      <c r="D9">
        <v>17.663168590882499</v>
      </c>
      <c r="E9">
        <v>5.3999999999999999E-2</v>
      </c>
      <c r="F9">
        <v>9.4E-2</v>
      </c>
      <c r="G9">
        <v>388937.66185696598</v>
      </c>
      <c r="H9">
        <v>805076.00303949497</v>
      </c>
      <c r="I9">
        <v>17.609257682431</v>
      </c>
      <c r="J9">
        <v>0.37017072771161602</v>
      </c>
      <c r="K9">
        <v>0.15121392966191699</v>
      </c>
      <c r="L9">
        <v>388937.185843218</v>
      </c>
      <c r="M9">
        <v>805075.50172735006</v>
      </c>
      <c r="N9">
        <v>17.663168590882499</v>
      </c>
      <c r="O9">
        <v>5.3999999999999999E-2</v>
      </c>
      <c r="P9">
        <v>9.4E-2</v>
      </c>
    </row>
    <row r="10" spans="1:16" x14ac:dyDescent="0.25">
      <c r="A10">
        <v>9</v>
      </c>
      <c r="B10">
        <v>388955.62411296502</v>
      </c>
      <c r="C10">
        <v>805082.29483380099</v>
      </c>
      <c r="D10">
        <v>17.372672878879499</v>
      </c>
      <c r="E10">
        <v>8.7999999999999995E-2</v>
      </c>
      <c r="F10">
        <v>0.11799999999999999</v>
      </c>
      <c r="G10">
        <v>388955.64974972699</v>
      </c>
      <c r="H10">
        <v>805082.30276188802</v>
      </c>
      <c r="I10">
        <v>17.346133531201499</v>
      </c>
      <c r="J10">
        <v>0.29065401020870302</v>
      </c>
      <c r="K10">
        <v>0.16399052840322301</v>
      </c>
      <c r="L10">
        <v>388955.62411296502</v>
      </c>
      <c r="M10">
        <v>805082.29483380099</v>
      </c>
      <c r="N10">
        <v>17.372672878879499</v>
      </c>
      <c r="O10">
        <v>8.7999999999999995E-2</v>
      </c>
      <c r="P10">
        <v>0.11799999999999999</v>
      </c>
    </row>
    <row r="11" spans="1:16" x14ac:dyDescent="0.25">
      <c r="A11">
        <v>10</v>
      </c>
      <c r="B11">
        <v>388954.26867048402</v>
      </c>
      <c r="C11">
        <v>805116.81814173295</v>
      </c>
      <c r="D11">
        <v>17.466477389028999</v>
      </c>
      <c r="E11">
        <v>2.7E-2</v>
      </c>
      <c r="F11">
        <v>4.2000000000000003E-2</v>
      </c>
      <c r="G11">
        <v>388954.30247391399</v>
      </c>
      <c r="H11">
        <v>805117.336319483</v>
      </c>
      <c r="I11">
        <v>17.466255285250899</v>
      </c>
      <c r="J11">
        <v>0.25754697682727401</v>
      </c>
      <c r="K11">
        <v>0.16379446764570799</v>
      </c>
      <c r="L11">
        <v>388954.26867048402</v>
      </c>
      <c r="M11">
        <v>805116.81814173295</v>
      </c>
      <c r="N11">
        <v>17.466477389028999</v>
      </c>
      <c r="O11">
        <v>2.7E-2</v>
      </c>
      <c r="P11">
        <v>4.2000000000000003E-2</v>
      </c>
    </row>
    <row r="12" spans="1:16" x14ac:dyDescent="0.25">
      <c r="A12">
        <v>11</v>
      </c>
      <c r="B12">
        <v>388965.95067097503</v>
      </c>
      <c r="C12">
        <v>805075.83781715203</v>
      </c>
      <c r="D12">
        <v>17.5247055040014</v>
      </c>
      <c r="E12">
        <v>0.11799999999999999</v>
      </c>
      <c r="F12">
        <v>0.152</v>
      </c>
      <c r="G12">
        <v>388965.917410183</v>
      </c>
      <c r="H12">
        <v>805075.82492722606</v>
      </c>
      <c r="I12">
        <v>17.468044394343</v>
      </c>
      <c r="J12">
        <v>0.29004637412300499</v>
      </c>
      <c r="K12">
        <v>0.18040877769163399</v>
      </c>
      <c r="L12">
        <v>388965.95067097503</v>
      </c>
      <c r="M12">
        <v>805075.83781715203</v>
      </c>
      <c r="N12">
        <v>17.5247055040014</v>
      </c>
      <c r="O12">
        <v>0.11799999999999999</v>
      </c>
      <c r="P12">
        <v>0.152</v>
      </c>
    </row>
    <row r="13" spans="1:16" x14ac:dyDescent="0.25">
      <c r="A13">
        <v>12</v>
      </c>
      <c r="B13">
        <v>388973.32661457598</v>
      </c>
      <c r="C13">
        <v>805071.43434921198</v>
      </c>
      <c r="D13">
        <v>17.494785408829902</v>
      </c>
      <c r="E13">
        <v>0.20581458158667601</v>
      </c>
      <c r="F13">
        <v>0.19387806204080499</v>
      </c>
      <c r="G13">
        <v>388973.32661457598</v>
      </c>
      <c r="H13">
        <v>805071.43434921198</v>
      </c>
      <c r="I13">
        <v>17.494785408829902</v>
      </c>
      <c r="J13">
        <v>0.20581458158667601</v>
      </c>
      <c r="K13">
        <v>0.19387806204080499</v>
      </c>
      <c r="L13">
        <v>388973.07161313499</v>
      </c>
      <c r="M13">
        <v>805072.10947344999</v>
      </c>
      <c r="N13">
        <v>17.376064941691499</v>
      </c>
      <c r="O13">
        <v>0.254</v>
      </c>
      <c r="P13">
        <v>0.28199999999999997</v>
      </c>
    </row>
    <row r="14" spans="1:16" x14ac:dyDescent="0.25">
      <c r="A14">
        <v>13</v>
      </c>
      <c r="B14">
        <v>388980.78459412599</v>
      </c>
      <c r="C14">
        <v>805067.03779457603</v>
      </c>
      <c r="D14">
        <v>19.733923048638299</v>
      </c>
      <c r="E14">
        <v>0.17513539871292599</v>
      </c>
      <c r="F14">
        <v>0.19093204497437499</v>
      </c>
      <c r="G14">
        <v>388980.78459412599</v>
      </c>
      <c r="H14">
        <v>805067.03779457603</v>
      </c>
      <c r="I14">
        <v>19.733923048638299</v>
      </c>
      <c r="J14">
        <v>0.17513539871292599</v>
      </c>
      <c r="K14">
        <v>0.19093204497437499</v>
      </c>
      <c r="L14">
        <v>388980.49712212803</v>
      </c>
      <c r="M14">
        <v>805067.68814532901</v>
      </c>
      <c r="N14">
        <v>17.6661496696303</v>
      </c>
      <c r="O14">
        <v>0.42799999999999999</v>
      </c>
      <c r="P14">
        <v>0.46600000000000003</v>
      </c>
    </row>
    <row r="15" spans="1:16" x14ac:dyDescent="0.25">
      <c r="A15">
        <v>14</v>
      </c>
      <c r="B15">
        <v>388987.67054250598</v>
      </c>
      <c r="C15">
        <v>805026.16216769605</v>
      </c>
      <c r="D15">
        <v>17.179036728049599</v>
      </c>
      <c r="E15">
        <v>1.2E-2</v>
      </c>
      <c r="F15">
        <v>1.2999999999999999E-2</v>
      </c>
      <c r="G15">
        <v>388987.660947925</v>
      </c>
      <c r="H15">
        <v>805025.50204166805</v>
      </c>
      <c r="I15">
        <v>19.112680803588901</v>
      </c>
      <c r="J15">
        <v>0.17513539871292599</v>
      </c>
      <c r="K15">
        <v>0.19093204497437499</v>
      </c>
      <c r="L15">
        <v>388987.67054250598</v>
      </c>
      <c r="M15">
        <v>805026.16216769605</v>
      </c>
      <c r="N15">
        <v>17.179036728049599</v>
      </c>
      <c r="O15">
        <v>1.2E-2</v>
      </c>
      <c r="P15">
        <v>1.2999999999999999E-2</v>
      </c>
    </row>
    <row r="16" spans="1:16" x14ac:dyDescent="0.25">
      <c r="A16">
        <v>15</v>
      </c>
      <c r="B16">
        <v>388986.86967471702</v>
      </c>
      <c r="C16">
        <v>805016.44103556604</v>
      </c>
      <c r="D16">
        <v>17.159318265306101</v>
      </c>
      <c r="E16">
        <v>1.7000000000000001E-2</v>
      </c>
      <c r="F16">
        <v>2.9000000000000001E-2</v>
      </c>
      <c r="G16">
        <v>388986.93636424397</v>
      </c>
      <c r="H16">
        <v>805016.52364892606</v>
      </c>
      <c r="I16">
        <v>16.943082395400399</v>
      </c>
      <c r="J16">
        <v>0.16703738890391601</v>
      </c>
      <c r="K16">
        <v>0.15636020178014901</v>
      </c>
      <c r="L16">
        <v>388986.86967471702</v>
      </c>
      <c r="M16">
        <v>805016.44103556604</v>
      </c>
      <c r="N16">
        <v>17.159318265306101</v>
      </c>
      <c r="O16">
        <v>1.7000000000000001E-2</v>
      </c>
      <c r="P16">
        <v>2.9000000000000001E-2</v>
      </c>
    </row>
    <row r="19" spans="2:18" x14ac:dyDescent="0.25">
      <c r="B19" t="s">
        <v>59</v>
      </c>
      <c r="C19" t="s">
        <v>34</v>
      </c>
      <c r="D19" t="s">
        <v>33</v>
      </c>
      <c r="G19" t="s">
        <v>61</v>
      </c>
      <c r="H19" t="s">
        <v>60</v>
      </c>
      <c r="I19" t="s">
        <v>62</v>
      </c>
      <c r="J19" t="s">
        <v>71</v>
      </c>
      <c r="K19" t="s">
        <v>72</v>
      </c>
      <c r="L19" t="s">
        <v>73</v>
      </c>
      <c r="M19" t="s">
        <v>74</v>
      </c>
    </row>
    <row r="20" spans="2:18" x14ac:dyDescent="0.25">
      <c r="C20" cm="1">
        <f t="array" ref="C20:C34">control_points[Easting]</f>
        <v>388966.08199999999</v>
      </c>
      <c r="D20" cm="1">
        <f t="array" ref="D20:D34">control_points[Northing]</f>
        <v>804986.83499999996</v>
      </c>
      <c r="G20">
        <f>SQRT(POWER(C20-B2, 2) + POWER(D20 - C2, 2))</f>
        <v>0.1702423379475401</v>
      </c>
      <c r="H20">
        <f>SQRT(POWER(C20-G2, 2) + POWER(D20 - H2, 2))</f>
        <v>4.2078140185659967</v>
      </c>
      <c r="I20">
        <f>SQRT(POWER(C20-L2, 2) + POWER(D20 - M2, 2))</f>
        <v>0.1702423379475401</v>
      </c>
      <c r="J20" t="b">
        <f>H20 &lt; I20</f>
        <v>0</v>
      </c>
      <c r="K20" t="b">
        <f>G20=H20</f>
        <v>0</v>
      </c>
      <c r="L20" t="b">
        <f>IF(AND(J20=FALSE, K20=TRUE), TRUE, FALSE)</f>
        <v>0</v>
      </c>
      <c r="M20" t="b">
        <f>IF(AND(J20=TRUE, K20=FALSE), TRUE, FALSE)</f>
        <v>0</v>
      </c>
    </row>
    <row r="21" spans="2:18" x14ac:dyDescent="0.25">
      <c r="C21">
        <v>388934.897</v>
      </c>
      <c r="D21">
        <v>804995.19</v>
      </c>
      <c r="G21">
        <f>SQRT(POWER(C21-B3, 2) + POWER(D21 - C3, 2))</f>
        <v>0.1856093974104627</v>
      </c>
      <c r="H21">
        <f t="shared" ref="H21:H34" si="0">SQRT(POWER(C21-G3, 2) + POWER(D21 - H3, 2))</f>
        <v>0.27921807364621276</v>
      </c>
      <c r="I21">
        <f t="shared" ref="I21:I34" si="1">SQRT(POWER(C21-L3, 2) + POWER(D21 - M3, 2))</f>
        <v>0.1856093974104627</v>
      </c>
      <c r="J21" t="b">
        <f t="shared" ref="J21:J34" si="2">H21 &lt; I21</f>
        <v>0</v>
      </c>
      <c r="K21" t="b">
        <f t="shared" ref="K21:K34" si="3">G21=H21</f>
        <v>0</v>
      </c>
      <c r="L21" t="b">
        <f t="shared" ref="L21:L34" si="4">IF(AND(J21=FALSE, K21=TRUE), TRUE, FALSE)</f>
        <v>0</v>
      </c>
      <c r="M21" t="b">
        <f t="shared" ref="M21:M34" si="5">IF(AND(J21=TRUE, K21=FALSE), TRUE, FALSE)</f>
        <v>0</v>
      </c>
    </row>
    <row r="22" spans="2:18" x14ac:dyDescent="0.25">
      <c r="C22">
        <v>388914.93900000001</v>
      </c>
      <c r="D22">
        <v>804996.24600000004</v>
      </c>
      <c r="G22">
        <f>SQRT(POWER(C22-B4, 2) + POWER(D22 - C4, 2))</f>
        <v>0.21779446668218838</v>
      </c>
      <c r="H22">
        <f t="shared" si="0"/>
        <v>0.33134361151696257</v>
      </c>
      <c r="I22">
        <f t="shared" si="1"/>
        <v>0.21779446668218838</v>
      </c>
      <c r="J22" t="b">
        <f t="shared" si="2"/>
        <v>0</v>
      </c>
      <c r="K22" t="b">
        <f t="shared" si="3"/>
        <v>0</v>
      </c>
      <c r="L22" t="b">
        <f t="shared" si="4"/>
        <v>0</v>
      </c>
      <c r="M22" t="b">
        <f t="shared" si="5"/>
        <v>0</v>
      </c>
      <c r="P22" t="s">
        <v>81</v>
      </c>
      <c r="Q22" t="s">
        <v>82</v>
      </c>
      <c r="R22" t="s">
        <v>83</v>
      </c>
    </row>
    <row r="23" spans="2:18" x14ac:dyDescent="0.25">
      <c r="C23">
        <v>388855.951</v>
      </c>
      <c r="D23">
        <v>805002.45499999996</v>
      </c>
      <c r="G23">
        <f>SQRT(POWER(C23-B5, 2) + POWER(D23 - C5, 2))</f>
        <v>0.16532811494231114</v>
      </c>
      <c r="H23">
        <f t="shared" si="0"/>
        <v>0.7218880478994949</v>
      </c>
      <c r="I23">
        <f t="shared" si="1"/>
        <v>0.16532811494231114</v>
      </c>
      <c r="J23" t="b">
        <f t="shared" si="2"/>
        <v>0</v>
      </c>
      <c r="K23" t="b">
        <f t="shared" si="3"/>
        <v>0</v>
      </c>
      <c r="L23" t="b">
        <f t="shared" si="4"/>
        <v>0</v>
      </c>
      <c r="M23" t="b">
        <f t="shared" si="5"/>
        <v>0</v>
      </c>
      <c r="P23" cm="1">
        <f t="array" ref="P23">AVERAGE(SQRT(POWER(G20:G34 - E2:E16, 2)))</f>
        <v>0.34896222340955874</v>
      </c>
      <c r="Q23" cm="1">
        <f t="array" ref="Q23">AVERAGE(SQRT(POWER(H20:H34 - J2:J16, 2)))</f>
        <v>0.45370501033405386</v>
      </c>
      <c r="R23" cm="1">
        <f t="array" ref="R23">AVERAGE(SQRT(POWER(I20:I34 - O2:O16, 2)))</f>
        <v>0.28630883181418587</v>
      </c>
    </row>
    <row r="24" spans="2:18" x14ac:dyDescent="0.25">
      <c r="C24">
        <v>388871.25699999998</v>
      </c>
      <c r="D24">
        <v>805052.40599999996</v>
      </c>
      <c r="G24">
        <f>SQRT(POWER(C24-B6, 2) + POWER(D24 - C6, 2))</f>
        <v>0.30506788839599247</v>
      </c>
      <c r="H24">
        <f t="shared" si="0"/>
        <v>0.30506788839599247</v>
      </c>
      <c r="I24">
        <f t="shared" si="1"/>
        <v>1.2629897131334271</v>
      </c>
      <c r="J24" t="b">
        <f t="shared" si="2"/>
        <v>1</v>
      </c>
      <c r="K24" t="b">
        <f t="shared" si="3"/>
        <v>1</v>
      </c>
      <c r="L24" t="b">
        <f t="shared" si="4"/>
        <v>0</v>
      </c>
      <c r="M24" t="b">
        <f t="shared" si="5"/>
        <v>0</v>
      </c>
    </row>
    <row r="25" spans="2:18" x14ac:dyDescent="0.25">
      <c r="C25">
        <v>388871.908</v>
      </c>
      <c r="D25">
        <v>805053.34699999995</v>
      </c>
      <c r="G25">
        <f>SQRT(POWER(C25-B7, 2) + POWER(D25 - C7, 2))</f>
        <v>0.1238794689982373</v>
      </c>
      <c r="H25">
        <f t="shared" si="0"/>
        <v>0.30830322058699011</v>
      </c>
      <c r="I25">
        <f t="shared" si="1"/>
        <v>0.1238794689982373</v>
      </c>
      <c r="J25" t="b">
        <f t="shared" si="2"/>
        <v>0</v>
      </c>
      <c r="K25" t="b">
        <f t="shared" si="3"/>
        <v>0</v>
      </c>
      <c r="L25" t="b">
        <f t="shared" si="4"/>
        <v>0</v>
      </c>
      <c r="M25" t="b">
        <f t="shared" si="5"/>
        <v>0</v>
      </c>
    </row>
    <row r="26" spans="2:18" x14ac:dyDescent="0.25">
      <c r="C26">
        <v>388932.25300000003</v>
      </c>
      <c r="D26">
        <v>805058.24399999995</v>
      </c>
      <c r="G26">
        <f>SQRT(POWER(C26-B8, 2) + POWER(D26 - C8, 2))</f>
        <v>0.20058286583033075</v>
      </c>
      <c r="H26">
        <f t="shared" si="0"/>
        <v>0.73990790873260948</v>
      </c>
      <c r="I26">
        <f t="shared" si="1"/>
        <v>0.20058286583033075</v>
      </c>
      <c r="J26" t="b">
        <f t="shared" si="2"/>
        <v>0</v>
      </c>
      <c r="K26" t="b">
        <f t="shared" si="3"/>
        <v>0</v>
      </c>
      <c r="L26" t="b">
        <f t="shared" si="4"/>
        <v>0</v>
      </c>
      <c r="M26" t="b">
        <f t="shared" si="5"/>
        <v>0</v>
      </c>
    </row>
    <row r="27" spans="2:18" x14ac:dyDescent="0.25">
      <c r="C27">
        <v>388937.05099999998</v>
      </c>
      <c r="D27">
        <v>805075.79399999999</v>
      </c>
      <c r="G27">
        <f>SQRT(POWER(C27-B9, 2) + POWER(D27 - C9, 2))</f>
        <v>0.32187885197533461</v>
      </c>
      <c r="H27">
        <f t="shared" si="0"/>
        <v>0.64563437282259617</v>
      </c>
      <c r="I27">
        <f t="shared" si="1"/>
        <v>0.32187885197533461</v>
      </c>
      <c r="J27" t="b">
        <f t="shared" si="2"/>
        <v>0</v>
      </c>
      <c r="K27" t="b">
        <f t="shared" si="3"/>
        <v>0</v>
      </c>
      <c r="L27" t="b">
        <f t="shared" si="4"/>
        <v>0</v>
      </c>
      <c r="M27" t="b">
        <f t="shared" si="5"/>
        <v>0</v>
      </c>
    </row>
    <row r="28" spans="2:18" x14ac:dyDescent="0.25">
      <c r="C28">
        <v>388954.97399999999</v>
      </c>
      <c r="D28">
        <v>805082.897</v>
      </c>
      <c r="G28">
        <f t="shared" ref="G28:G34" si="6">SQRT(POWER(C28-B10, 2) + POWER(D28 - C10, 2))</f>
        <v>0.88614389267551075</v>
      </c>
      <c r="H28">
        <f t="shared" si="0"/>
        <v>0.89986478277235227</v>
      </c>
      <c r="I28">
        <f t="shared" si="1"/>
        <v>0.88614389267551075</v>
      </c>
      <c r="J28" t="b">
        <f t="shared" si="2"/>
        <v>0</v>
      </c>
      <c r="K28" t="b">
        <f t="shared" si="3"/>
        <v>0</v>
      </c>
      <c r="L28" t="b">
        <f t="shared" si="4"/>
        <v>0</v>
      </c>
      <c r="M28" t="b">
        <f t="shared" si="5"/>
        <v>0</v>
      </c>
    </row>
    <row r="29" spans="2:18" x14ac:dyDescent="0.25">
      <c r="C29">
        <v>388954.12400000001</v>
      </c>
      <c r="D29">
        <v>805116.96600000001</v>
      </c>
      <c r="G29">
        <f t="shared" si="6"/>
        <v>0.20686134506647141</v>
      </c>
      <c r="H29">
        <f t="shared" si="0"/>
        <v>0.4110832731361827</v>
      </c>
      <c r="I29">
        <f t="shared" si="1"/>
        <v>0.20686134506647141</v>
      </c>
      <c r="J29" t="b">
        <f t="shared" si="2"/>
        <v>0</v>
      </c>
      <c r="K29" t="b">
        <f t="shared" si="3"/>
        <v>0</v>
      </c>
      <c r="L29" t="b">
        <f t="shared" si="4"/>
        <v>0</v>
      </c>
      <c r="M29" t="b">
        <f t="shared" si="5"/>
        <v>0</v>
      </c>
    </row>
    <row r="30" spans="2:18" x14ac:dyDescent="0.25">
      <c r="C30">
        <v>388965.12400000001</v>
      </c>
      <c r="D30">
        <v>805076.22199999995</v>
      </c>
      <c r="G30">
        <f t="shared" si="6"/>
        <v>0.91158179093881087</v>
      </c>
      <c r="H30">
        <f t="shared" si="0"/>
        <v>0.88722404511873532</v>
      </c>
      <c r="I30">
        <f t="shared" si="1"/>
        <v>0.91158179093881087</v>
      </c>
      <c r="J30" t="b">
        <f t="shared" si="2"/>
        <v>1</v>
      </c>
      <c r="K30" t="b">
        <f t="shared" si="3"/>
        <v>0</v>
      </c>
      <c r="L30" t="b">
        <f t="shared" si="4"/>
        <v>0</v>
      </c>
      <c r="M30" t="b">
        <f t="shared" si="5"/>
        <v>1</v>
      </c>
    </row>
    <row r="31" spans="2:18" x14ac:dyDescent="0.25">
      <c r="C31">
        <v>388972.41499999998</v>
      </c>
      <c r="D31">
        <v>805072.16700000002</v>
      </c>
      <c r="G31">
        <f>SQRT(POWER(C31-B13, 2) + POWER(D31 - C13, 2))</f>
        <v>1.1695376489853273</v>
      </c>
      <c r="H31">
        <f t="shared" si="0"/>
        <v>1.1695376489853273</v>
      </c>
      <c r="I31">
        <f t="shared" si="1"/>
        <v>0.65912829785076543</v>
      </c>
      <c r="J31" t="b">
        <f t="shared" si="2"/>
        <v>0</v>
      </c>
      <c r="K31" t="b">
        <f t="shared" si="3"/>
        <v>1</v>
      </c>
      <c r="L31" t="b">
        <f t="shared" si="4"/>
        <v>1</v>
      </c>
      <c r="M31" t="b">
        <f t="shared" si="5"/>
        <v>0</v>
      </c>
    </row>
    <row r="32" spans="2:18" x14ac:dyDescent="0.25">
      <c r="C32">
        <v>388980.05599999998</v>
      </c>
      <c r="D32">
        <v>805067.728</v>
      </c>
      <c r="G32">
        <f t="shared" si="6"/>
        <v>1.0036099480054816</v>
      </c>
      <c r="H32">
        <f t="shared" si="0"/>
        <v>1.0036099480054816</v>
      </c>
      <c r="I32">
        <f t="shared" si="1"/>
        <v>0.44291887141072628</v>
      </c>
      <c r="J32" t="b">
        <f>H32 &lt; I32</f>
        <v>0</v>
      </c>
      <c r="K32" t="b">
        <f t="shared" si="3"/>
        <v>1</v>
      </c>
      <c r="L32" t="b">
        <f t="shared" si="4"/>
        <v>1</v>
      </c>
      <c r="M32" t="b">
        <f t="shared" si="5"/>
        <v>0</v>
      </c>
    </row>
    <row r="33" spans="3:13" x14ac:dyDescent="0.25">
      <c r="C33">
        <v>388987.53600000002</v>
      </c>
      <c r="D33">
        <v>805026.27800000005</v>
      </c>
      <c r="G33">
        <f t="shared" si="6"/>
        <v>0.17753537269701747</v>
      </c>
      <c r="H33">
        <f t="shared" si="0"/>
        <v>0.78595376260817784</v>
      </c>
      <c r="I33">
        <f t="shared" si="1"/>
        <v>0.17753537269701747</v>
      </c>
      <c r="J33" t="b">
        <f t="shared" si="2"/>
        <v>0</v>
      </c>
      <c r="K33" t="b">
        <f t="shared" si="3"/>
        <v>0</v>
      </c>
      <c r="L33" t="b">
        <f t="shared" si="4"/>
        <v>0</v>
      </c>
      <c r="M33" t="b">
        <f t="shared" si="5"/>
        <v>0</v>
      </c>
    </row>
    <row r="34" spans="3:13" x14ac:dyDescent="0.25">
      <c r="C34">
        <v>388986.73300000001</v>
      </c>
      <c r="D34">
        <v>805016.53899999999</v>
      </c>
      <c r="G34">
        <f t="shared" si="6"/>
        <v>0.16815768965365452</v>
      </c>
      <c r="H34">
        <f t="shared" si="0"/>
        <v>0.20394281353809007</v>
      </c>
      <c r="I34">
        <f t="shared" si="1"/>
        <v>0.16815768965365452</v>
      </c>
      <c r="J34" t="b">
        <f t="shared" si="2"/>
        <v>0</v>
      </c>
      <c r="K34" t="b">
        <f t="shared" si="3"/>
        <v>0</v>
      </c>
      <c r="L34" t="b">
        <f t="shared" si="4"/>
        <v>0</v>
      </c>
      <c r="M34" t="b">
        <f t="shared" si="5"/>
        <v>0</v>
      </c>
    </row>
    <row r="37" spans="3:13" x14ac:dyDescent="0.25">
      <c r="F37" t="s">
        <v>64</v>
      </c>
      <c r="G37">
        <f>AVERAGE(G20:G34)</f>
        <v>0.41425407201364473</v>
      </c>
      <c r="H37">
        <f>AVERAGE(H20:H34)</f>
        <v>0.8600262277554136</v>
      </c>
      <c r="I37">
        <f>AVERAGE(I20:I34)</f>
        <v>0.40670883181418593</v>
      </c>
      <c r="K37" t="s">
        <v>75</v>
      </c>
      <c r="L37">
        <f>COUNTIF(L20:L34, TRUE)</f>
        <v>2</v>
      </c>
      <c r="M37">
        <f>COUNTIF(M20:M34, TRUE)</f>
        <v>1</v>
      </c>
    </row>
    <row r="38" spans="3:13" x14ac:dyDescent="0.25">
      <c r="F38" t="s">
        <v>65</v>
      </c>
      <c r="G38" cm="1">
        <f t="array" ref="G38">SQRT(SUM(POWER(C20:C34 - B2:B16, 2) + POWER(D20:D34 - C2:C16, 2))/13)</f>
        <v>0.58732275045236226</v>
      </c>
      <c r="H38" cm="1">
        <f t="array" ref="H38">SQRT(SUM(POWER(C20:C34 - G2:G16, 2) + POWER(D20:D34 - H2:H16, 2))/13)</f>
        <v>1.3690894519985757</v>
      </c>
      <c r="I38" cm="1">
        <f t="array" ref="I38">SQRT(SUM(POWER(C20:C34 - L2:L16, 2) + POWER(D20:D34 - M2:M16, 2))/13)</f>
        <v>0.57123191909350512</v>
      </c>
    </row>
    <row r="43" spans="3:13" x14ac:dyDescent="0.25">
      <c r="G43" cm="1">
        <f t="array" ref="G43:G57">POWER(C20:C34 - B2:B16, 2) + POWER(D20:D34 - C2:C16, 2)</f>
        <v>2.8982453629844446E-2</v>
      </c>
      <c r="H43" cm="1">
        <f t="array" ref="H43:H57">POWER(C20:C34 - G2:G16, 2) + POWER(D20:D34 - H2:H16, 2)</f>
        <v>17.70569881484052</v>
      </c>
      <c r="I43" cm="1">
        <f t="array" ref="I43:I57">POWER(C20:C34 - L2:L16, 2) + POWER(D20:D34 - M2:M16, 2)</f>
        <v>2.8982453629844446E-2</v>
      </c>
    </row>
    <row r="44" spans="3:13" x14ac:dyDescent="0.25">
      <c r="G44">
        <v>3.4450848407075074E-2</v>
      </c>
      <c r="H44">
        <v>7.7962732650701888E-2</v>
      </c>
      <c r="I44">
        <v>3.4450848407075074E-2</v>
      </c>
    </row>
    <row r="45" spans="3:13" x14ac:dyDescent="0.25">
      <c r="G45">
        <v>4.7434429717378865E-2</v>
      </c>
      <c r="H45">
        <v>0.10978858889310379</v>
      </c>
      <c r="I45">
        <v>4.7434429717378865E-2</v>
      </c>
    </row>
    <row r="46" spans="3:13" x14ac:dyDescent="0.25">
      <c r="G46">
        <v>2.7333385590378047E-2</v>
      </c>
      <c r="H46">
        <v>0.52112235370014348</v>
      </c>
      <c r="I46">
        <v>2.7333385590378047E-2</v>
      </c>
    </row>
    <row r="47" spans="3:13" x14ac:dyDescent="0.25">
      <c r="G47">
        <v>9.3066416530389703E-2</v>
      </c>
      <c r="H47">
        <v>9.3066416530389703E-2</v>
      </c>
      <c r="I47">
        <v>1.5951430154808566</v>
      </c>
    </row>
    <row r="48" spans="3:13" x14ac:dyDescent="0.25">
      <c r="G48">
        <v>1.5346122839285237E-2</v>
      </c>
      <c r="H48">
        <v>9.5050875824310294E-2</v>
      </c>
      <c r="I48">
        <v>1.5346122839285237E-2</v>
      </c>
    </row>
    <row r="49" spans="7:9" x14ac:dyDescent="0.25">
      <c r="G49">
        <v>4.0233486064708467E-2</v>
      </c>
      <c r="H49">
        <v>0.54746371340506361</v>
      </c>
      <c r="I49">
        <v>4.0233486064708467E-2</v>
      </c>
    </row>
    <row r="50" spans="7:9" x14ac:dyDescent="0.25">
      <c r="G50">
        <v>0.10360599534895937</v>
      </c>
      <c r="H50">
        <v>0.41684374337002711</v>
      </c>
      <c r="I50">
        <v>0.10360599534895937</v>
      </c>
    </row>
    <row r="51" spans="7:9" x14ac:dyDescent="0.25">
      <c r="G51">
        <v>0.78525099852610714</v>
      </c>
      <c r="H51">
        <v>0.80975662727393283</v>
      </c>
      <c r="I51">
        <v>0.78525099852610714</v>
      </c>
    </row>
    <row r="52" spans="7:9" x14ac:dyDescent="0.25">
      <c r="G52">
        <v>4.279161608270976E-2</v>
      </c>
      <c r="H52">
        <v>0.16898945745235738</v>
      </c>
      <c r="I52">
        <v>4.279161608270976E-2</v>
      </c>
    </row>
    <row r="53" spans="7:9" x14ac:dyDescent="0.25">
      <c r="G53">
        <v>0.83098136157120994</v>
      </c>
      <c r="H53">
        <v>0.78716650623685158</v>
      </c>
      <c r="I53">
        <v>0.83098136157120994</v>
      </c>
    </row>
    <row r="54" spans="7:9" x14ac:dyDescent="0.25">
      <c r="G54">
        <v>1.3678183123941268</v>
      </c>
      <c r="H54">
        <v>1.3678183123941268</v>
      </c>
      <c r="I54">
        <v>0.43445011302764741</v>
      </c>
    </row>
    <row r="55" spans="7:9" x14ac:dyDescent="0.25">
      <c r="G55">
        <v>1.0072329277355654</v>
      </c>
      <c r="H55">
        <v>1.0072329277355654</v>
      </c>
      <c r="I55">
        <v>0.19617712665175147</v>
      </c>
    </row>
    <row r="56" spans="7:9" x14ac:dyDescent="0.25">
      <c r="G56">
        <v>3.1518808558668898E-2</v>
      </c>
      <c r="H56">
        <v>0.61772331695795202</v>
      </c>
      <c r="I56">
        <v>3.1518808558668898E-2</v>
      </c>
    </row>
    <row r="57" spans="7:9" x14ac:dyDescent="0.25">
      <c r="G57">
        <v>2.8277008589654786E-2</v>
      </c>
      <c r="H57">
        <v>4.1592671193832177E-2</v>
      </c>
      <c r="I57">
        <v>2.8277008589654786E-2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3554-8F77-4695-8FEC-20259DE1AF0D}">
  <dimension ref="A1:R57"/>
  <sheetViews>
    <sheetView topLeftCell="H13" workbookViewId="0">
      <selection activeCell="Q24" sqref="Q24"/>
    </sheetView>
  </sheetViews>
  <sheetFormatPr defaultRowHeight="15" x14ac:dyDescent="0.25"/>
  <cols>
    <col min="1" max="1" width="9.28515625" bestFit="1" customWidth="1"/>
    <col min="2" max="2" width="12" bestFit="1" customWidth="1"/>
    <col min="3" max="3" width="12.5703125" bestFit="1" customWidth="1"/>
    <col min="4" max="4" width="13.42578125" bestFit="1" customWidth="1"/>
    <col min="5" max="5" width="17.85546875" bestFit="1" customWidth="1"/>
    <col min="6" max="6" width="15.42578125" bestFit="1" customWidth="1"/>
    <col min="7" max="7" width="12" bestFit="1" customWidth="1"/>
    <col min="8" max="8" width="13" bestFit="1" customWidth="1"/>
    <col min="9" max="9" width="13.85546875" bestFit="1" customWidth="1"/>
    <col min="10" max="10" width="18.28515625" bestFit="1" customWidth="1"/>
    <col min="11" max="11" width="15.85546875" bestFit="1" customWidth="1"/>
    <col min="12" max="12" width="12.28515625" bestFit="1" customWidth="1"/>
    <col min="13" max="13" width="13.42578125" bestFit="1" customWidth="1"/>
    <col min="14" max="14" width="14.28515625" bestFit="1" customWidth="1"/>
    <col min="15" max="15" width="18.7109375" bestFit="1" customWidth="1"/>
    <col min="16" max="16" width="16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1</v>
      </c>
      <c r="B2">
        <v>388966.23616808798</v>
      </c>
      <c r="C2">
        <v>804986.73645823798</v>
      </c>
      <c r="D2">
        <v>17.416298902951301</v>
      </c>
      <c r="E2">
        <v>1.4E-2</v>
      </c>
      <c r="F2">
        <v>2.3E-2</v>
      </c>
      <c r="G2">
        <v>388965.96555077098</v>
      </c>
      <c r="H2">
        <v>804986.96955688403</v>
      </c>
      <c r="I2">
        <v>17.419985494995998</v>
      </c>
      <c r="J2">
        <v>0.17070839735329699</v>
      </c>
      <c r="K2">
        <v>0.10731922494432</v>
      </c>
      <c r="L2">
        <v>388966.23616808798</v>
      </c>
      <c r="M2">
        <v>804986.73645823798</v>
      </c>
      <c r="N2">
        <v>17.416298902951301</v>
      </c>
      <c r="O2">
        <v>1.4E-2</v>
      </c>
      <c r="P2">
        <v>2.3E-2</v>
      </c>
    </row>
    <row r="3" spans="1:16" x14ac:dyDescent="0.25">
      <c r="A3">
        <v>2</v>
      </c>
      <c r="B3">
        <v>388935.05386741</v>
      </c>
      <c r="C3">
        <v>804995.08022410201</v>
      </c>
      <c r="D3">
        <v>17.6597880737989</v>
      </c>
      <c r="E3">
        <v>1.0999999999999999E-2</v>
      </c>
      <c r="F3">
        <v>1.7999999999999999E-2</v>
      </c>
      <c r="G3">
        <v>388934.85831555398</v>
      </c>
      <c r="H3">
        <v>804995.06369322701</v>
      </c>
      <c r="I3">
        <v>17.658724636010199</v>
      </c>
      <c r="J3">
        <v>0.246171270926483</v>
      </c>
      <c r="K3">
        <v>9.2981343310772097E-2</v>
      </c>
      <c r="L3">
        <v>388935.05386741</v>
      </c>
      <c r="M3">
        <v>804995.08022410201</v>
      </c>
      <c r="N3">
        <v>17.6597880737989</v>
      </c>
      <c r="O3">
        <v>1.0999999999999999E-2</v>
      </c>
      <c r="P3">
        <v>1.7999999999999999E-2</v>
      </c>
    </row>
    <row r="4" spans="1:16" x14ac:dyDescent="0.25">
      <c r="A4">
        <v>3</v>
      </c>
      <c r="B4">
        <v>388915.088501035</v>
      </c>
      <c r="C4">
        <v>804996.12273729395</v>
      </c>
      <c r="D4">
        <v>17.797690979465301</v>
      </c>
      <c r="E4">
        <v>1.4E-2</v>
      </c>
      <c r="F4">
        <v>2.1999999999999999E-2</v>
      </c>
      <c r="G4">
        <v>388915.14395100402</v>
      </c>
      <c r="H4">
        <v>804996.20647653996</v>
      </c>
      <c r="I4">
        <v>17.835809151721801</v>
      </c>
      <c r="J4">
        <v>0.15011224688840399</v>
      </c>
      <c r="K4">
        <v>6.9365089059649498E-2</v>
      </c>
      <c r="L4">
        <v>388915.088501035</v>
      </c>
      <c r="M4">
        <v>804996.12273729395</v>
      </c>
      <c r="N4">
        <v>17.797690979465301</v>
      </c>
      <c r="O4">
        <v>1.4E-2</v>
      </c>
      <c r="P4">
        <v>2.1999999999999999E-2</v>
      </c>
    </row>
    <row r="5" spans="1:16" x14ac:dyDescent="0.25">
      <c r="A5">
        <v>4</v>
      </c>
      <c r="B5">
        <v>388856.08227422897</v>
      </c>
      <c r="C5">
        <v>805002.33089820901</v>
      </c>
      <c r="D5">
        <v>18.074661926063801</v>
      </c>
      <c r="E5">
        <v>8.9999999999999993E-3</v>
      </c>
      <c r="F5">
        <v>1.4E-2</v>
      </c>
      <c r="G5">
        <v>388855.33666689799</v>
      </c>
      <c r="H5">
        <v>805002.401041826</v>
      </c>
      <c r="I5">
        <v>18.0710537874305</v>
      </c>
      <c r="J5">
        <v>0.46307974206209601</v>
      </c>
      <c r="K5">
        <v>3.9345856908619102E-2</v>
      </c>
      <c r="L5">
        <v>388856.08227422897</v>
      </c>
      <c r="M5">
        <v>805002.33089820901</v>
      </c>
      <c r="N5">
        <v>18.074661926063801</v>
      </c>
      <c r="O5">
        <v>8.9999999999999993E-3</v>
      </c>
      <c r="P5">
        <v>1.4E-2</v>
      </c>
    </row>
    <row r="6" spans="1:16" x14ac:dyDescent="0.25">
      <c r="A6">
        <v>5</v>
      </c>
      <c r="B6">
        <v>388871.62534127798</v>
      </c>
      <c r="C6">
        <v>805052.43289738498</v>
      </c>
      <c r="D6">
        <v>18.623489599755398</v>
      </c>
      <c r="E6">
        <v>0.205211800289723</v>
      </c>
      <c r="F6">
        <v>8.9799181864238894E-2</v>
      </c>
      <c r="G6">
        <v>388871.62534127798</v>
      </c>
      <c r="H6">
        <v>805052.43289738498</v>
      </c>
      <c r="I6">
        <v>18.623489599755398</v>
      </c>
      <c r="J6">
        <v>0.205211800289723</v>
      </c>
      <c r="K6">
        <v>8.9799181864238894E-2</v>
      </c>
      <c r="L6">
        <v>388871.42036291398</v>
      </c>
      <c r="M6">
        <v>805051.43215428805</v>
      </c>
      <c r="N6">
        <v>18.359729407822702</v>
      </c>
      <c r="O6">
        <v>0.80300000000000005</v>
      </c>
      <c r="P6">
        <v>0.81100000000000005</v>
      </c>
    </row>
    <row r="7" spans="1:16" x14ac:dyDescent="0.25">
      <c r="A7">
        <v>6</v>
      </c>
      <c r="B7">
        <v>388872.21197103697</v>
      </c>
      <c r="C7">
        <v>805053.61950565199</v>
      </c>
      <c r="D7">
        <v>18.6709874742903</v>
      </c>
      <c r="E7">
        <v>0.19354942655165799</v>
      </c>
      <c r="F7">
        <v>9.3498085386035198E-2</v>
      </c>
      <c r="G7">
        <v>388872.21197103697</v>
      </c>
      <c r="H7">
        <v>805053.61950565199</v>
      </c>
      <c r="I7">
        <v>18.6709874742903</v>
      </c>
      <c r="J7">
        <v>0.19354942655165799</v>
      </c>
      <c r="K7">
        <v>9.3498085386035198E-2</v>
      </c>
      <c r="L7">
        <v>388871.97987139999</v>
      </c>
      <c r="M7">
        <v>805052.29754442198</v>
      </c>
      <c r="N7">
        <v>18.385840700376502</v>
      </c>
      <c r="O7">
        <v>0.83899999999999997</v>
      </c>
      <c r="P7">
        <v>0.85399999999999998</v>
      </c>
    </row>
    <row r="8" spans="1:16" x14ac:dyDescent="0.25">
      <c r="A8">
        <v>7</v>
      </c>
      <c r="B8">
        <v>388932.39783771097</v>
      </c>
      <c r="C8">
        <v>805058.10953691904</v>
      </c>
      <c r="D8">
        <v>17.623262728271701</v>
      </c>
      <c r="E8">
        <v>8.9999999999999993E-3</v>
      </c>
      <c r="F8">
        <v>1.4E-2</v>
      </c>
      <c r="G8">
        <v>388932.59544130502</v>
      </c>
      <c r="H8">
        <v>805058.09161653195</v>
      </c>
      <c r="I8">
        <v>17.618070009394199</v>
      </c>
      <c r="J8">
        <v>0.15141324132769601</v>
      </c>
      <c r="K8">
        <v>7.0315315530399797E-2</v>
      </c>
      <c r="L8">
        <v>388932.39783771097</v>
      </c>
      <c r="M8">
        <v>805058.10953691904</v>
      </c>
      <c r="N8">
        <v>17.623262728271701</v>
      </c>
      <c r="O8">
        <v>8.9999999999999993E-3</v>
      </c>
      <c r="P8">
        <v>1.4E-2</v>
      </c>
    </row>
    <row r="9" spans="1:16" x14ac:dyDescent="0.25">
      <c r="A9">
        <v>8</v>
      </c>
      <c r="B9">
        <v>388937.13370464399</v>
      </c>
      <c r="C9">
        <v>805075.66123338498</v>
      </c>
      <c r="D9">
        <v>17.438290839464699</v>
      </c>
      <c r="E9">
        <v>3.5000000000000003E-2</v>
      </c>
      <c r="F9">
        <v>5.5E-2</v>
      </c>
      <c r="G9">
        <v>388937.60891440097</v>
      </c>
      <c r="H9">
        <v>805075.79968799104</v>
      </c>
      <c r="I9">
        <v>17.614490682228102</v>
      </c>
      <c r="J9">
        <v>0.208030207847203</v>
      </c>
      <c r="K9">
        <v>7.3680782979857307E-2</v>
      </c>
      <c r="L9">
        <v>388937.13370464399</v>
      </c>
      <c r="M9">
        <v>805075.66123338498</v>
      </c>
      <c r="N9">
        <v>17.438290839464699</v>
      </c>
      <c r="O9">
        <v>3.5000000000000003E-2</v>
      </c>
      <c r="P9">
        <v>5.5E-2</v>
      </c>
    </row>
    <row r="10" spans="1:16" x14ac:dyDescent="0.25">
      <c r="A10">
        <v>9</v>
      </c>
      <c r="B10">
        <v>388955.57265928999</v>
      </c>
      <c r="C10">
        <v>805082.36778058996</v>
      </c>
      <c r="D10">
        <v>17.328887129220501</v>
      </c>
      <c r="E10">
        <v>0.10199999999999999</v>
      </c>
      <c r="F10">
        <v>0.14699999999999999</v>
      </c>
      <c r="G10">
        <v>388955.72080128797</v>
      </c>
      <c r="H10">
        <v>805082.48019719205</v>
      </c>
      <c r="I10">
        <v>17.3667229201121</v>
      </c>
      <c r="J10">
        <v>0.245297038869596</v>
      </c>
      <c r="K10">
        <v>0.192522428831432</v>
      </c>
      <c r="L10">
        <v>388955.57265928999</v>
      </c>
      <c r="M10">
        <v>805082.36778058996</v>
      </c>
      <c r="N10">
        <v>17.328887129220501</v>
      </c>
      <c r="O10">
        <v>0.10199999999999999</v>
      </c>
      <c r="P10">
        <v>0.14699999999999999</v>
      </c>
    </row>
    <row r="11" spans="1:16" x14ac:dyDescent="0.25">
      <c r="A11">
        <v>10</v>
      </c>
      <c r="B11">
        <v>388954.25234694401</v>
      </c>
      <c r="C11">
        <v>805116.85184440506</v>
      </c>
      <c r="D11">
        <v>17.453337787296402</v>
      </c>
      <c r="E11">
        <v>1.7000000000000001E-2</v>
      </c>
      <c r="F11">
        <v>2.8000000000000001E-2</v>
      </c>
      <c r="G11">
        <v>388954.28357898199</v>
      </c>
      <c r="H11">
        <v>805117.08503347298</v>
      </c>
      <c r="I11">
        <v>17.441103723520399</v>
      </c>
      <c r="J11">
        <v>0.26216244711037601</v>
      </c>
      <c r="K11">
        <v>0.17953254405785701</v>
      </c>
      <c r="L11">
        <v>388954.25234694401</v>
      </c>
      <c r="M11">
        <v>805116.85184440506</v>
      </c>
      <c r="N11">
        <v>17.453337787296402</v>
      </c>
      <c r="O11">
        <v>1.7000000000000001E-2</v>
      </c>
      <c r="P11">
        <v>2.8000000000000001E-2</v>
      </c>
    </row>
    <row r="12" spans="1:16" x14ac:dyDescent="0.25">
      <c r="A12">
        <v>11</v>
      </c>
      <c r="B12">
        <v>388965.90227112098</v>
      </c>
      <c r="C12">
        <v>805075.84229507903</v>
      </c>
      <c r="D12">
        <v>17.6360431605871</v>
      </c>
      <c r="E12">
        <v>0.121</v>
      </c>
      <c r="F12">
        <v>0.159</v>
      </c>
      <c r="G12">
        <v>388966.123270849</v>
      </c>
      <c r="H12">
        <v>805075.40689388895</v>
      </c>
      <c r="I12">
        <v>17.407282962078</v>
      </c>
      <c r="J12">
        <v>0.27108129745036702</v>
      </c>
      <c r="K12">
        <v>0.16494013631894899</v>
      </c>
      <c r="L12">
        <v>388965.90227112098</v>
      </c>
      <c r="M12">
        <v>805075.84229507903</v>
      </c>
      <c r="N12">
        <v>17.6360431605871</v>
      </c>
      <c r="O12">
        <v>0.121</v>
      </c>
      <c r="P12">
        <v>0.159</v>
      </c>
    </row>
    <row r="13" spans="1:16" x14ac:dyDescent="0.25">
      <c r="A13">
        <v>12</v>
      </c>
      <c r="B13">
        <v>388973.49026327301</v>
      </c>
      <c r="C13">
        <v>805071.208027035</v>
      </c>
      <c r="D13">
        <v>17.58859714511</v>
      </c>
      <c r="E13">
        <v>0.26854207460206497</v>
      </c>
      <c r="F13">
        <v>0.169492962192408</v>
      </c>
      <c r="G13">
        <v>388973.49026327301</v>
      </c>
      <c r="H13">
        <v>805071.208027035</v>
      </c>
      <c r="I13">
        <v>17.58859714511</v>
      </c>
      <c r="J13">
        <v>0.26854207460206497</v>
      </c>
      <c r="K13">
        <v>0.169492962192408</v>
      </c>
      <c r="L13">
        <v>388972.860319853</v>
      </c>
      <c r="M13">
        <v>805072.06532058795</v>
      </c>
      <c r="N13">
        <v>17.601703831582</v>
      </c>
      <c r="O13">
        <v>0.29899999999999999</v>
      </c>
      <c r="P13">
        <v>0.34699999999999998</v>
      </c>
    </row>
    <row r="14" spans="1:16" x14ac:dyDescent="0.25">
      <c r="A14">
        <v>13</v>
      </c>
      <c r="B14">
        <v>388983.99101776298</v>
      </c>
      <c r="C14">
        <v>805063.00450155896</v>
      </c>
      <c r="D14">
        <v>20.310287923542798</v>
      </c>
      <c r="E14">
        <v>0.23992675528216201</v>
      </c>
      <c r="F14">
        <v>0.176978261206169</v>
      </c>
      <c r="G14">
        <v>388983.99101776298</v>
      </c>
      <c r="H14">
        <v>805063.00450155896</v>
      </c>
      <c r="I14">
        <v>20.310287923542798</v>
      </c>
      <c r="J14">
        <v>0.23992675528216201</v>
      </c>
      <c r="K14">
        <v>0.176978261206169</v>
      </c>
      <c r="L14">
        <v>388980.03923360299</v>
      </c>
      <c r="M14">
        <v>805067.86448791099</v>
      </c>
      <c r="N14">
        <v>17.999805307410401</v>
      </c>
      <c r="O14">
        <v>0.48599999999999999</v>
      </c>
      <c r="P14">
        <v>0.54900000000000004</v>
      </c>
    </row>
    <row r="15" spans="1:16" x14ac:dyDescent="0.25">
      <c r="A15">
        <v>14</v>
      </c>
      <c r="B15">
        <v>388987.65472980298</v>
      </c>
      <c r="C15">
        <v>805026.15419117105</v>
      </c>
      <c r="D15">
        <v>17.1802511969038</v>
      </c>
      <c r="E15">
        <v>2.5999999999999999E-2</v>
      </c>
      <c r="F15">
        <v>4.1000000000000002E-2</v>
      </c>
      <c r="G15">
        <v>388990.12092271697</v>
      </c>
      <c r="H15">
        <v>805021.65813829994</v>
      </c>
      <c r="I15">
        <v>19.994162994404899</v>
      </c>
      <c r="J15">
        <v>0.23992675528216201</v>
      </c>
      <c r="K15">
        <v>0.176978261206169</v>
      </c>
      <c r="L15">
        <v>388987.65472980298</v>
      </c>
      <c r="M15">
        <v>805026.15419117105</v>
      </c>
      <c r="N15">
        <v>17.1802511969038</v>
      </c>
      <c r="O15">
        <v>2.5999999999999999E-2</v>
      </c>
      <c r="P15">
        <v>4.1000000000000002E-2</v>
      </c>
    </row>
    <row r="16" spans="1:16" x14ac:dyDescent="0.25">
      <c r="A16">
        <v>15</v>
      </c>
      <c r="B16">
        <v>388986.86632582999</v>
      </c>
      <c r="C16">
        <v>805016.41372743004</v>
      </c>
      <c r="D16">
        <v>17.138575649892001</v>
      </c>
      <c r="E16">
        <v>1.2999999999999999E-2</v>
      </c>
      <c r="F16">
        <v>2.4E-2</v>
      </c>
      <c r="G16">
        <v>388986.88700411201</v>
      </c>
      <c r="H16">
        <v>805016.37885307404</v>
      </c>
      <c r="I16">
        <v>17.155142221164901</v>
      </c>
      <c r="J16">
        <v>0.123395923502118</v>
      </c>
      <c r="K16">
        <v>9.7883946876428193E-2</v>
      </c>
      <c r="L16">
        <v>388986.86632582999</v>
      </c>
      <c r="M16">
        <v>805016.41372743004</v>
      </c>
      <c r="N16">
        <v>17.138575649892001</v>
      </c>
      <c r="O16">
        <v>1.2999999999999999E-2</v>
      </c>
      <c r="P16">
        <v>2.4E-2</v>
      </c>
    </row>
    <row r="19" spans="2:18" x14ac:dyDescent="0.25">
      <c r="B19" t="s">
        <v>59</v>
      </c>
      <c r="C19" t="s">
        <v>34</v>
      </c>
      <c r="D19" t="s">
        <v>33</v>
      </c>
      <c r="G19" t="s">
        <v>61</v>
      </c>
      <c r="H19" t="s">
        <v>60</v>
      </c>
      <c r="I19" t="s">
        <v>62</v>
      </c>
      <c r="J19" t="s">
        <v>71</v>
      </c>
      <c r="K19" t="s">
        <v>72</v>
      </c>
      <c r="L19" t="s">
        <v>73</v>
      </c>
      <c r="M19" t="s">
        <v>74</v>
      </c>
    </row>
    <row r="20" spans="2:18" x14ac:dyDescent="0.25">
      <c r="C20" cm="1">
        <f t="array" ref="C20:C34">control_points[Easting]</f>
        <v>388966.08199999999</v>
      </c>
      <c r="D20" cm="1">
        <f t="array" ref="D20:D34">control_points[Northing]</f>
        <v>804986.83499999996</v>
      </c>
      <c r="G20">
        <f>SQRT(POWER(C20-B2, 2) + POWER(D20 - C2, 2))</f>
        <v>0.18297070314286973</v>
      </c>
      <c r="H20">
        <f>SQRT(POWER(C20-G2, 2) + POWER(D20 - H2, 2))</f>
        <v>0.17794936916449072</v>
      </c>
      <c r="I20">
        <f>SQRT(POWER(C20-L2, 2) + POWER(D20 - M2, 2))</f>
        <v>0.18297070314286973</v>
      </c>
      <c r="J20" t="b">
        <f>H20 &lt; I20</f>
        <v>1</v>
      </c>
      <c r="K20" t="b">
        <f>G20=H20</f>
        <v>0</v>
      </c>
      <c r="L20" t="b">
        <f>IF(AND(J20=FALSE, K20=TRUE), TRUE, FALSE)</f>
        <v>0</v>
      </c>
      <c r="M20" t="b">
        <f>IF(AND(J20=TRUE, K20=FALSE), TRUE, FALSE)</f>
        <v>1</v>
      </c>
    </row>
    <row r="21" spans="2:18" x14ac:dyDescent="0.25">
      <c r="C21">
        <v>388934.897</v>
      </c>
      <c r="D21">
        <v>804995.19</v>
      </c>
      <c r="G21">
        <f>SQRT(POWER(C21-B3, 2) + POWER(D21 - C3, 2))</f>
        <v>0.19146313505719004</v>
      </c>
      <c r="H21">
        <f t="shared" ref="H21:H34" si="0">SQRT(POWER(C21-G3, 2) + POWER(D21 - H3, 2))</f>
        <v>0.13209802137672971</v>
      </c>
      <c r="I21">
        <f t="shared" ref="I21:I34" si="1">SQRT(POWER(C21-L3, 2) + POWER(D21 - M3, 2))</f>
        <v>0.19146313505719004</v>
      </c>
      <c r="J21" t="b">
        <f t="shared" ref="J21:J34" si="2">H21 &lt; I21</f>
        <v>1</v>
      </c>
      <c r="K21" t="b">
        <f t="shared" ref="K21:K34" si="3">G21=H21</f>
        <v>0</v>
      </c>
      <c r="L21" t="b">
        <f t="shared" ref="L21:L34" si="4">IF(AND(J21=FALSE, K21=TRUE), TRUE, FALSE)</f>
        <v>0</v>
      </c>
      <c r="M21" t="b">
        <f t="shared" ref="M21:M34" si="5">IF(AND(J21=TRUE, K21=FALSE), TRUE, FALSE)</f>
        <v>1</v>
      </c>
    </row>
    <row r="22" spans="2:18" x14ac:dyDescent="0.25">
      <c r="C22">
        <v>388914.93900000001</v>
      </c>
      <c r="D22">
        <v>804996.24600000004</v>
      </c>
      <c r="G22">
        <f>SQRT(POWER(C22-B4, 2) + POWER(D22 - C4, 2))</f>
        <v>0.1937633974135623</v>
      </c>
      <c r="H22">
        <f t="shared" si="0"/>
        <v>0.20872713753002373</v>
      </c>
      <c r="I22">
        <f t="shared" si="1"/>
        <v>0.1937633974135623</v>
      </c>
      <c r="J22" t="b">
        <f t="shared" si="2"/>
        <v>0</v>
      </c>
      <c r="K22" t="b">
        <f t="shared" si="3"/>
        <v>0</v>
      </c>
      <c r="L22" t="b">
        <f t="shared" si="4"/>
        <v>0</v>
      </c>
      <c r="M22" t="b">
        <f t="shared" si="5"/>
        <v>0</v>
      </c>
      <c r="P22" t="s">
        <v>81</v>
      </c>
      <c r="Q22" t="s">
        <v>82</v>
      </c>
      <c r="R22" t="s">
        <v>83</v>
      </c>
    </row>
    <row r="23" spans="2:18" x14ac:dyDescent="0.25">
      <c r="C23">
        <v>388855.951</v>
      </c>
      <c r="D23">
        <v>805002.45499999996</v>
      </c>
      <c r="G23">
        <f>SQRT(POWER(C23-B5, 2) + POWER(D23 - C5, 2))</f>
        <v>0.18064932247133622</v>
      </c>
      <c r="H23">
        <f t="shared" si="0"/>
        <v>0.61669817963642848</v>
      </c>
      <c r="I23">
        <f t="shared" si="1"/>
        <v>0.18064932247133622</v>
      </c>
      <c r="J23" t="b">
        <f t="shared" si="2"/>
        <v>0</v>
      </c>
      <c r="K23" t="b">
        <f t="shared" si="3"/>
        <v>0</v>
      </c>
      <c r="L23" t="b">
        <f t="shared" si="4"/>
        <v>0</v>
      </c>
      <c r="M23" t="b">
        <f t="shared" si="5"/>
        <v>0</v>
      </c>
      <c r="P23" cm="1">
        <f t="array" ref="P23">AVERAGE(SQRT(POWER(G20:G34 - E2:E16, 2)))</f>
        <v>0.69213845672683638</v>
      </c>
      <c r="Q23" cm="1">
        <f t="array" ref="Q23">AVERAGE(SQRT(POWER(H20:H34 - J2:J16, 2)))</f>
        <v>1.0140000720652507</v>
      </c>
      <c r="R23" cm="1">
        <f t="array" ref="R23">AVERAGE(SQRT(POWER(I20:I34 - O2:O16, 2)))</f>
        <v>0.25511872773392347</v>
      </c>
    </row>
    <row r="24" spans="2:18" x14ac:dyDescent="0.25">
      <c r="C24">
        <v>388871.25699999998</v>
      </c>
      <c r="D24">
        <v>805052.40599999996</v>
      </c>
      <c r="G24">
        <f>SQRT(POWER(C24-B6, 2) + POWER(D24 - C6, 2))</f>
        <v>0.3693220361620364</v>
      </c>
      <c r="H24">
        <f t="shared" si="0"/>
        <v>0.3693220361620364</v>
      </c>
      <c r="I24">
        <f t="shared" si="1"/>
        <v>0.98745273926090804</v>
      </c>
      <c r="J24" t="b">
        <f t="shared" si="2"/>
        <v>1</v>
      </c>
      <c r="K24" t="b">
        <f t="shared" si="3"/>
        <v>1</v>
      </c>
      <c r="L24" t="b">
        <f t="shared" si="4"/>
        <v>0</v>
      </c>
      <c r="M24" t="b">
        <f t="shared" si="5"/>
        <v>0</v>
      </c>
    </row>
    <row r="25" spans="2:18" x14ac:dyDescent="0.25">
      <c r="C25">
        <v>388871.908</v>
      </c>
      <c r="D25">
        <v>805053.34699999995</v>
      </c>
      <c r="G25">
        <f>SQRT(POWER(C25-B7, 2) + POWER(D25 - C7, 2))</f>
        <v>0.40823733503519555</v>
      </c>
      <c r="H25">
        <f t="shared" si="0"/>
        <v>0.40823733503519555</v>
      </c>
      <c r="I25">
        <f t="shared" si="1"/>
        <v>1.0519137361383728</v>
      </c>
      <c r="J25" t="b">
        <f t="shared" si="2"/>
        <v>1</v>
      </c>
      <c r="K25" t="b">
        <f t="shared" si="3"/>
        <v>1</v>
      </c>
      <c r="L25" t="b">
        <f t="shared" si="4"/>
        <v>0</v>
      </c>
      <c r="M25" t="b">
        <f t="shared" si="5"/>
        <v>0</v>
      </c>
    </row>
    <row r="26" spans="2:18" x14ac:dyDescent="0.25">
      <c r="C26">
        <v>388932.25300000003</v>
      </c>
      <c r="D26">
        <v>805058.24399999995</v>
      </c>
      <c r="G26">
        <f>SQRT(POWER(C26-B8, 2) + POWER(D26 - C8, 2))</f>
        <v>0.19763168429879419</v>
      </c>
      <c r="H26">
        <f t="shared" si="0"/>
        <v>0.37481564626507852</v>
      </c>
      <c r="I26">
        <f t="shared" si="1"/>
        <v>0.19763168429879419</v>
      </c>
      <c r="J26" t="b">
        <f t="shared" si="2"/>
        <v>0</v>
      </c>
      <c r="K26" t="b">
        <f t="shared" si="3"/>
        <v>0</v>
      </c>
      <c r="L26" t="b">
        <f t="shared" si="4"/>
        <v>0</v>
      </c>
      <c r="M26" t="b">
        <f t="shared" si="5"/>
        <v>0</v>
      </c>
    </row>
    <row r="27" spans="2:18" x14ac:dyDescent="0.25">
      <c r="C27">
        <v>388937.05099999998</v>
      </c>
      <c r="D27">
        <v>805075.79399999999</v>
      </c>
      <c r="G27">
        <f>SQRT(POWER(C27-B9, 2) + POWER(D27 - C9, 2))</f>
        <v>0.15641941121218578</v>
      </c>
      <c r="H27">
        <f t="shared" si="0"/>
        <v>0.55794339505189883</v>
      </c>
      <c r="I27">
        <f t="shared" si="1"/>
        <v>0.15641941121218578</v>
      </c>
      <c r="J27" t="b">
        <f t="shared" si="2"/>
        <v>0</v>
      </c>
      <c r="K27" t="b">
        <f t="shared" si="3"/>
        <v>0</v>
      </c>
      <c r="L27" t="b">
        <f t="shared" si="4"/>
        <v>0</v>
      </c>
      <c r="M27" t="b">
        <f t="shared" si="5"/>
        <v>0</v>
      </c>
    </row>
    <row r="28" spans="2:18" x14ac:dyDescent="0.25">
      <c r="C28">
        <v>388954.97399999999</v>
      </c>
      <c r="D28">
        <v>805082.897</v>
      </c>
      <c r="G28">
        <f t="shared" ref="G28:G34" si="6">SQRT(POWER(C28-B10, 2) + POWER(D28 - C10, 2))</f>
        <v>0.79904075581906164</v>
      </c>
      <c r="H28">
        <f t="shared" si="0"/>
        <v>0.85524075232872077</v>
      </c>
      <c r="I28">
        <f t="shared" si="1"/>
        <v>0.79904075581906164</v>
      </c>
      <c r="J28" t="b">
        <f t="shared" si="2"/>
        <v>0</v>
      </c>
      <c r="K28" t="b">
        <f t="shared" si="3"/>
        <v>0</v>
      </c>
      <c r="L28" t="b">
        <f t="shared" si="4"/>
        <v>0</v>
      </c>
      <c r="M28" t="b">
        <f t="shared" si="5"/>
        <v>0</v>
      </c>
    </row>
    <row r="29" spans="2:18" x14ac:dyDescent="0.25">
      <c r="C29">
        <v>388954.12400000001</v>
      </c>
      <c r="D29">
        <v>805116.96600000001</v>
      </c>
      <c r="G29">
        <f t="shared" si="6"/>
        <v>0.17176855909352212</v>
      </c>
      <c r="H29">
        <f t="shared" si="0"/>
        <v>0.19908395007223897</v>
      </c>
      <c r="I29">
        <f t="shared" si="1"/>
        <v>0.17176855909352212</v>
      </c>
      <c r="J29" t="b">
        <f t="shared" si="2"/>
        <v>0</v>
      </c>
      <c r="K29" t="b">
        <f t="shared" si="3"/>
        <v>0</v>
      </c>
      <c r="L29" t="b">
        <f t="shared" si="4"/>
        <v>0</v>
      </c>
      <c r="M29" t="b">
        <f t="shared" si="5"/>
        <v>0</v>
      </c>
    </row>
    <row r="30" spans="2:18" x14ac:dyDescent="0.25">
      <c r="C30">
        <v>388965.12400000001</v>
      </c>
      <c r="D30">
        <v>805076.22199999995</v>
      </c>
      <c r="G30">
        <f t="shared" si="6"/>
        <v>0.86595713791998297</v>
      </c>
      <c r="H30">
        <f t="shared" si="0"/>
        <v>1.2895503874689522</v>
      </c>
      <c r="I30">
        <f t="shared" si="1"/>
        <v>0.86595713791998297</v>
      </c>
      <c r="J30" t="b">
        <f t="shared" si="2"/>
        <v>0</v>
      </c>
      <c r="K30" t="b">
        <f t="shared" si="3"/>
        <v>0</v>
      </c>
      <c r="L30" t="b">
        <f t="shared" si="4"/>
        <v>0</v>
      </c>
      <c r="M30" t="b">
        <f t="shared" si="5"/>
        <v>0</v>
      </c>
    </row>
    <row r="31" spans="2:18" x14ac:dyDescent="0.25">
      <c r="C31">
        <v>388972.41499999998</v>
      </c>
      <c r="D31">
        <v>805072.16700000002</v>
      </c>
      <c r="G31">
        <f t="shared" si="6"/>
        <v>1.4407707152633651</v>
      </c>
      <c r="H31">
        <f t="shared" si="0"/>
        <v>1.4407707152633651</v>
      </c>
      <c r="I31">
        <f t="shared" si="1"/>
        <v>0.45678055380664107</v>
      </c>
      <c r="J31" t="b">
        <f t="shared" si="2"/>
        <v>0</v>
      </c>
      <c r="K31" t="b">
        <f t="shared" si="3"/>
        <v>1</v>
      </c>
      <c r="L31" t="b">
        <f t="shared" si="4"/>
        <v>1</v>
      </c>
      <c r="M31" t="b">
        <f t="shared" si="5"/>
        <v>0</v>
      </c>
    </row>
    <row r="32" spans="2:18" x14ac:dyDescent="0.25">
      <c r="C32">
        <v>388980.05599999998</v>
      </c>
      <c r="D32">
        <v>805067.728</v>
      </c>
      <c r="G32">
        <f t="shared" si="6"/>
        <v>6.1478290735563474</v>
      </c>
      <c r="H32">
        <f t="shared" si="0"/>
        <v>6.1478290735563474</v>
      </c>
      <c r="I32">
        <f t="shared" si="1"/>
        <v>0.13751386080828099</v>
      </c>
      <c r="J32" t="b">
        <f>H32 &lt; I32</f>
        <v>0</v>
      </c>
      <c r="K32" t="b">
        <f t="shared" si="3"/>
        <v>1</v>
      </c>
      <c r="L32" t="b">
        <f t="shared" si="4"/>
        <v>1</v>
      </c>
      <c r="M32" t="b">
        <f t="shared" si="5"/>
        <v>0</v>
      </c>
    </row>
    <row r="33" spans="3:13" x14ac:dyDescent="0.25">
      <c r="C33">
        <v>388987.53600000002</v>
      </c>
      <c r="D33">
        <v>805026.27800000005</v>
      </c>
      <c r="G33">
        <f t="shared" si="6"/>
        <v>0.1715383113106882</v>
      </c>
      <c r="H33">
        <f t="shared" si="0"/>
        <v>5.2938594220784774</v>
      </c>
      <c r="I33">
        <f t="shared" si="1"/>
        <v>0.1715383113106882</v>
      </c>
      <c r="J33" t="b">
        <f t="shared" si="2"/>
        <v>0</v>
      </c>
      <c r="K33" t="b">
        <f t="shared" si="3"/>
        <v>0</v>
      </c>
      <c r="L33" t="b">
        <f t="shared" si="4"/>
        <v>0</v>
      </c>
      <c r="M33" t="b">
        <f t="shared" si="5"/>
        <v>0</v>
      </c>
    </row>
    <row r="34" spans="3:13" x14ac:dyDescent="0.25">
      <c r="C34">
        <v>388986.73300000001</v>
      </c>
      <c r="D34">
        <v>805016.53899999999</v>
      </c>
      <c r="G34">
        <f t="shared" si="6"/>
        <v>0.18294532987201853</v>
      </c>
      <c r="H34">
        <f t="shared" si="0"/>
        <v>0.22218079215840275</v>
      </c>
      <c r="I34">
        <f t="shared" si="1"/>
        <v>0.18294532987201853</v>
      </c>
      <c r="J34" t="b">
        <f t="shared" si="2"/>
        <v>0</v>
      </c>
      <c r="K34" t="b">
        <f t="shared" si="3"/>
        <v>0</v>
      </c>
      <c r="L34" t="b">
        <f t="shared" si="4"/>
        <v>0</v>
      </c>
      <c r="M34" t="b">
        <f t="shared" si="5"/>
        <v>0</v>
      </c>
    </row>
    <row r="37" spans="3:13" x14ac:dyDescent="0.25">
      <c r="F37" t="s">
        <v>64</v>
      </c>
      <c r="G37">
        <f>AVERAGE(G20:G34)</f>
        <v>0.77735379384187708</v>
      </c>
      <c r="H37">
        <f>AVERAGE(H20:H34)</f>
        <v>1.2196204142098925</v>
      </c>
      <c r="I37">
        <f>AVERAGE(I20:I34)</f>
        <v>0.39518724250836096</v>
      </c>
      <c r="K37" t="s">
        <v>75</v>
      </c>
      <c r="L37">
        <f>COUNTIF(L20:L34, TRUE)</f>
        <v>2</v>
      </c>
      <c r="M37">
        <f>COUNTIF(M20:M34, TRUE)</f>
        <v>2</v>
      </c>
    </row>
    <row r="38" spans="3:13" x14ac:dyDescent="0.25">
      <c r="F38" t="s">
        <v>65</v>
      </c>
      <c r="G38" cm="1">
        <f t="array" ref="G38">SQRT(SUM(POWER(C20:C34 - B2:B16, 2) + POWER(D20:D34 - C2:C16, 2))/13)</f>
        <v>1.7944201106335036</v>
      </c>
      <c r="H38" cm="1">
        <f t="array" ref="H38">SQRT(SUM(POWER(C20:C34 - G2:G16, 2) + POWER(D20:D34 - H2:H16, 2))/13)</f>
        <v>2.3469749669115743</v>
      </c>
      <c r="I38" cm="1">
        <f t="array" ref="I38">SQRT(SUM(POWER(C20:C34 - L2:L16, 2) + POWER(D20:D34 - M2:M16, 2))/13)</f>
        <v>0.55426533717105519</v>
      </c>
    </row>
    <row r="43" spans="3:13" x14ac:dyDescent="0.25">
      <c r="G43" cm="1">
        <f t="array" ref="G43:G57">POWER(C20:C34 - B2:B16, 2) + POWER(D20:D34 - C2:C16, 2)</f>
        <v>3.3478278208596161E-2</v>
      </c>
      <c r="H43" cm="1">
        <f t="array" ref="H43:H57">POWER(C20:C34 - G2:G16, 2) + POWER(D20:D34 - H2:H16, 2)</f>
        <v>3.1665977986040206E-2</v>
      </c>
      <c r="I43" cm="1">
        <f t="array" ref="I43:I57">POWER(C20:C34 - L2:L16, 2) + POWER(D20:D34 - M2:M16, 2)</f>
        <v>3.3478278208596161E-2</v>
      </c>
    </row>
    <row r="44" spans="3:13" x14ac:dyDescent="0.25">
      <c r="G44">
        <v>3.6658132085927789E-2</v>
      </c>
      <c r="H44">
        <v>1.7449887251646937E-2</v>
      </c>
      <c r="I44">
        <v>3.6658132085927789E-2</v>
      </c>
    </row>
    <row r="45" spans="3:13" x14ac:dyDescent="0.25">
      <c r="G45">
        <v>3.7544254177246078E-2</v>
      </c>
      <c r="H45">
        <v>4.3567017941477444E-2</v>
      </c>
      <c r="I45">
        <v>3.7544254177246078E-2</v>
      </c>
    </row>
    <row r="46" spans="3:13" x14ac:dyDescent="0.25">
      <c r="G46">
        <v>3.263417770935282E-2</v>
      </c>
      <c r="H46">
        <v>0.38031664476688459</v>
      </c>
      <c r="I46">
        <v>3.263417770935282E-2</v>
      </c>
    </row>
    <row r="47" spans="3:13" x14ac:dyDescent="0.25">
      <c r="G47">
        <v>0.13639876639487253</v>
      </c>
      <c r="H47">
        <v>0.13639876639487253</v>
      </c>
      <c r="I47">
        <v>0.97506291227387076</v>
      </c>
    </row>
    <row r="48" spans="3:13" x14ac:dyDescent="0.25">
      <c r="G48">
        <v>0.16665772171663848</v>
      </c>
      <c r="H48">
        <v>0.16665772171663848</v>
      </c>
      <c r="I48">
        <v>1.1065225082765902</v>
      </c>
    </row>
    <row r="49" spans="7:9" x14ac:dyDescent="0.25">
      <c r="G49">
        <v>3.9058282638778252E-2</v>
      </c>
      <c r="H49">
        <v>0.14048676868510848</v>
      </c>
      <c r="I49">
        <v>3.9058282638778252E-2</v>
      </c>
    </row>
    <row r="50" spans="7:9" x14ac:dyDescent="0.25">
      <c r="G50">
        <v>2.4467032203966867E-2</v>
      </c>
      <c r="H50">
        <v>0.31130083208203929</v>
      </c>
      <c r="I50">
        <v>2.4467032203966867E-2</v>
      </c>
    </row>
    <row r="51" spans="7:9" x14ac:dyDescent="0.25">
      <c r="G51">
        <v>0.63846612945989734</v>
      </c>
      <c r="H51">
        <v>0.73143674444379625</v>
      </c>
      <c r="I51">
        <v>0.63846612945989734</v>
      </c>
    </row>
    <row r="52" spans="7:9" x14ac:dyDescent="0.25">
      <c r="G52">
        <v>2.9504437893064797E-2</v>
      </c>
      <c r="H52">
        <v>3.9634419176365739E-2</v>
      </c>
      <c r="I52">
        <v>2.9504437893064797E-2</v>
      </c>
    </row>
    <row r="53" spans="7:9" x14ac:dyDescent="0.25">
      <c r="G53">
        <v>0.74988176471456836</v>
      </c>
      <c r="H53">
        <v>1.6629402018213248</v>
      </c>
      <c r="I53">
        <v>0.74988176471456836</v>
      </c>
    </row>
    <row r="54" spans="7:9" x14ac:dyDescent="0.25">
      <c r="G54">
        <v>2.0758202539605088</v>
      </c>
      <c r="H54">
        <v>2.0758202539605088</v>
      </c>
      <c r="I54">
        <v>0.20864847433590172</v>
      </c>
    </row>
    <row r="55" spans="7:9" x14ac:dyDescent="0.25">
      <c r="G55">
        <v>37.795802317664695</v>
      </c>
      <c r="H55">
        <v>37.795802317664695</v>
      </c>
      <c r="I55">
        <v>1.8910061914399277E-2</v>
      </c>
    </row>
    <row r="56" spans="7:9" x14ac:dyDescent="0.25">
      <c r="G56">
        <v>2.9425392247322581E-2</v>
      </c>
      <c r="H56">
        <v>28.024947580729069</v>
      </c>
      <c r="I56">
        <v>2.9425392247322581E-2</v>
      </c>
    </row>
    <row r="57" spans="7:9" x14ac:dyDescent="0.25">
      <c r="G57">
        <v>3.3468993721981671E-2</v>
      </c>
      <c r="H57">
        <v>4.9364304404135362E-2</v>
      </c>
      <c r="I57">
        <v>3.3468993721981671E-2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0F8F-BA08-42C7-9CAF-B416CBFCD802}">
  <dimension ref="A1:R57"/>
  <sheetViews>
    <sheetView topLeftCell="F1" workbookViewId="0">
      <selection activeCell="J20" sqref="J20"/>
    </sheetView>
  </sheetViews>
  <sheetFormatPr defaultRowHeight="15" x14ac:dyDescent="0.25"/>
  <cols>
    <col min="1" max="1" width="9.28515625" bestFit="1" customWidth="1"/>
    <col min="2" max="2" width="12" bestFit="1" customWidth="1"/>
    <col min="3" max="3" width="12.5703125" bestFit="1" customWidth="1"/>
    <col min="4" max="4" width="13.42578125" bestFit="1" customWidth="1"/>
    <col min="5" max="5" width="17.85546875" bestFit="1" customWidth="1"/>
    <col min="6" max="6" width="15.42578125" bestFit="1" customWidth="1"/>
    <col min="7" max="7" width="12" bestFit="1" customWidth="1"/>
    <col min="8" max="8" width="13" bestFit="1" customWidth="1"/>
    <col min="9" max="9" width="13.85546875" bestFit="1" customWidth="1"/>
    <col min="10" max="10" width="18.28515625" bestFit="1" customWidth="1"/>
    <col min="11" max="11" width="15.85546875" bestFit="1" customWidth="1"/>
    <col min="12" max="12" width="12.28515625" bestFit="1" customWidth="1"/>
    <col min="13" max="13" width="13.42578125" bestFit="1" customWidth="1"/>
    <col min="14" max="14" width="14.28515625" bestFit="1" customWidth="1"/>
    <col min="15" max="15" width="18.7109375" bestFit="1" customWidth="1"/>
    <col min="16" max="16" width="16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1</v>
      </c>
      <c r="B2">
        <v>388966.40907052101</v>
      </c>
      <c r="C2">
        <v>804986.95854590496</v>
      </c>
      <c r="D2">
        <v>17.253445582972699</v>
      </c>
      <c r="E2">
        <v>0.16800000000000001</v>
      </c>
      <c r="F2">
        <v>0.20699999999999999</v>
      </c>
      <c r="G2">
        <v>388935.53706537798</v>
      </c>
      <c r="H2">
        <v>804995.05408344604</v>
      </c>
      <c r="I2">
        <v>17.7483231252906</v>
      </c>
      <c r="J2">
        <v>0</v>
      </c>
      <c r="K2">
        <v>0</v>
      </c>
      <c r="L2">
        <v>388966.40907052101</v>
      </c>
      <c r="M2">
        <v>804986.95854590496</v>
      </c>
      <c r="N2">
        <v>17.253445582972699</v>
      </c>
      <c r="O2">
        <v>0.16800000000000001</v>
      </c>
      <c r="P2">
        <v>0.20699999999999999</v>
      </c>
    </row>
    <row r="3" spans="1:16" x14ac:dyDescent="0.25">
      <c r="A3">
        <v>2</v>
      </c>
      <c r="B3">
        <v>388934.92610151699</v>
      </c>
      <c r="C3">
        <v>804995.18091531098</v>
      </c>
      <c r="D3">
        <v>17.544933078256499</v>
      </c>
      <c r="E3">
        <v>1.4999999999999999E-2</v>
      </c>
      <c r="F3">
        <v>4.5999999999999999E-2</v>
      </c>
      <c r="G3">
        <v>388935.51705522701</v>
      </c>
      <c r="H3">
        <v>804995.07138758001</v>
      </c>
      <c r="I3">
        <v>17.747995950594198</v>
      </c>
      <c r="J3">
        <v>1.2762616868651699</v>
      </c>
      <c r="K3">
        <v>0.68285232049732802</v>
      </c>
      <c r="L3">
        <v>388934.92610151699</v>
      </c>
      <c r="M3">
        <v>804995.18091531098</v>
      </c>
      <c r="N3">
        <v>17.544933078256499</v>
      </c>
      <c r="O3">
        <v>1.4999999999999999E-2</v>
      </c>
      <c r="P3">
        <v>4.5999999999999999E-2</v>
      </c>
    </row>
    <row r="4" spans="1:16" x14ac:dyDescent="0.25">
      <c r="A4">
        <v>3</v>
      </c>
      <c r="B4">
        <v>388914.95104747702</v>
      </c>
      <c r="C4">
        <v>804996.25046944595</v>
      </c>
      <c r="D4">
        <v>17.731334042208701</v>
      </c>
      <c r="E4">
        <v>1.4E-2</v>
      </c>
      <c r="F4">
        <v>3.5000000000000003E-2</v>
      </c>
      <c r="G4">
        <v>388914.22822359198</v>
      </c>
      <c r="H4">
        <v>804996.29357091698</v>
      </c>
      <c r="I4">
        <v>17.703646315220901</v>
      </c>
      <c r="J4">
        <v>0.419559631154026</v>
      </c>
      <c r="K4">
        <v>0.231149616402577</v>
      </c>
      <c r="L4">
        <v>388914.95104747702</v>
      </c>
      <c r="M4">
        <v>804996.25046944595</v>
      </c>
      <c r="N4">
        <v>17.731334042208701</v>
      </c>
      <c r="O4">
        <v>1.4E-2</v>
      </c>
      <c r="P4">
        <v>3.5000000000000003E-2</v>
      </c>
    </row>
    <row r="5" spans="1:16" x14ac:dyDescent="0.25">
      <c r="A5">
        <v>4</v>
      </c>
      <c r="B5">
        <v>388855.94243407302</v>
      </c>
      <c r="C5">
        <v>805002.45542279701</v>
      </c>
      <c r="D5">
        <v>18.022354084957499</v>
      </c>
      <c r="E5">
        <v>1.4E-2</v>
      </c>
      <c r="F5">
        <v>3.3000000000000002E-2</v>
      </c>
      <c r="G5">
        <v>388855.347004621</v>
      </c>
      <c r="H5">
        <v>805002.40983492997</v>
      </c>
      <c r="I5">
        <v>18.048825446308001</v>
      </c>
      <c r="J5">
        <v>0.476967926938966</v>
      </c>
      <c r="K5">
        <v>7.7975381134375202E-2</v>
      </c>
      <c r="L5">
        <v>388855.94243407302</v>
      </c>
      <c r="M5">
        <v>805002.45542279701</v>
      </c>
      <c r="N5">
        <v>18.022354084957499</v>
      </c>
      <c r="O5">
        <v>1.4E-2</v>
      </c>
      <c r="P5">
        <v>3.3000000000000002E-2</v>
      </c>
    </row>
    <row r="6" spans="1:16" x14ac:dyDescent="0.25">
      <c r="A6">
        <v>5</v>
      </c>
      <c r="B6">
        <v>388871.23752578202</v>
      </c>
      <c r="C6">
        <v>805052.66295577597</v>
      </c>
      <c r="D6">
        <v>19.291382361788301</v>
      </c>
      <c r="E6">
        <v>0.223917920954673</v>
      </c>
      <c r="F6">
        <v>0.20704829227014401</v>
      </c>
      <c r="G6">
        <v>388871.23752578202</v>
      </c>
      <c r="H6">
        <v>805052.66295577597</v>
      </c>
      <c r="I6">
        <v>19.291382361788301</v>
      </c>
      <c r="J6">
        <v>0.223917920954673</v>
      </c>
      <c r="K6">
        <v>0.20704829227014401</v>
      </c>
      <c r="L6">
        <v>388871.178306407</v>
      </c>
      <c r="M6">
        <v>805051.26629057003</v>
      </c>
      <c r="N6">
        <v>18.872709954348998</v>
      </c>
      <c r="O6">
        <v>0.82899999999999996</v>
      </c>
      <c r="P6">
        <v>0.88900000000000001</v>
      </c>
    </row>
    <row r="7" spans="1:16" x14ac:dyDescent="0.25">
      <c r="A7">
        <v>6</v>
      </c>
      <c r="B7">
        <v>388871.87616671599</v>
      </c>
      <c r="C7">
        <v>805053.61102476402</v>
      </c>
      <c r="D7">
        <v>19.323677599792099</v>
      </c>
      <c r="E7">
        <v>0.24155031650165601</v>
      </c>
      <c r="F7">
        <v>0.219097979626075</v>
      </c>
      <c r="G7">
        <v>388871.87616671599</v>
      </c>
      <c r="H7">
        <v>805053.61102476402</v>
      </c>
      <c r="I7">
        <v>19.323677599792099</v>
      </c>
      <c r="J7">
        <v>0.24155031650165601</v>
      </c>
      <c r="K7">
        <v>0.219097979626075</v>
      </c>
      <c r="L7">
        <v>388871.71053343901</v>
      </c>
      <c r="M7">
        <v>805052.17058731802</v>
      </c>
      <c r="N7">
        <v>18.860839504307901</v>
      </c>
      <c r="O7">
        <v>0.873</v>
      </c>
      <c r="P7">
        <v>0.92600000000000005</v>
      </c>
    </row>
    <row r="8" spans="1:16" x14ac:dyDescent="0.25">
      <c r="A8">
        <v>7</v>
      </c>
      <c r="B8">
        <v>388932.26978204399</v>
      </c>
      <c r="C8">
        <v>805058.23890191095</v>
      </c>
      <c r="D8">
        <v>17.517093577447302</v>
      </c>
      <c r="E8">
        <v>1.4999999999999999E-2</v>
      </c>
      <c r="F8">
        <v>4.5999999999999999E-2</v>
      </c>
      <c r="G8">
        <v>388966.52689252101</v>
      </c>
      <c r="H8">
        <v>804983.57168358995</v>
      </c>
      <c r="I8">
        <v>15.731379332220101</v>
      </c>
      <c r="J8">
        <v>0.24155031650165601</v>
      </c>
      <c r="K8">
        <v>0.219097979626075</v>
      </c>
      <c r="L8">
        <v>388932.26978204399</v>
      </c>
      <c r="M8">
        <v>805058.23890191095</v>
      </c>
      <c r="N8">
        <v>17.517093577447302</v>
      </c>
      <c r="O8">
        <v>1.4999999999999999E-2</v>
      </c>
      <c r="P8">
        <v>4.5999999999999999E-2</v>
      </c>
    </row>
    <row r="9" spans="1:16" x14ac:dyDescent="0.25">
      <c r="A9">
        <v>8</v>
      </c>
      <c r="B9">
        <v>388937.05792491202</v>
      </c>
      <c r="C9">
        <v>805075.80005101499</v>
      </c>
      <c r="D9">
        <v>17.387990378428398</v>
      </c>
      <c r="E9">
        <v>5.2999999999999999E-2</v>
      </c>
      <c r="F9">
        <v>6.6000000000000003E-2</v>
      </c>
      <c r="G9">
        <v>388934.20791859803</v>
      </c>
      <c r="H9">
        <v>805045.31580399303</v>
      </c>
      <c r="I9">
        <v>17.991725983802802</v>
      </c>
      <c r="J9">
        <v>36.538610220380399</v>
      </c>
      <c r="K9">
        <v>1.22509455555154</v>
      </c>
      <c r="L9">
        <v>388937.05792491202</v>
      </c>
      <c r="M9">
        <v>805075.80005101499</v>
      </c>
      <c r="N9">
        <v>17.387990378428398</v>
      </c>
      <c r="O9">
        <v>5.2999999999999999E-2</v>
      </c>
      <c r="P9">
        <v>6.6000000000000003E-2</v>
      </c>
    </row>
    <row r="10" spans="1:16" x14ac:dyDescent="0.25">
      <c r="A10">
        <v>9</v>
      </c>
      <c r="B10">
        <v>388955.461862261</v>
      </c>
      <c r="C10">
        <v>805082.39427397097</v>
      </c>
      <c r="D10">
        <v>17.543530557685202</v>
      </c>
      <c r="E10">
        <v>0.105</v>
      </c>
      <c r="F10">
        <v>0.16500000000000001</v>
      </c>
      <c r="G10">
        <v>388974.34660472698</v>
      </c>
      <c r="H10">
        <v>805101.88173136197</v>
      </c>
      <c r="I10">
        <v>17.7305473055258</v>
      </c>
      <c r="J10">
        <v>27.821713970051299</v>
      </c>
      <c r="K10">
        <v>0.34984826429667398</v>
      </c>
      <c r="L10">
        <v>388955.461862261</v>
      </c>
      <c r="M10">
        <v>805082.39427397097</v>
      </c>
      <c r="N10">
        <v>17.543530557685202</v>
      </c>
      <c r="O10">
        <v>0.105</v>
      </c>
      <c r="P10">
        <v>0.16500000000000001</v>
      </c>
    </row>
    <row r="11" spans="1:16" x14ac:dyDescent="0.25">
      <c r="A11">
        <v>10</v>
      </c>
      <c r="B11">
        <v>388954.06547216797</v>
      </c>
      <c r="C11">
        <v>805117.30357142503</v>
      </c>
      <c r="D11">
        <v>17.4922688126669</v>
      </c>
      <c r="E11">
        <v>0.33333966538082799</v>
      </c>
      <c r="F11">
        <v>0.25931835497579703</v>
      </c>
      <c r="G11">
        <v>388954.06547216797</v>
      </c>
      <c r="H11">
        <v>805117.30357142503</v>
      </c>
      <c r="I11">
        <v>17.4922688126669</v>
      </c>
      <c r="J11">
        <v>0.33333966538082799</v>
      </c>
      <c r="K11">
        <v>0.25931835497579703</v>
      </c>
      <c r="L11">
        <v>388955.19622512301</v>
      </c>
      <c r="M11">
        <v>805116.27051517903</v>
      </c>
      <c r="N11">
        <v>18.423618925497198</v>
      </c>
      <c r="O11">
        <v>0.69099999999999995</v>
      </c>
      <c r="P11">
        <v>0.61</v>
      </c>
    </row>
    <row r="12" spans="1:16" x14ac:dyDescent="0.25">
      <c r="A12">
        <v>11</v>
      </c>
      <c r="B12">
        <v>388965.81656872801</v>
      </c>
      <c r="C12">
        <v>805075.73587863403</v>
      </c>
      <c r="D12">
        <v>17.7596976426243</v>
      </c>
      <c r="E12">
        <v>0.29044445377831701</v>
      </c>
      <c r="F12">
        <v>0.259168165980314</v>
      </c>
      <c r="G12">
        <v>388965.81656872801</v>
      </c>
      <c r="H12">
        <v>805075.73587863403</v>
      </c>
      <c r="I12">
        <v>17.7596976426243</v>
      </c>
      <c r="J12">
        <v>0.29044445377831701</v>
      </c>
      <c r="K12">
        <v>0.259168165980314</v>
      </c>
      <c r="L12">
        <v>388965.80320009601</v>
      </c>
      <c r="M12">
        <v>805075.94762630505</v>
      </c>
      <c r="N12">
        <v>17.354882485072402</v>
      </c>
      <c r="O12">
        <v>0.438</v>
      </c>
      <c r="P12">
        <v>0.60699999999999998</v>
      </c>
    </row>
    <row r="13" spans="1:16" x14ac:dyDescent="0.25">
      <c r="A13">
        <v>12</v>
      </c>
      <c r="B13">
        <v>388970.960029935</v>
      </c>
      <c r="C13">
        <v>805068.088371063</v>
      </c>
      <c r="D13">
        <v>16.363705374962301</v>
      </c>
      <c r="E13">
        <v>0.29044445377831701</v>
      </c>
      <c r="F13">
        <v>0.259168165980314</v>
      </c>
      <c r="G13">
        <v>388970.960029935</v>
      </c>
      <c r="H13">
        <v>805068.088371063</v>
      </c>
      <c r="I13">
        <v>16.363705374962301</v>
      </c>
      <c r="J13">
        <v>0.29044445377831701</v>
      </c>
      <c r="K13">
        <v>0.259168165980314</v>
      </c>
      <c r="L13">
        <v>388973.17392193299</v>
      </c>
      <c r="M13">
        <v>805071.84210018301</v>
      </c>
      <c r="N13">
        <v>16.888801947872398</v>
      </c>
      <c r="O13">
        <v>0.48899999999999999</v>
      </c>
      <c r="P13">
        <v>0.64500000000000002</v>
      </c>
    </row>
    <row r="14" spans="1:16" x14ac:dyDescent="0.25">
      <c r="A14">
        <v>13</v>
      </c>
      <c r="B14">
        <v>388978.26490682003</v>
      </c>
      <c r="C14">
        <v>805063.37061645999</v>
      </c>
      <c r="D14">
        <v>16.4164408697652</v>
      </c>
      <c r="E14">
        <v>0.29044445377831701</v>
      </c>
      <c r="F14">
        <v>0.259168165980314</v>
      </c>
      <c r="G14">
        <v>388978.26490682003</v>
      </c>
      <c r="H14">
        <v>805063.37061645999</v>
      </c>
      <c r="I14">
        <v>16.4164408697652</v>
      </c>
      <c r="J14">
        <v>0.29044445377831701</v>
      </c>
      <c r="K14">
        <v>0.259168165980314</v>
      </c>
      <c r="L14">
        <v>388980.51150233502</v>
      </c>
      <c r="M14">
        <v>805067.47679388605</v>
      </c>
      <c r="N14">
        <v>16.889030194939199</v>
      </c>
      <c r="O14">
        <v>0.48599999999999999</v>
      </c>
      <c r="P14">
        <v>0.67900000000000005</v>
      </c>
    </row>
    <row r="15" spans="1:16" x14ac:dyDescent="0.25">
      <c r="A15">
        <v>14</v>
      </c>
      <c r="B15">
        <v>388987.53225927101</v>
      </c>
      <c r="C15">
        <v>805026.26255222596</v>
      </c>
      <c r="D15">
        <v>17.012781424471701</v>
      </c>
      <c r="E15">
        <v>0.111</v>
      </c>
      <c r="F15">
        <v>7.1999999999999995E-2</v>
      </c>
      <c r="G15">
        <v>388982.42107188201</v>
      </c>
      <c r="H15">
        <v>805021.75481088005</v>
      </c>
      <c r="I15">
        <v>16.497698534459701</v>
      </c>
      <c r="J15">
        <v>0.29044445377831701</v>
      </c>
      <c r="K15">
        <v>0.259168165980314</v>
      </c>
      <c r="L15">
        <v>388987.53225927101</v>
      </c>
      <c r="M15">
        <v>805026.26255222596</v>
      </c>
      <c r="N15">
        <v>17.012781424471701</v>
      </c>
      <c r="O15">
        <v>0.111</v>
      </c>
      <c r="P15">
        <v>7.1999999999999995E-2</v>
      </c>
    </row>
    <row r="16" spans="1:16" x14ac:dyDescent="0.25">
      <c r="A16">
        <v>15</v>
      </c>
      <c r="B16">
        <v>388986.69659939402</v>
      </c>
      <c r="C16">
        <v>805016.54969738901</v>
      </c>
      <c r="D16">
        <v>17.075134024082299</v>
      </c>
      <c r="E16">
        <v>2.3E-2</v>
      </c>
      <c r="F16">
        <v>5.2999999999999999E-2</v>
      </c>
      <c r="G16">
        <v>388980.29817711399</v>
      </c>
      <c r="H16">
        <v>805012.66865659796</v>
      </c>
      <c r="I16">
        <v>16.231217284778999</v>
      </c>
      <c r="J16">
        <v>0.29044445377831701</v>
      </c>
      <c r="K16">
        <v>0.259168165980314</v>
      </c>
      <c r="L16">
        <v>388986.69659939402</v>
      </c>
      <c r="M16">
        <v>805016.54969738901</v>
      </c>
      <c r="N16">
        <v>17.075134024082299</v>
      </c>
      <c r="O16">
        <v>2.3E-2</v>
      </c>
      <c r="P16">
        <v>5.2999999999999999E-2</v>
      </c>
    </row>
    <row r="19" spans="2:18" x14ac:dyDescent="0.25">
      <c r="B19" t="s">
        <v>59</v>
      </c>
      <c r="C19" t="s">
        <v>34</v>
      </c>
      <c r="D19" t="s">
        <v>33</v>
      </c>
      <c r="G19" t="s">
        <v>61</v>
      </c>
      <c r="H19" t="s">
        <v>60</v>
      </c>
      <c r="I19" t="s">
        <v>62</v>
      </c>
      <c r="J19" t="s">
        <v>71</v>
      </c>
      <c r="K19" t="s">
        <v>72</v>
      </c>
      <c r="L19" t="s">
        <v>73</v>
      </c>
      <c r="M19" t="s">
        <v>74</v>
      </c>
    </row>
    <row r="20" spans="2:18" x14ac:dyDescent="0.25">
      <c r="C20" cm="1">
        <f t="array" ref="C20:C34">control_points[Easting]</f>
        <v>388966.08199999999</v>
      </c>
      <c r="D20" cm="1">
        <f t="array" ref="D20:D34">control_points[Northing]</f>
        <v>804986.83499999996</v>
      </c>
      <c r="G20">
        <f>SQRT(POWER(C20-B2, 2) + POWER(D20 - C2, 2))</f>
        <v>0.34962653840680918</v>
      </c>
      <c r="H20">
        <f>SQRT(POWER(C20-G2, 2) + POWER(D20 - H2, 2))</f>
        <v>31.631414191537274</v>
      </c>
      <c r="I20">
        <f>SQRT(POWER(C20-L2, 2) + POWER(D20 - M2, 2))</f>
        <v>0.34962653840680918</v>
      </c>
      <c r="J20" t="b">
        <f>H20 &lt; I20</f>
        <v>0</v>
      </c>
      <c r="K20" t="b">
        <f>G20=H20</f>
        <v>0</v>
      </c>
      <c r="L20" t="b">
        <f>IF(AND(J20=FALSE, K20=TRUE), TRUE, FALSE)</f>
        <v>0</v>
      </c>
      <c r="M20" t="b">
        <f>IF(AND(J20=TRUE, K20=FALSE), TRUE, FALSE)</f>
        <v>0</v>
      </c>
    </row>
    <row r="21" spans="2:18" x14ac:dyDescent="0.25">
      <c r="C21">
        <v>388934.897</v>
      </c>
      <c r="D21">
        <v>804995.19</v>
      </c>
      <c r="G21">
        <f>SQRT(POWER(C21-B3, 2) + POWER(D21 - C3, 2))</f>
        <v>3.0486552197705998E-2</v>
      </c>
      <c r="H21">
        <f t="shared" ref="H21:H34" si="0">SQRT(POWER(C21-G3, 2) + POWER(D21 - H3, 2))</f>
        <v>0.63129817892362239</v>
      </c>
      <c r="I21">
        <f t="shared" ref="I21:I34" si="1">SQRT(POWER(C21-L3, 2) + POWER(D21 - M3, 2))</f>
        <v>3.0486552197705998E-2</v>
      </c>
      <c r="J21" t="b">
        <f t="shared" ref="J21:J34" si="2">H21 &lt; I21</f>
        <v>0</v>
      </c>
      <c r="K21" t="b">
        <f t="shared" ref="K21:K34" si="3">G21=H21</f>
        <v>0</v>
      </c>
      <c r="L21" t="b">
        <f t="shared" ref="L21:L34" si="4">IF(AND(J21=FALSE, K21=TRUE), TRUE, FALSE)</f>
        <v>0</v>
      </c>
      <c r="M21" t="b">
        <f t="shared" ref="M21:M34" si="5">IF(AND(J21=TRUE, K21=FALSE), TRUE, FALSE)</f>
        <v>0</v>
      </c>
    </row>
    <row r="22" spans="2:18" x14ac:dyDescent="0.25">
      <c r="C22">
        <v>388914.93900000001</v>
      </c>
      <c r="D22">
        <v>804996.24600000004</v>
      </c>
      <c r="G22">
        <f>SQRT(POWER(C22-B4, 2) + POWER(D22 - C4, 2))</f>
        <v>1.2849811242877436E-2</v>
      </c>
      <c r="H22">
        <f t="shared" si="0"/>
        <v>0.71236654493891083</v>
      </c>
      <c r="I22">
        <f t="shared" si="1"/>
        <v>1.2849811242877436E-2</v>
      </c>
      <c r="J22" t="b">
        <f t="shared" si="2"/>
        <v>0</v>
      </c>
      <c r="K22" t="b">
        <f t="shared" si="3"/>
        <v>0</v>
      </c>
      <c r="L22" t="b">
        <f t="shared" si="4"/>
        <v>0</v>
      </c>
      <c r="M22" t="b">
        <f t="shared" si="5"/>
        <v>0</v>
      </c>
      <c r="P22" t="s">
        <v>81</v>
      </c>
      <c r="Q22" t="s">
        <v>82</v>
      </c>
      <c r="R22" t="s">
        <v>83</v>
      </c>
    </row>
    <row r="23" spans="2:18" x14ac:dyDescent="0.25">
      <c r="C23">
        <v>388855.951</v>
      </c>
      <c r="D23">
        <v>805002.45499999996</v>
      </c>
      <c r="G23">
        <f>SQRT(POWER(C23-B5, 2) + POWER(D23 - C5, 2))</f>
        <v>8.5763548443059875E-3</v>
      </c>
      <c r="H23">
        <f t="shared" si="0"/>
        <v>0.60568168323198535</v>
      </c>
      <c r="I23">
        <f t="shared" si="1"/>
        <v>8.5763548443059875E-3</v>
      </c>
      <c r="J23" t="b">
        <f t="shared" si="2"/>
        <v>0</v>
      </c>
      <c r="K23" t="b">
        <f t="shared" si="3"/>
        <v>0</v>
      </c>
      <c r="L23" t="b">
        <f t="shared" si="4"/>
        <v>0</v>
      </c>
      <c r="M23" t="b">
        <f t="shared" si="5"/>
        <v>0</v>
      </c>
      <c r="P23" cm="1">
        <f t="array" ref="P23">AVERAGE(SQRT(POWER(G20:G34 - E2:E16, 2)))</f>
        <v>0.66929076870766091</v>
      </c>
      <c r="Q23" cm="1">
        <f t="array" ref="Q23">AVERAGE(SQRT(POWER(H20:H34 - J2:J16, 2)))</f>
        <v>9.6056252097283483</v>
      </c>
      <c r="R23" cm="1">
        <f t="array" ref="R23">AVERAGE(SQRT(POWER(I20:I34 - O2:O16, 2)))</f>
        <v>0.18941204484319707</v>
      </c>
    </row>
    <row r="24" spans="2:18" x14ac:dyDescent="0.25">
      <c r="C24">
        <v>388871.25699999998</v>
      </c>
      <c r="D24">
        <v>805052.40599999996</v>
      </c>
      <c r="G24">
        <f>SQRT(POWER(C24-B6, 2) + POWER(D24 - C6, 2))</f>
        <v>0.25769267741297502</v>
      </c>
      <c r="H24">
        <f t="shared" si="0"/>
        <v>0.25769267741297502</v>
      </c>
      <c r="I24">
        <f t="shared" si="1"/>
        <v>1.1424229804461616</v>
      </c>
      <c r="J24" t="b">
        <f t="shared" si="2"/>
        <v>1</v>
      </c>
      <c r="K24" t="b">
        <f t="shared" si="3"/>
        <v>1</v>
      </c>
      <c r="L24" t="b">
        <f t="shared" si="4"/>
        <v>0</v>
      </c>
      <c r="M24" t="b">
        <f t="shared" si="5"/>
        <v>0</v>
      </c>
    </row>
    <row r="25" spans="2:18" x14ac:dyDescent="0.25">
      <c r="C25">
        <v>388871.908</v>
      </c>
      <c r="D25">
        <v>805053.34699999995</v>
      </c>
      <c r="G25">
        <f>SQRT(POWER(C25-B7, 2) + POWER(D25 - C7, 2))</f>
        <v>0.26593689855171687</v>
      </c>
      <c r="H25">
        <f t="shared" si="0"/>
        <v>0.26593689855171687</v>
      </c>
      <c r="I25">
        <f t="shared" si="1"/>
        <v>1.1928704208422891</v>
      </c>
      <c r="J25" t="b">
        <f t="shared" si="2"/>
        <v>1</v>
      </c>
      <c r="K25" t="b">
        <f t="shared" si="3"/>
        <v>1</v>
      </c>
      <c r="L25" t="b">
        <f t="shared" si="4"/>
        <v>0</v>
      </c>
      <c r="M25" t="b">
        <f t="shared" si="5"/>
        <v>0</v>
      </c>
    </row>
    <row r="26" spans="2:18" x14ac:dyDescent="0.25">
      <c r="C26">
        <v>388932.25300000003</v>
      </c>
      <c r="D26">
        <v>805058.24399999995</v>
      </c>
      <c r="G26">
        <f>SQRT(POWER(C26-B8, 2) + POWER(D26 - C8, 2))</f>
        <v>1.7539313302156544E-2</v>
      </c>
      <c r="H26">
        <f t="shared" si="0"/>
        <v>82.16236697281002</v>
      </c>
      <c r="I26">
        <f t="shared" si="1"/>
        <v>1.7539313302156544E-2</v>
      </c>
      <c r="J26" t="b">
        <f t="shared" si="2"/>
        <v>0</v>
      </c>
      <c r="K26" t="b">
        <f t="shared" si="3"/>
        <v>0</v>
      </c>
      <c r="L26" t="b">
        <f t="shared" si="4"/>
        <v>0</v>
      </c>
      <c r="M26" t="b">
        <f t="shared" si="5"/>
        <v>0</v>
      </c>
    </row>
    <row r="27" spans="2:18" x14ac:dyDescent="0.25">
      <c r="C27">
        <v>388937.05099999998</v>
      </c>
      <c r="D27">
        <v>805075.79399999999</v>
      </c>
      <c r="G27">
        <f>SQRT(POWER(C27-B9, 2) + POWER(D27 - C9, 2))</f>
        <v>9.1961507835628224E-3</v>
      </c>
      <c r="H27">
        <f t="shared" si="0"/>
        <v>30.610513613744054</v>
      </c>
      <c r="I27">
        <f t="shared" si="1"/>
        <v>9.1961507835628224E-3</v>
      </c>
      <c r="J27" t="b">
        <f t="shared" si="2"/>
        <v>0</v>
      </c>
      <c r="K27" t="b">
        <f t="shared" si="3"/>
        <v>0</v>
      </c>
      <c r="L27" t="b">
        <f t="shared" si="4"/>
        <v>0</v>
      </c>
      <c r="M27" t="b">
        <f t="shared" si="5"/>
        <v>0</v>
      </c>
    </row>
    <row r="28" spans="2:18" x14ac:dyDescent="0.25">
      <c r="C28">
        <v>388954.97399999999</v>
      </c>
      <c r="D28">
        <v>805082.897</v>
      </c>
      <c r="G28">
        <f t="shared" ref="G28:G34" si="6">SQRT(POWER(C28-B10, 2) + POWER(D28 - C10, 2))</f>
        <v>0.70053054606973519</v>
      </c>
      <c r="H28">
        <f t="shared" si="0"/>
        <v>27.124119133978152</v>
      </c>
      <c r="I28">
        <f t="shared" si="1"/>
        <v>0.70053054606973519</v>
      </c>
      <c r="J28" t="b">
        <f t="shared" si="2"/>
        <v>0</v>
      </c>
      <c r="K28" t="b">
        <f t="shared" si="3"/>
        <v>0</v>
      </c>
      <c r="L28" t="b">
        <f t="shared" si="4"/>
        <v>0</v>
      </c>
      <c r="M28" t="b">
        <f t="shared" si="5"/>
        <v>0</v>
      </c>
    </row>
    <row r="29" spans="2:18" x14ac:dyDescent="0.25">
      <c r="C29">
        <v>388954.12400000001</v>
      </c>
      <c r="D29">
        <v>805116.96600000001</v>
      </c>
      <c r="G29">
        <f t="shared" si="6"/>
        <v>0.342607609531552</v>
      </c>
      <c r="H29">
        <f t="shared" si="0"/>
        <v>0.342607609531552</v>
      </c>
      <c r="I29">
        <f t="shared" si="1"/>
        <v>1.2780320225339528</v>
      </c>
      <c r="J29" t="b">
        <f t="shared" si="2"/>
        <v>1</v>
      </c>
      <c r="K29" t="b">
        <f t="shared" si="3"/>
        <v>1</v>
      </c>
      <c r="L29" t="b">
        <f t="shared" si="4"/>
        <v>0</v>
      </c>
      <c r="M29" t="b">
        <f t="shared" si="5"/>
        <v>0</v>
      </c>
    </row>
    <row r="30" spans="2:18" x14ac:dyDescent="0.25">
      <c r="C30">
        <v>388965.12400000001</v>
      </c>
      <c r="D30">
        <v>805076.22199999995</v>
      </c>
      <c r="G30">
        <f t="shared" si="6"/>
        <v>0.84614740170193892</v>
      </c>
      <c r="H30">
        <f t="shared" si="0"/>
        <v>0.84614740170193892</v>
      </c>
      <c r="I30">
        <f t="shared" si="1"/>
        <v>0.73252555918486095</v>
      </c>
      <c r="J30" t="b">
        <f t="shared" si="2"/>
        <v>0</v>
      </c>
      <c r="K30" t="b">
        <f t="shared" si="3"/>
        <v>1</v>
      </c>
      <c r="L30" t="b">
        <f t="shared" si="4"/>
        <v>1</v>
      </c>
      <c r="M30" t="b">
        <f t="shared" si="5"/>
        <v>0</v>
      </c>
    </row>
    <row r="31" spans="2:18" x14ac:dyDescent="0.25">
      <c r="C31">
        <v>388972.41499999998</v>
      </c>
      <c r="D31">
        <v>805072.16700000002</v>
      </c>
      <c r="G31">
        <f t="shared" si="6"/>
        <v>4.330375491322644</v>
      </c>
      <c r="H31">
        <f t="shared" si="0"/>
        <v>4.330375491322644</v>
      </c>
      <c r="I31">
        <f t="shared" si="1"/>
        <v>0.82554369447856613</v>
      </c>
      <c r="J31" t="b">
        <f t="shared" si="2"/>
        <v>0</v>
      </c>
      <c r="K31" t="b">
        <f t="shared" si="3"/>
        <v>1</v>
      </c>
      <c r="L31" t="b">
        <f t="shared" si="4"/>
        <v>1</v>
      </c>
      <c r="M31" t="b">
        <f t="shared" si="5"/>
        <v>0</v>
      </c>
    </row>
    <row r="32" spans="2:18" x14ac:dyDescent="0.25">
      <c r="C32">
        <v>388980.05599999998</v>
      </c>
      <c r="D32">
        <v>805067.728</v>
      </c>
      <c r="G32">
        <f t="shared" si="6"/>
        <v>4.711136390945688</v>
      </c>
      <c r="H32">
        <f t="shared" si="0"/>
        <v>4.711136390945688</v>
      </c>
      <c r="I32">
        <f t="shared" si="1"/>
        <v>0.52017966984161901</v>
      </c>
      <c r="J32" t="b">
        <f>H32 &lt; I32</f>
        <v>0</v>
      </c>
      <c r="K32" t="b">
        <f t="shared" si="3"/>
        <v>1</v>
      </c>
      <c r="L32" t="b">
        <f t="shared" si="4"/>
        <v>1</v>
      </c>
      <c r="M32" t="b">
        <f t="shared" si="5"/>
        <v>0</v>
      </c>
    </row>
    <row r="33" spans="3:13" x14ac:dyDescent="0.25">
      <c r="C33">
        <v>388987.53600000002</v>
      </c>
      <c r="D33">
        <v>805026.27800000005</v>
      </c>
      <c r="G33">
        <f t="shared" si="6"/>
        <v>1.589423724977897E-2</v>
      </c>
      <c r="H33">
        <f t="shared" si="0"/>
        <v>6.8280106522809429</v>
      </c>
      <c r="I33">
        <f t="shared" si="1"/>
        <v>1.589423724977897E-2</v>
      </c>
      <c r="J33" t="b">
        <f t="shared" si="2"/>
        <v>0</v>
      </c>
      <c r="K33" t="b">
        <f t="shared" si="3"/>
        <v>0</v>
      </c>
      <c r="L33" t="b">
        <f t="shared" si="4"/>
        <v>0</v>
      </c>
      <c r="M33" t="b">
        <f t="shared" si="5"/>
        <v>0</v>
      </c>
    </row>
    <row r="34" spans="3:13" x14ac:dyDescent="0.25">
      <c r="C34">
        <v>388986.73300000001</v>
      </c>
      <c r="D34">
        <v>805016.53899999999</v>
      </c>
      <c r="G34">
        <f t="shared" si="6"/>
        <v>3.7939929464624773E-2</v>
      </c>
      <c r="H34">
        <f t="shared" si="0"/>
        <v>7.5090947273319442</v>
      </c>
      <c r="I34">
        <f t="shared" si="1"/>
        <v>3.7939929464624773E-2</v>
      </c>
      <c r="J34" t="b">
        <f t="shared" si="2"/>
        <v>0</v>
      </c>
      <c r="K34" t="b">
        <f t="shared" si="3"/>
        <v>0</v>
      </c>
      <c r="L34" t="b">
        <f t="shared" si="4"/>
        <v>0</v>
      </c>
      <c r="M34" t="b">
        <f t="shared" si="5"/>
        <v>0</v>
      </c>
    </row>
    <row r="37" spans="3:13" x14ac:dyDescent="0.25">
      <c r="F37" t="s">
        <v>64</v>
      </c>
      <c r="G37">
        <f>AVERAGE(G20:G34)</f>
        <v>0.79576906020187144</v>
      </c>
      <c r="H37">
        <f>AVERAGE(H20:H34)</f>
        <v>13.237917477882894</v>
      </c>
      <c r="I37">
        <f>AVERAGE(I20:I34)</f>
        <v>0.45828091872593379</v>
      </c>
      <c r="K37" t="s">
        <v>75</v>
      </c>
      <c r="L37">
        <f>COUNTIF(L20:L34, TRUE)</f>
        <v>3</v>
      </c>
      <c r="M37">
        <f>COUNTIF(M20:M34, TRUE)</f>
        <v>0</v>
      </c>
    </row>
    <row r="38" spans="3:13" x14ac:dyDescent="0.25">
      <c r="F38" t="s">
        <v>65</v>
      </c>
      <c r="G38" cm="1">
        <f t="array" ref="G38">SQRT(SUM(POWER(C20:C34 - B2:B16, 2) + POWER(D20:D34 - C2:C16, 2))/13)</f>
        <v>1.8088174093525071</v>
      </c>
      <c r="H38" cm="1">
        <f t="array" ref="H38">SQRT(SUM(POWER(C20:C34 - G2:G16, 2) + POWER(D20:D34 - H2:H16, 2))/13)</f>
        <v>27.132326463294618</v>
      </c>
      <c r="I38" cm="1">
        <f t="array" ref="I38">SQRT(SUM(POWER(C20:C34 - L2:L16, 2) + POWER(D20:D34 - M2:M16, 2))/13)</f>
        <v>0.70527534494857946</v>
      </c>
    </row>
    <row r="43" spans="3:13" x14ac:dyDescent="0.25">
      <c r="G43" cm="1">
        <f t="array" ref="G43:G57">POWER(C20:C34 - B2:B16, 2) + POWER(D20:D34 - C2:C16, 2)</f>
        <v>0.12223871635832803</v>
      </c>
      <c r="H43" cm="1">
        <f t="array" ref="H43:H57">POWER(C20:C34 - G2:G16, 2) + POWER(D20:D34 - H2:H16, 2)</f>
        <v>1000.5463637565856</v>
      </c>
      <c r="I43" cm="1">
        <f t="array" ref="I43:I57">POWER(C20:C34 - L2:L16, 2) + POWER(D20:D34 - M2:M16, 2)</f>
        <v>0.12223871635832803</v>
      </c>
    </row>
    <row r="44" spans="3:13" x14ac:dyDescent="0.25">
      <c r="G44">
        <v>9.2942986490345231E-4</v>
      </c>
      <c r="H44">
        <v>0.39853739071228195</v>
      </c>
      <c r="I44">
        <v>9.2942986490345231E-4</v>
      </c>
    </row>
    <row r="45" spans="3:13" x14ac:dyDescent="0.25">
      <c r="G45">
        <v>1.6511764897757936E-4</v>
      </c>
      <c r="H45">
        <v>0.50746609434820134</v>
      </c>
      <c r="I45">
        <v>1.6511764897757936E-4</v>
      </c>
    </row>
    <row r="46" spans="3:13" x14ac:dyDescent="0.25">
      <c r="G46">
        <v>7.3553862415450772E-5</v>
      </c>
      <c r="H46">
        <v>0.36685030140273106</v>
      </c>
      <c r="I46">
        <v>7.3553862415450772E-5</v>
      </c>
    </row>
    <row r="47" spans="3:13" x14ac:dyDescent="0.25">
      <c r="G47">
        <v>6.6405515992267614E-2</v>
      </c>
      <c r="H47">
        <v>6.6405515992267614E-2</v>
      </c>
      <c r="I47">
        <v>1.3051302662514912</v>
      </c>
    </row>
    <row r="48" spans="3:13" x14ac:dyDescent="0.25">
      <c r="G48">
        <v>7.0722434011306151E-2</v>
      </c>
      <c r="H48">
        <v>7.0722434011306151E-2</v>
      </c>
      <c r="I48">
        <v>1.4229398409204601</v>
      </c>
    </row>
    <row r="49" spans="7:9" x14ac:dyDescent="0.25">
      <c r="G49">
        <v>3.0762751111120554E-4</v>
      </c>
      <c r="H49">
        <v>6750.6545465747022</v>
      </c>
      <c r="I49">
        <v>3.0762751111120554E-4</v>
      </c>
    </row>
    <row r="50" spans="7:9" x14ac:dyDescent="0.25">
      <c r="G50">
        <v>8.4569189234023128E-5</v>
      </c>
      <c r="H50">
        <v>937.00354369721003</v>
      </c>
      <c r="I50">
        <v>8.4569189234023128E-5</v>
      </c>
    </row>
    <row r="51" spans="7:9" x14ac:dyDescent="0.25">
      <c r="G51">
        <v>0.49074304597676138</v>
      </c>
      <c r="H51">
        <v>735.7178387942397</v>
      </c>
      <c r="I51">
        <v>0.49074304597676138</v>
      </c>
    </row>
    <row r="52" spans="7:9" x14ac:dyDescent="0.25">
      <c r="G52">
        <v>0.1173799741089244</v>
      </c>
      <c r="H52">
        <v>0.1173799741089244</v>
      </c>
      <c r="I52">
        <v>1.6333658506222259</v>
      </c>
    </row>
    <row r="53" spans="7:9" x14ac:dyDescent="0.25">
      <c r="G53">
        <v>0.71596542540694241</v>
      </c>
      <c r="H53">
        <v>0.71596542540694241</v>
      </c>
      <c r="I53">
        <v>0.53659369485909325</v>
      </c>
    </row>
    <row r="54" spans="7:9" x14ac:dyDescent="0.25">
      <c r="G54">
        <v>18.752151895847831</v>
      </c>
      <c r="H54">
        <v>18.752151895847831</v>
      </c>
      <c r="I54">
        <v>0.68152239149332017</v>
      </c>
    </row>
    <row r="55" spans="7:9" x14ac:dyDescent="0.25">
      <c r="G55">
        <v>22.194806094092765</v>
      </c>
      <c r="H55">
        <v>22.194806094092765</v>
      </c>
      <c r="I55">
        <v>0.27058688891653571</v>
      </c>
    </row>
    <row r="56" spans="7:9" x14ac:dyDescent="0.25">
      <c r="G56">
        <v>2.5262677775226135E-4</v>
      </c>
      <c r="H56">
        <v>46.621729467662028</v>
      </c>
      <c r="I56">
        <v>2.5262677775226135E-4</v>
      </c>
    </row>
    <row r="57" spans="7:9" x14ac:dyDescent="0.25">
      <c r="G57">
        <v>1.4394382477807032E-3</v>
      </c>
      <c r="H57">
        <v>56.386503624044401</v>
      </c>
      <c r="I57">
        <v>1.4394382477807032E-3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E7FB-37B7-4CB4-A678-208904037C78}">
  <dimension ref="A1:R57"/>
  <sheetViews>
    <sheetView topLeftCell="H7" workbookViewId="0">
      <selection activeCell="P25" sqref="P25"/>
    </sheetView>
  </sheetViews>
  <sheetFormatPr defaultRowHeight="15" x14ac:dyDescent="0.25"/>
  <cols>
    <col min="1" max="1" width="9.28515625" bestFit="1" customWidth="1"/>
    <col min="2" max="2" width="12" bestFit="1" customWidth="1"/>
    <col min="3" max="3" width="12.5703125" bestFit="1" customWidth="1"/>
    <col min="4" max="4" width="13.42578125" bestFit="1" customWidth="1"/>
    <col min="5" max="5" width="17.85546875" bestFit="1" customWidth="1"/>
    <col min="6" max="6" width="15.42578125" bestFit="1" customWidth="1"/>
    <col min="7" max="7" width="12" bestFit="1" customWidth="1"/>
    <col min="8" max="8" width="13" bestFit="1" customWidth="1"/>
    <col min="9" max="9" width="13.85546875" bestFit="1" customWidth="1"/>
    <col min="10" max="10" width="18.28515625" bestFit="1" customWidth="1"/>
    <col min="11" max="11" width="15.85546875" bestFit="1" customWidth="1"/>
    <col min="12" max="12" width="12.28515625" bestFit="1" customWidth="1"/>
    <col min="13" max="13" width="13.42578125" bestFit="1" customWidth="1"/>
    <col min="14" max="14" width="14.28515625" bestFit="1" customWidth="1"/>
    <col min="15" max="15" width="18.7109375" bestFit="1" customWidth="1"/>
    <col min="16" max="16" width="16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1</v>
      </c>
      <c r="B2">
        <v>388966.24421518098</v>
      </c>
      <c r="C2">
        <v>804986.71568444697</v>
      </c>
      <c r="D2">
        <v>17.3634191376822</v>
      </c>
      <c r="E2">
        <v>0.01</v>
      </c>
      <c r="F2">
        <v>1.7000000000000001E-2</v>
      </c>
      <c r="G2">
        <v>388966.15750227199</v>
      </c>
      <c r="H2">
        <v>804987.32695962698</v>
      </c>
      <c r="I2">
        <v>17.6288982500004</v>
      </c>
      <c r="J2">
        <v>2.3017853987396202</v>
      </c>
      <c r="K2">
        <v>0.128184388221702</v>
      </c>
      <c r="L2">
        <v>388966.24421518098</v>
      </c>
      <c r="M2">
        <v>804986.71568444697</v>
      </c>
      <c r="N2">
        <v>17.3634191376822</v>
      </c>
      <c r="O2">
        <v>0.01</v>
      </c>
      <c r="P2">
        <v>1.7000000000000001E-2</v>
      </c>
    </row>
    <row r="3" spans="1:16" x14ac:dyDescent="0.25">
      <c r="A3">
        <v>2</v>
      </c>
      <c r="B3">
        <v>388935.06354123499</v>
      </c>
      <c r="C3">
        <v>804995.09055332001</v>
      </c>
      <c r="D3">
        <v>17.6368709248115</v>
      </c>
      <c r="E3">
        <v>1.0999999999999999E-2</v>
      </c>
      <c r="F3">
        <v>1.9E-2</v>
      </c>
      <c r="G3">
        <v>388934.370647654</v>
      </c>
      <c r="H3">
        <v>804995.27995135903</v>
      </c>
      <c r="I3">
        <v>17.623437521944702</v>
      </c>
      <c r="J3">
        <v>0.41276242890687098</v>
      </c>
      <c r="K3">
        <v>0.12586930565198501</v>
      </c>
      <c r="L3">
        <v>388935.06354123499</v>
      </c>
      <c r="M3">
        <v>804995.09055332001</v>
      </c>
      <c r="N3">
        <v>17.6368709248115</v>
      </c>
      <c r="O3">
        <v>1.0999999999999999E-2</v>
      </c>
      <c r="P3">
        <v>1.9E-2</v>
      </c>
    </row>
    <row r="4" spans="1:16" x14ac:dyDescent="0.25">
      <c r="A4">
        <v>3</v>
      </c>
      <c r="B4">
        <v>388915.07527397497</v>
      </c>
      <c r="C4">
        <v>804996.15345719398</v>
      </c>
      <c r="D4">
        <v>17.787702610491099</v>
      </c>
      <c r="E4">
        <v>8.9999999999999993E-3</v>
      </c>
      <c r="F4">
        <v>1.6E-2</v>
      </c>
      <c r="G4">
        <v>388914.15206795698</v>
      </c>
      <c r="H4">
        <v>804995.99465546501</v>
      </c>
      <c r="I4">
        <v>17.8278163659004</v>
      </c>
      <c r="J4">
        <v>0.31434533725170799</v>
      </c>
      <c r="K4">
        <v>5.8701436189684202E-2</v>
      </c>
      <c r="L4">
        <v>388915.07527397497</v>
      </c>
      <c r="M4">
        <v>804996.15345719398</v>
      </c>
      <c r="N4">
        <v>17.787702610491099</v>
      </c>
      <c r="O4">
        <v>8.9999999999999993E-3</v>
      </c>
      <c r="P4">
        <v>1.6E-2</v>
      </c>
    </row>
    <row r="5" spans="1:16" x14ac:dyDescent="0.25">
      <c r="A5">
        <v>4</v>
      </c>
      <c r="B5">
        <v>388856.09033183602</v>
      </c>
      <c r="C5">
        <v>805002.34426018805</v>
      </c>
      <c r="D5">
        <v>18.0595830964463</v>
      </c>
      <c r="E5">
        <v>8.0000000000000002E-3</v>
      </c>
      <c r="F5">
        <v>1.4999999999999999E-2</v>
      </c>
      <c r="G5">
        <v>388855.72856780601</v>
      </c>
      <c r="H5">
        <v>805002.29356649704</v>
      </c>
      <c r="I5">
        <v>18.054764064632501</v>
      </c>
      <c r="J5">
        <v>0.25621669254976998</v>
      </c>
      <c r="K5">
        <v>7.0314639203781601E-2</v>
      </c>
      <c r="L5">
        <v>388856.09033183602</v>
      </c>
      <c r="M5">
        <v>805002.34426018805</v>
      </c>
      <c r="N5">
        <v>18.0595830964463</v>
      </c>
      <c r="O5">
        <v>8.0000000000000002E-3</v>
      </c>
      <c r="P5">
        <v>1.4999999999999999E-2</v>
      </c>
    </row>
    <row r="6" spans="1:16" x14ac:dyDescent="0.25">
      <c r="A6">
        <v>5</v>
      </c>
      <c r="B6">
        <v>388871.37270006601</v>
      </c>
      <c r="C6">
        <v>805052.51788353198</v>
      </c>
      <c r="D6">
        <v>18.878312752584002</v>
      </c>
      <c r="E6">
        <v>0.24942469184408</v>
      </c>
      <c r="F6">
        <v>0.25490647448804898</v>
      </c>
      <c r="G6">
        <v>388871.37270006601</v>
      </c>
      <c r="H6">
        <v>805052.51788353198</v>
      </c>
      <c r="I6">
        <v>18.878312752584002</v>
      </c>
      <c r="J6">
        <v>0.24942469184408</v>
      </c>
      <c r="K6">
        <v>0.25490647448804898</v>
      </c>
      <c r="L6">
        <v>388871.14892053301</v>
      </c>
      <c r="M6">
        <v>805051.23552198405</v>
      </c>
      <c r="N6">
        <v>18.053799362684199</v>
      </c>
      <c r="O6">
        <v>0.65100000000000002</v>
      </c>
      <c r="P6">
        <v>0.74199999999999999</v>
      </c>
    </row>
    <row r="7" spans="1:16" x14ac:dyDescent="0.25">
      <c r="A7">
        <v>6</v>
      </c>
      <c r="B7">
        <v>388872.00185140601</v>
      </c>
      <c r="C7">
        <v>805053.20651940897</v>
      </c>
      <c r="D7">
        <v>18.967562935253099</v>
      </c>
      <c r="E7">
        <v>2.9000000000000001E-2</v>
      </c>
      <c r="F7">
        <v>5.8000000000000003E-2</v>
      </c>
      <c r="G7">
        <v>388872.10172163002</v>
      </c>
      <c r="H7">
        <v>805053.44196941797</v>
      </c>
      <c r="I7">
        <v>18.974229968056601</v>
      </c>
      <c r="J7">
        <v>0.28638161196619899</v>
      </c>
      <c r="K7">
        <v>0.25592543096530901</v>
      </c>
      <c r="L7">
        <v>388872.00185140601</v>
      </c>
      <c r="M7">
        <v>805053.20651940897</v>
      </c>
      <c r="N7">
        <v>18.967562935253099</v>
      </c>
      <c r="O7">
        <v>2.9000000000000001E-2</v>
      </c>
      <c r="P7">
        <v>5.8000000000000003E-2</v>
      </c>
    </row>
    <row r="8" spans="1:16" x14ac:dyDescent="0.25">
      <c r="A8">
        <v>7</v>
      </c>
      <c r="B8">
        <v>388932.39113411203</v>
      </c>
      <c r="C8">
        <v>805058.13486882695</v>
      </c>
      <c r="D8">
        <v>17.6019334140775</v>
      </c>
      <c r="E8">
        <v>7.0000000000000001E-3</v>
      </c>
      <c r="F8">
        <v>1.2E-2</v>
      </c>
      <c r="G8">
        <v>388984.04487872898</v>
      </c>
      <c r="H8">
        <v>805005.36357602302</v>
      </c>
      <c r="I8">
        <v>6.5947908626931797</v>
      </c>
      <c r="J8">
        <v>18.630712414913699</v>
      </c>
      <c r="K8">
        <v>2.7644041172996201</v>
      </c>
      <c r="L8">
        <v>388932.39113411203</v>
      </c>
      <c r="M8">
        <v>805058.13486882695</v>
      </c>
      <c r="N8">
        <v>17.6019334140775</v>
      </c>
      <c r="O8">
        <v>7.0000000000000001E-3</v>
      </c>
      <c r="P8">
        <v>1.2E-2</v>
      </c>
    </row>
    <row r="9" spans="1:16" x14ac:dyDescent="0.25">
      <c r="A9">
        <v>8</v>
      </c>
      <c r="B9">
        <v>388937.197040928</v>
      </c>
      <c r="C9">
        <v>805075.68338504503</v>
      </c>
      <c r="D9">
        <v>17.524392136568999</v>
      </c>
      <c r="E9">
        <v>2.8000000000000001E-2</v>
      </c>
      <c r="F9">
        <v>4.2000000000000003E-2</v>
      </c>
      <c r="G9">
        <v>388936.10973835102</v>
      </c>
      <c r="H9">
        <v>805069.11738863494</v>
      </c>
      <c r="I9">
        <v>17.960162666729001</v>
      </c>
      <c r="J9">
        <v>22.341515719172001</v>
      </c>
      <c r="K9">
        <v>2.7445210268793798</v>
      </c>
      <c r="L9">
        <v>388937.197040928</v>
      </c>
      <c r="M9">
        <v>805075.68338504503</v>
      </c>
      <c r="N9">
        <v>17.524392136568999</v>
      </c>
      <c r="O9">
        <v>2.8000000000000001E-2</v>
      </c>
      <c r="P9">
        <v>4.2000000000000003E-2</v>
      </c>
    </row>
    <row r="10" spans="1:16" x14ac:dyDescent="0.25">
      <c r="A10">
        <v>9</v>
      </c>
      <c r="B10">
        <v>388955.74480000499</v>
      </c>
      <c r="C10">
        <v>805082.23710695095</v>
      </c>
      <c r="D10">
        <v>17.452870374193701</v>
      </c>
      <c r="E10">
        <v>4.7E-2</v>
      </c>
      <c r="F10">
        <v>4.9000000000000002E-2</v>
      </c>
      <c r="G10">
        <v>388955.78927209799</v>
      </c>
      <c r="H10">
        <v>805082.28283046302</v>
      </c>
      <c r="I10">
        <v>17.458897725533198</v>
      </c>
      <c r="J10">
        <v>0.22654978110611301</v>
      </c>
      <c r="K10">
        <v>0.24911360139165201</v>
      </c>
      <c r="L10">
        <v>388955.74480000499</v>
      </c>
      <c r="M10">
        <v>805082.23710695095</v>
      </c>
      <c r="N10">
        <v>17.452870374193701</v>
      </c>
      <c r="O10">
        <v>4.7E-2</v>
      </c>
      <c r="P10">
        <v>4.9000000000000002E-2</v>
      </c>
    </row>
    <row r="11" spans="1:16" x14ac:dyDescent="0.25">
      <c r="A11">
        <v>10</v>
      </c>
      <c r="B11">
        <v>388954.28180168301</v>
      </c>
      <c r="C11">
        <v>805116.84325386898</v>
      </c>
      <c r="D11">
        <v>17.418318374134198</v>
      </c>
      <c r="E11">
        <v>2.5999999999999999E-2</v>
      </c>
      <c r="F11">
        <v>4.9000000000000002E-2</v>
      </c>
      <c r="G11">
        <v>388954.34367723297</v>
      </c>
      <c r="H11">
        <v>805117.12528682605</v>
      </c>
      <c r="I11">
        <v>17.418559800891501</v>
      </c>
      <c r="J11">
        <v>0.23595226443925801</v>
      </c>
      <c r="K11">
        <v>0.25200034751613398</v>
      </c>
      <c r="L11">
        <v>388954.28180168301</v>
      </c>
      <c r="M11">
        <v>805116.84325386898</v>
      </c>
      <c r="N11">
        <v>17.418318374134198</v>
      </c>
      <c r="O11">
        <v>2.5999999999999999E-2</v>
      </c>
      <c r="P11">
        <v>4.9000000000000002E-2</v>
      </c>
    </row>
    <row r="12" spans="1:16" x14ac:dyDescent="0.25">
      <c r="A12">
        <v>11</v>
      </c>
      <c r="B12">
        <v>388965.87141207402</v>
      </c>
      <c r="C12">
        <v>805075.85619765602</v>
      </c>
      <c r="D12">
        <v>17.6600665119472</v>
      </c>
      <c r="E12">
        <v>7.2999999999999995E-2</v>
      </c>
      <c r="F12">
        <v>0.121</v>
      </c>
      <c r="G12">
        <v>388966.000915771</v>
      </c>
      <c r="H12">
        <v>805075.50914223597</v>
      </c>
      <c r="I12">
        <v>17.516978131350101</v>
      </c>
      <c r="J12">
        <v>0.28359496957203401</v>
      </c>
      <c r="K12">
        <v>0.17806316336731101</v>
      </c>
      <c r="L12">
        <v>388965.87141207402</v>
      </c>
      <c r="M12">
        <v>805075.85619765602</v>
      </c>
      <c r="N12">
        <v>17.6600665119472</v>
      </c>
      <c r="O12">
        <v>7.2999999999999995E-2</v>
      </c>
      <c r="P12">
        <v>0.121</v>
      </c>
    </row>
    <row r="13" spans="1:16" x14ac:dyDescent="0.25">
      <c r="A13">
        <v>12</v>
      </c>
      <c r="B13">
        <v>388972.67864014802</v>
      </c>
      <c r="C13">
        <v>805071.86096653203</v>
      </c>
      <c r="D13">
        <v>17.8284787987565</v>
      </c>
      <c r="E13">
        <v>0.22500000000000001</v>
      </c>
      <c r="F13">
        <v>0.28399999999999997</v>
      </c>
      <c r="G13">
        <v>388973.268050607</v>
      </c>
      <c r="H13">
        <v>805071.49235807103</v>
      </c>
      <c r="I13">
        <v>18.1642561998495</v>
      </c>
      <c r="J13">
        <v>0.350296552956606</v>
      </c>
      <c r="K13">
        <v>0.25293155514087501</v>
      </c>
      <c r="L13">
        <v>388972.67864014802</v>
      </c>
      <c r="M13">
        <v>805071.86096653203</v>
      </c>
      <c r="N13">
        <v>17.8284787987565</v>
      </c>
      <c r="O13">
        <v>0.22500000000000001</v>
      </c>
      <c r="P13">
        <v>0.28399999999999997</v>
      </c>
    </row>
    <row r="14" spans="1:16" x14ac:dyDescent="0.25">
      <c r="A14">
        <v>13</v>
      </c>
      <c r="B14">
        <v>388980.80235639901</v>
      </c>
      <c r="C14">
        <v>805067.16513335402</v>
      </c>
      <c r="D14">
        <v>19.333826321376598</v>
      </c>
      <c r="E14">
        <v>0.27955335519459501</v>
      </c>
      <c r="F14">
        <v>0.26049355759426401</v>
      </c>
      <c r="G14">
        <v>388980.80235639901</v>
      </c>
      <c r="H14">
        <v>805067.16513335402</v>
      </c>
      <c r="I14">
        <v>19.333826321376598</v>
      </c>
      <c r="J14">
        <v>0.27955335519459501</v>
      </c>
      <c r="K14">
        <v>0.26049355759426401</v>
      </c>
      <c r="L14">
        <v>388979.94447868102</v>
      </c>
      <c r="M14">
        <v>805067.68013081898</v>
      </c>
      <c r="N14">
        <v>17.886035153777598</v>
      </c>
      <c r="O14">
        <v>0.45</v>
      </c>
      <c r="P14">
        <v>0.52100000000000002</v>
      </c>
    </row>
    <row r="15" spans="1:16" x14ac:dyDescent="0.25">
      <c r="A15">
        <v>14</v>
      </c>
      <c r="B15">
        <v>388987.676840459</v>
      </c>
      <c r="C15">
        <v>805026.16800783901</v>
      </c>
      <c r="D15">
        <v>17.154449956323699</v>
      </c>
      <c r="E15">
        <v>2.5000000000000001E-2</v>
      </c>
      <c r="F15">
        <v>3.7999999999999999E-2</v>
      </c>
      <c r="G15">
        <v>388987.43956030998</v>
      </c>
      <c r="H15">
        <v>805026.44069892296</v>
      </c>
      <c r="I15">
        <v>20.4641739500745</v>
      </c>
      <c r="J15">
        <v>0.218465744359713</v>
      </c>
      <c r="K15">
        <v>0.222813691896775</v>
      </c>
      <c r="L15">
        <v>388987.676840459</v>
      </c>
      <c r="M15">
        <v>805026.16800783901</v>
      </c>
      <c r="N15">
        <v>17.154449956323699</v>
      </c>
      <c r="O15">
        <v>2.5000000000000001E-2</v>
      </c>
      <c r="P15">
        <v>3.7999999999999999E-2</v>
      </c>
    </row>
    <row r="16" spans="1:16" x14ac:dyDescent="0.25">
      <c r="A16">
        <v>15</v>
      </c>
      <c r="B16">
        <v>388986.83097289299</v>
      </c>
      <c r="C16">
        <v>805016.42807765701</v>
      </c>
      <c r="D16">
        <v>17.133756355410899</v>
      </c>
      <c r="E16">
        <v>1.4E-2</v>
      </c>
      <c r="F16">
        <v>2.3E-2</v>
      </c>
      <c r="G16">
        <v>388986.89197405602</v>
      </c>
      <c r="H16">
        <v>805016.46884538303</v>
      </c>
      <c r="I16">
        <v>17.056823717137998</v>
      </c>
      <c r="J16">
        <v>0.240624710074584</v>
      </c>
      <c r="K16">
        <v>0.29041001952311102</v>
      </c>
      <c r="L16">
        <v>388986.83097289299</v>
      </c>
      <c r="M16">
        <v>805016.42807765701</v>
      </c>
      <c r="N16">
        <v>17.133756355410899</v>
      </c>
      <c r="O16">
        <v>1.4E-2</v>
      </c>
      <c r="P16">
        <v>2.3E-2</v>
      </c>
    </row>
    <row r="19" spans="2:18" x14ac:dyDescent="0.25">
      <c r="B19" t="s">
        <v>59</v>
      </c>
      <c r="C19" t="s">
        <v>34</v>
      </c>
      <c r="D19" t="s">
        <v>33</v>
      </c>
      <c r="G19" t="s">
        <v>61</v>
      </c>
      <c r="H19" t="s">
        <v>60</v>
      </c>
      <c r="I19" t="s">
        <v>62</v>
      </c>
      <c r="J19" t="s">
        <v>71</v>
      </c>
      <c r="K19" t="s">
        <v>72</v>
      </c>
      <c r="L19" t="s">
        <v>73</v>
      </c>
      <c r="M19" t="s">
        <v>74</v>
      </c>
    </row>
    <row r="20" spans="2:18" x14ac:dyDescent="0.25">
      <c r="C20" cm="1">
        <f t="array" ref="C20:C34">control_points[Easting]</f>
        <v>388966.08199999999</v>
      </c>
      <c r="D20" cm="1">
        <f t="array" ref="D20:D34">control_points[Northing]</f>
        <v>804986.83499999996</v>
      </c>
      <c r="G20">
        <f>SQRT(POWER(C20-B2, 2) + POWER(D20 - C2, 2))</f>
        <v>0.20137022155192652</v>
      </c>
      <c r="H20">
        <f>SQRT(POWER(C20-G2, 2) + POWER(D20 - H2, 2))</f>
        <v>0.49771966777855142</v>
      </c>
      <c r="I20">
        <f>SQRT(POWER(C20-L2, 2) + POWER(D20 - M2, 2))</f>
        <v>0.20137022155192652</v>
      </c>
      <c r="J20" t="b">
        <f>H20 &lt; I20</f>
        <v>0</v>
      </c>
      <c r="K20" t="b">
        <f>G20=H20</f>
        <v>0</v>
      </c>
      <c r="L20" t="b">
        <f>IF(AND(J20=FALSE, K20=TRUE), TRUE, FALSE)</f>
        <v>0</v>
      </c>
      <c r="M20" t="b">
        <f>IF(AND(J20=TRUE, K20=FALSE), TRUE, FALSE)</f>
        <v>0</v>
      </c>
    </row>
    <row r="21" spans="2:18" x14ac:dyDescent="0.25">
      <c r="C21">
        <v>388934.897</v>
      </c>
      <c r="D21">
        <v>804995.19</v>
      </c>
      <c r="G21">
        <f>SQRT(POWER(C21-B3, 2) + POWER(D21 - C3, 2))</f>
        <v>0.1939732587338785</v>
      </c>
      <c r="H21">
        <f t="shared" ref="H21:H34" si="0">SQRT(POWER(C21-G3, 2) + POWER(D21 - H3, 2))</f>
        <v>0.53398318245301857</v>
      </c>
      <c r="I21">
        <f t="shared" ref="I21:I34" si="1">SQRT(POWER(C21-L3, 2) + POWER(D21 - M3, 2))</f>
        <v>0.1939732587338785</v>
      </c>
      <c r="J21" t="b">
        <f t="shared" ref="J21:J34" si="2">H21 &lt; I21</f>
        <v>0</v>
      </c>
      <c r="K21" t="b">
        <f t="shared" ref="K21:K34" si="3">G21=H21</f>
        <v>0</v>
      </c>
      <c r="L21" t="b">
        <f t="shared" ref="L21:L34" si="4">IF(AND(J21=FALSE, K21=TRUE), TRUE, FALSE)</f>
        <v>0</v>
      </c>
      <c r="M21" t="b">
        <f t="shared" ref="M21:M34" si="5">IF(AND(J21=TRUE, K21=FALSE), TRUE, FALSE)</f>
        <v>0</v>
      </c>
    </row>
    <row r="22" spans="2:18" x14ac:dyDescent="0.25">
      <c r="C22">
        <v>388914.93900000001</v>
      </c>
      <c r="D22">
        <v>804996.24600000004</v>
      </c>
      <c r="G22">
        <f>SQRT(POWER(C22-B4, 2) + POWER(D22 - C4, 2))</f>
        <v>0.16472634034840414</v>
      </c>
      <c r="H22">
        <f t="shared" si="0"/>
        <v>0.82609691661643714</v>
      </c>
      <c r="I22">
        <f t="shared" si="1"/>
        <v>0.16472634034840414</v>
      </c>
      <c r="J22" t="b">
        <f t="shared" si="2"/>
        <v>0</v>
      </c>
      <c r="K22" t="b">
        <f t="shared" si="3"/>
        <v>0</v>
      </c>
      <c r="L22" t="b">
        <f t="shared" si="4"/>
        <v>0</v>
      </c>
      <c r="M22" t="b">
        <f t="shared" si="5"/>
        <v>0</v>
      </c>
      <c r="P22" t="s">
        <v>81</v>
      </c>
      <c r="Q22" t="s">
        <v>82</v>
      </c>
      <c r="R22" t="s">
        <v>83</v>
      </c>
    </row>
    <row r="23" spans="2:18" x14ac:dyDescent="0.25">
      <c r="C23">
        <v>388855.951</v>
      </c>
      <c r="D23">
        <v>805002.45499999996</v>
      </c>
      <c r="G23">
        <f>SQRT(POWER(C23-B5, 2) + POWER(D23 - C5, 2))</f>
        <v>0.17797939900383136</v>
      </c>
      <c r="H23">
        <f t="shared" si="0"/>
        <v>0.27483969288515109</v>
      </c>
      <c r="I23">
        <f t="shared" si="1"/>
        <v>0.17797939900383136</v>
      </c>
      <c r="J23" t="b">
        <f t="shared" si="2"/>
        <v>0</v>
      </c>
      <c r="K23" t="b">
        <f t="shared" si="3"/>
        <v>0</v>
      </c>
      <c r="L23" t="b">
        <f t="shared" si="4"/>
        <v>0</v>
      </c>
      <c r="M23" t="b">
        <f t="shared" si="5"/>
        <v>0</v>
      </c>
      <c r="P23" cm="1">
        <f t="array" ref="P23">AVERAGE(SQRT(POWER(G20:G34 - E2:E16, 2)))</f>
        <v>0.28502252824626839</v>
      </c>
      <c r="Q23" cm="1">
        <f t="array" ref="Q23">AVERAGE(SQRT(POWER(H20:H34 - J2:J16, 2)))</f>
        <v>5.117750244380562</v>
      </c>
      <c r="R23" cm="1">
        <f t="array" ref="R23">AVERAGE(SQRT(POWER(I20:I34 - O2:O16, 2)))</f>
        <v>0.29231354560716155</v>
      </c>
    </row>
    <row r="24" spans="2:18" x14ac:dyDescent="0.25">
      <c r="C24">
        <v>388871.25699999998</v>
      </c>
      <c r="D24">
        <v>805052.40599999996</v>
      </c>
      <c r="G24">
        <f>SQRT(POWER(C24-B6, 2) + POWER(D24 - C6, 2))</f>
        <v>0.16094853220091823</v>
      </c>
      <c r="H24">
        <f t="shared" si="0"/>
        <v>0.16094853220091823</v>
      </c>
      <c r="I24">
        <f t="shared" si="1"/>
        <v>1.1754573394631282</v>
      </c>
      <c r="J24" t="b">
        <f t="shared" si="2"/>
        <v>1</v>
      </c>
      <c r="K24" t="b">
        <f t="shared" si="3"/>
        <v>1</v>
      </c>
      <c r="L24" t="b">
        <f t="shared" si="4"/>
        <v>0</v>
      </c>
      <c r="M24" t="b">
        <f t="shared" si="5"/>
        <v>0</v>
      </c>
    </row>
    <row r="25" spans="2:18" x14ac:dyDescent="0.25">
      <c r="C25">
        <v>388871.908</v>
      </c>
      <c r="D25">
        <v>805053.34699999995</v>
      </c>
      <c r="G25">
        <f>SQRT(POWER(C25-B7, 2) + POWER(D25 - C7, 2))</f>
        <v>0.16894639047189217</v>
      </c>
      <c r="H25">
        <f t="shared" si="0"/>
        <v>0.21574814089402219</v>
      </c>
      <c r="I25">
        <f t="shared" si="1"/>
        <v>0.16894639047189217</v>
      </c>
      <c r="J25" t="b">
        <f t="shared" si="2"/>
        <v>0</v>
      </c>
      <c r="K25" t="b">
        <f t="shared" si="3"/>
        <v>0</v>
      </c>
      <c r="L25" t="b">
        <f t="shared" si="4"/>
        <v>0</v>
      </c>
      <c r="M25" t="b">
        <f t="shared" si="5"/>
        <v>0</v>
      </c>
    </row>
    <row r="26" spans="2:18" x14ac:dyDescent="0.25">
      <c r="C26">
        <v>388932.25300000003</v>
      </c>
      <c r="D26">
        <v>805058.24399999995</v>
      </c>
      <c r="G26">
        <f>SQRT(POWER(C26-B8, 2) + POWER(D26 - C8, 2))</f>
        <v>0.17604160251995088</v>
      </c>
      <c r="H26">
        <f t="shared" si="0"/>
        <v>74.01849729799784</v>
      </c>
      <c r="I26">
        <f t="shared" si="1"/>
        <v>0.17604160251995088</v>
      </c>
      <c r="J26" t="b">
        <f t="shared" si="2"/>
        <v>0</v>
      </c>
      <c r="K26" t="b">
        <f t="shared" si="3"/>
        <v>0</v>
      </c>
      <c r="L26" t="b">
        <f t="shared" si="4"/>
        <v>0</v>
      </c>
      <c r="M26" t="b">
        <f t="shared" si="5"/>
        <v>0</v>
      </c>
    </row>
    <row r="27" spans="2:18" x14ac:dyDescent="0.25">
      <c r="C27">
        <v>388937.05099999998</v>
      </c>
      <c r="D27">
        <v>805075.79399999999</v>
      </c>
      <c r="G27">
        <f>SQRT(POWER(C27-B9, 2) + POWER(D27 - C9, 2))</f>
        <v>0.1832037688462414</v>
      </c>
      <c r="H27">
        <f t="shared" si="0"/>
        <v>6.7426339669107254</v>
      </c>
      <c r="I27">
        <f t="shared" si="1"/>
        <v>0.1832037688462414</v>
      </c>
      <c r="J27" t="b">
        <f t="shared" si="2"/>
        <v>0</v>
      </c>
      <c r="K27" t="b">
        <f t="shared" si="3"/>
        <v>0</v>
      </c>
      <c r="L27" t="b">
        <f t="shared" si="4"/>
        <v>0</v>
      </c>
      <c r="M27" t="b">
        <f t="shared" si="5"/>
        <v>0</v>
      </c>
    </row>
    <row r="28" spans="2:18" x14ac:dyDescent="0.25">
      <c r="C28">
        <v>388954.97399999999</v>
      </c>
      <c r="D28">
        <v>805082.897</v>
      </c>
      <c r="G28">
        <f t="shared" ref="G28:G34" si="6">SQRT(POWER(C28-B10, 2) + POWER(D28 - C10, 2))</f>
        <v>1.0146878751077371</v>
      </c>
      <c r="H28">
        <f t="shared" si="0"/>
        <v>1.0207217122815035</v>
      </c>
      <c r="I28">
        <f t="shared" si="1"/>
        <v>1.0146878751077371</v>
      </c>
      <c r="J28" t="b">
        <f t="shared" si="2"/>
        <v>0</v>
      </c>
      <c r="K28" t="b">
        <f t="shared" si="3"/>
        <v>0</v>
      </c>
      <c r="L28" t="b">
        <f t="shared" si="4"/>
        <v>0</v>
      </c>
      <c r="M28" t="b">
        <f t="shared" si="5"/>
        <v>0</v>
      </c>
    </row>
    <row r="29" spans="2:18" x14ac:dyDescent="0.25">
      <c r="C29">
        <v>388954.12400000001</v>
      </c>
      <c r="D29">
        <v>805116.96600000001</v>
      </c>
      <c r="G29">
        <f t="shared" si="6"/>
        <v>0.19991994358288814</v>
      </c>
      <c r="H29">
        <f t="shared" si="0"/>
        <v>0.27134918394957491</v>
      </c>
      <c r="I29">
        <f t="shared" si="1"/>
        <v>0.19991994358288814</v>
      </c>
      <c r="J29" t="b">
        <f t="shared" si="2"/>
        <v>0</v>
      </c>
      <c r="K29" t="b">
        <f t="shared" si="3"/>
        <v>0</v>
      </c>
      <c r="L29" t="b">
        <f t="shared" si="4"/>
        <v>0</v>
      </c>
      <c r="M29" t="b">
        <f t="shared" si="5"/>
        <v>0</v>
      </c>
    </row>
    <row r="30" spans="2:18" x14ac:dyDescent="0.25">
      <c r="C30">
        <v>388965.12400000001</v>
      </c>
      <c r="D30">
        <v>805076.22199999995</v>
      </c>
      <c r="G30">
        <f t="shared" si="6"/>
        <v>0.83212749215559079</v>
      </c>
      <c r="H30">
        <f t="shared" si="0"/>
        <v>1.130109490748642</v>
      </c>
      <c r="I30">
        <f t="shared" si="1"/>
        <v>0.83212749215559079</v>
      </c>
      <c r="J30" t="b">
        <f t="shared" si="2"/>
        <v>0</v>
      </c>
      <c r="K30" t="b">
        <f t="shared" si="3"/>
        <v>0</v>
      </c>
      <c r="L30" t="b">
        <f t="shared" si="4"/>
        <v>0</v>
      </c>
      <c r="M30" t="b">
        <f t="shared" si="5"/>
        <v>0</v>
      </c>
    </row>
    <row r="31" spans="2:18" x14ac:dyDescent="0.25">
      <c r="C31">
        <v>388972.41499999998</v>
      </c>
      <c r="D31">
        <v>805072.16700000002</v>
      </c>
      <c r="G31">
        <f t="shared" si="6"/>
        <v>0.40393391933512973</v>
      </c>
      <c r="H31">
        <f t="shared" si="0"/>
        <v>1.0875831326790226</v>
      </c>
      <c r="I31">
        <f t="shared" si="1"/>
        <v>0.40393391933512973</v>
      </c>
      <c r="J31" t="b">
        <f t="shared" si="2"/>
        <v>0</v>
      </c>
      <c r="K31" t="b">
        <f t="shared" si="3"/>
        <v>0</v>
      </c>
      <c r="L31" t="b">
        <f t="shared" si="4"/>
        <v>0</v>
      </c>
      <c r="M31" t="b">
        <f t="shared" si="5"/>
        <v>0</v>
      </c>
    </row>
    <row r="32" spans="2:18" x14ac:dyDescent="0.25">
      <c r="C32">
        <v>388980.05599999998</v>
      </c>
      <c r="D32">
        <v>805067.728</v>
      </c>
      <c r="G32">
        <f t="shared" si="6"/>
        <v>0.93480839509151858</v>
      </c>
      <c r="H32">
        <f t="shared" si="0"/>
        <v>0.93480839509151858</v>
      </c>
      <c r="I32">
        <f t="shared" si="1"/>
        <v>0.12136087950964569</v>
      </c>
      <c r="J32" t="b">
        <f>H32 &lt; I32</f>
        <v>0</v>
      </c>
      <c r="K32" t="b">
        <f t="shared" si="3"/>
        <v>1</v>
      </c>
      <c r="L32" t="b">
        <f t="shared" si="4"/>
        <v>1</v>
      </c>
      <c r="M32" t="b">
        <f t="shared" si="5"/>
        <v>0</v>
      </c>
    </row>
    <row r="33" spans="3:13" x14ac:dyDescent="0.25">
      <c r="C33">
        <v>388987.53600000002</v>
      </c>
      <c r="D33">
        <v>805026.27800000005</v>
      </c>
      <c r="G33">
        <f t="shared" si="6"/>
        <v>0.17870173579268311</v>
      </c>
      <c r="H33">
        <f t="shared" si="0"/>
        <v>0.18913369168727709</v>
      </c>
      <c r="I33">
        <f t="shared" si="1"/>
        <v>0.17870173579268311</v>
      </c>
      <c r="J33" t="b">
        <f t="shared" si="2"/>
        <v>0</v>
      </c>
      <c r="K33" t="b">
        <f t="shared" si="3"/>
        <v>0</v>
      </c>
      <c r="L33" t="b">
        <f t="shared" si="4"/>
        <v>0</v>
      </c>
      <c r="M33" t="b">
        <f t="shared" si="5"/>
        <v>0</v>
      </c>
    </row>
    <row r="34" spans="3:13" x14ac:dyDescent="0.25">
      <c r="C34">
        <v>388986.73300000001</v>
      </c>
      <c r="D34">
        <v>805016.53899999999</v>
      </c>
      <c r="G34">
        <f t="shared" si="6"/>
        <v>0.14799477670378691</v>
      </c>
      <c r="H34">
        <f t="shared" si="0"/>
        <v>0.17376541878831514</v>
      </c>
      <c r="I34">
        <f t="shared" si="1"/>
        <v>0.14799477670378691</v>
      </c>
      <c r="J34" t="b">
        <f t="shared" si="2"/>
        <v>0</v>
      </c>
      <c r="K34" t="b">
        <f t="shared" si="3"/>
        <v>0</v>
      </c>
      <c r="L34" t="b">
        <f t="shared" si="4"/>
        <v>0</v>
      </c>
      <c r="M34" t="b">
        <f t="shared" si="5"/>
        <v>0</v>
      </c>
    </row>
    <row r="37" spans="3:13" x14ac:dyDescent="0.25">
      <c r="F37" t="s">
        <v>64</v>
      </c>
      <c r="G37">
        <f>AVERAGE(G20:G34)</f>
        <v>0.34262424342975856</v>
      </c>
      <c r="H37">
        <f>AVERAGE(H20:H34)</f>
        <v>5.8718625615308353</v>
      </c>
      <c r="I37">
        <f>AVERAGE(I20:I34)</f>
        <v>0.35602832954178099</v>
      </c>
      <c r="K37" t="s">
        <v>75</v>
      </c>
      <c r="L37">
        <f>COUNTIF(L20:L34, TRUE)</f>
        <v>1</v>
      </c>
      <c r="M37">
        <f>COUNTIF(M20:M34, TRUE)</f>
        <v>0</v>
      </c>
    </row>
    <row r="38" spans="3:13" x14ac:dyDescent="0.25">
      <c r="F38" t="s">
        <v>65</v>
      </c>
      <c r="G38" cm="1">
        <f t="array" ref="G38">SQRT(SUM(POWER(C20:C34 - B2:B16, 2) + POWER(D20:D34 - C2:C16, 2))/13)</f>
        <v>0.48902181377162435</v>
      </c>
      <c r="H38" cm="1">
        <f t="array" ref="H38">SQRT(SUM(POWER(C20:C34 - G2:G16, 2) + POWER(D20:D34 - H2:H16, 2))/13)</f>
        <v>20.625002868195207</v>
      </c>
      <c r="I38" cm="1">
        <f t="array" ref="I38">SQRT(SUM(POWER(C20:C34 - L2:L16, 2) + POWER(D20:D34 - M2:M16, 2))/13)</f>
        <v>0.52663719820269794</v>
      </c>
    </row>
    <row r="43" spans="3:13" x14ac:dyDescent="0.25">
      <c r="G43" cm="1">
        <f t="array" ref="G43:G57">POWER(C20:C34 - B2:B16, 2) + POWER(D20:D34 - C2:C16, 2)</f>
        <v>4.0549966127871977E-2</v>
      </c>
      <c r="H43" cm="1">
        <f t="array" ref="H43:H57">POWER(C20:C34 - G2:G16, 2) + POWER(D20:D34 - H2:H16, 2)</f>
        <v>0.24772486769359162</v>
      </c>
      <c r="I43" cm="1">
        <f t="array" ref="I43:I57">POWER(C20:C34 - L2:L16, 2) + POWER(D20:D34 - M2:M16, 2)</f>
        <v>4.0549966127871977E-2</v>
      </c>
    </row>
    <row r="44" spans="3:13" x14ac:dyDescent="0.25">
      <c r="G44">
        <v>3.7625625103840168E-2</v>
      </c>
      <c r="H44">
        <v>0.28513803914265368</v>
      </c>
      <c r="I44">
        <v>3.7625625103840168E-2</v>
      </c>
    </row>
    <row r="45" spans="3:13" x14ac:dyDescent="0.25">
      <c r="G45">
        <v>2.7134767204578275E-2</v>
      </c>
      <c r="H45">
        <v>0.68243611564318474</v>
      </c>
      <c r="I45">
        <v>2.7134767204578275E-2</v>
      </c>
    </row>
    <row r="46" spans="3:13" x14ac:dyDescent="0.25">
      <c r="G46">
        <v>3.1676666469765011E-2</v>
      </c>
      <c r="H46">
        <v>7.5536856785204179E-2</v>
      </c>
      <c r="I46">
        <v>3.1676666469765011E-2</v>
      </c>
    </row>
    <row r="47" spans="3:13" x14ac:dyDescent="0.25">
      <c r="G47">
        <v>2.5904430017630015E-2</v>
      </c>
      <c r="H47">
        <v>2.5904430017630015E-2</v>
      </c>
      <c r="I47">
        <v>1.3816999568977362</v>
      </c>
    </row>
    <row r="48" spans="3:13" x14ac:dyDescent="0.25">
      <c r="G48">
        <v>2.8542882853481055E-2</v>
      </c>
      <c r="H48">
        <v>4.6547260299226852E-2</v>
      </c>
      <c r="I48">
        <v>2.8542882853481055E-2</v>
      </c>
    </row>
    <row r="49" spans="7:9" x14ac:dyDescent="0.25">
      <c r="G49">
        <v>3.099064581779238E-2</v>
      </c>
      <c r="H49">
        <v>5478.7379422537142</v>
      </c>
      <c r="I49">
        <v>3.099064581779238E-2</v>
      </c>
    </row>
    <row r="50" spans="7:9" x14ac:dyDescent="0.25">
      <c r="G50">
        <v>3.3563620919467047E-2</v>
      </c>
      <c r="H50">
        <v>45.46311281173827</v>
      </c>
      <c r="I50">
        <v>3.3563620919467047E-2</v>
      </c>
    </row>
    <row r="51" spans="7:9" x14ac:dyDescent="0.25">
      <c r="G51">
        <v>1.0295914838906546</v>
      </c>
      <c r="H51">
        <v>1.0418728139228843</v>
      </c>
      <c r="I51">
        <v>1.0295914838906546</v>
      </c>
    </row>
    <row r="52" spans="7:9" x14ac:dyDescent="0.25">
      <c r="G52">
        <v>3.9967983842185181E-2</v>
      </c>
      <c r="H52">
        <v>7.3630379630100246E-2</v>
      </c>
      <c r="I52">
        <v>3.9967983842185181E-2</v>
      </c>
    </row>
    <row r="53" spans="7:9" x14ac:dyDescent="0.25">
      <c r="G53">
        <v>0.69243616320115275</v>
      </c>
      <c r="H53">
        <v>1.2771474610801548</v>
      </c>
      <c r="I53">
        <v>0.69243616320115275</v>
      </c>
    </row>
    <row r="54" spans="7:9" x14ac:dyDescent="0.25">
      <c r="G54">
        <v>0.16316261118943909</v>
      </c>
      <c r="H54">
        <v>1.1828370704879163</v>
      </c>
      <c r="I54">
        <v>0.16316261118943909</v>
      </c>
    </row>
    <row r="55" spans="7:9" x14ac:dyDescent="0.25">
      <c r="G55">
        <v>0.87386673553358074</v>
      </c>
      <c r="H55">
        <v>0.87386673553358074</v>
      </c>
      <c r="I55">
        <v>1.472846307535474E-2</v>
      </c>
    </row>
    <row r="56" spans="7:9" x14ac:dyDescent="0.25">
      <c r="G56">
        <v>3.1934310375317923E-2</v>
      </c>
      <c r="H56">
        <v>3.5771553331257984E-2</v>
      </c>
      <c r="I56">
        <v>3.1934310375317923E-2</v>
      </c>
    </row>
    <row r="57" spans="7:9" x14ac:dyDescent="0.25">
      <c r="G57">
        <v>2.1902453931603748E-2</v>
      </c>
      <c r="H57">
        <v>3.0194420766678543E-2</v>
      </c>
      <c r="I57">
        <v>2.1902453931603748E-2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A696-C0C5-4DA4-8855-A78962C94B9E}">
  <dimension ref="A1:R57"/>
  <sheetViews>
    <sheetView topLeftCell="F1" workbookViewId="0">
      <selection activeCell="G23" sqref="G23"/>
    </sheetView>
  </sheetViews>
  <sheetFormatPr defaultRowHeight="15" x14ac:dyDescent="0.25"/>
  <cols>
    <col min="1" max="1" width="9.28515625" bestFit="1" customWidth="1"/>
    <col min="2" max="2" width="12" bestFit="1" customWidth="1"/>
    <col min="3" max="3" width="12.5703125" bestFit="1" customWidth="1"/>
    <col min="4" max="4" width="13.42578125" bestFit="1" customWidth="1"/>
    <col min="5" max="5" width="17.85546875" bestFit="1" customWidth="1"/>
    <col min="6" max="6" width="15.42578125" bestFit="1" customWidth="1"/>
    <col min="7" max="7" width="12" bestFit="1" customWidth="1"/>
    <col min="8" max="8" width="13" bestFit="1" customWidth="1"/>
    <col min="9" max="9" width="13.85546875" bestFit="1" customWidth="1"/>
    <col min="10" max="10" width="18.28515625" bestFit="1" customWidth="1"/>
    <col min="11" max="11" width="15.85546875" bestFit="1" customWidth="1"/>
    <col min="12" max="12" width="12.28515625" bestFit="1" customWidth="1"/>
    <col min="13" max="13" width="13.42578125" bestFit="1" customWidth="1"/>
    <col min="14" max="14" width="14.28515625" bestFit="1" customWidth="1"/>
    <col min="15" max="15" width="18.7109375" bestFit="1" customWidth="1"/>
    <col min="16" max="16" width="16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1</v>
      </c>
      <c r="B2">
        <v>388966.23373411602</v>
      </c>
      <c r="C2">
        <v>804986.70098052605</v>
      </c>
      <c r="D2">
        <v>17.384690000881299</v>
      </c>
      <c r="E2">
        <v>1.4999999999999999E-2</v>
      </c>
      <c r="F2">
        <v>2.9000000000000001E-2</v>
      </c>
      <c r="G2">
        <v>388966.39965931099</v>
      </c>
      <c r="H2">
        <v>804987.24927442695</v>
      </c>
      <c r="I2">
        <v>17.3357721828264</v>
      </c>
      <c r="J2">
        <v>0.77211257898849095</v>
      </c>
      <c r="K2">
        <v>8.1199426611779202E-2</v>
      </c>
      <c r="L2">
        <v>388966.23373411602</v>
      </c>
      <c r="M2">
        <v>804986.70098052605</v>
      </c>
      <c r="N2">
        <v>17.384690000881299</v>
      </c>
      <c r="O2">
        <v>1.4999999999999999E-2</v>
      </c>
      <c r="P2">
        <v>2.9000000000000001E-2</v>
      </c>
    </row>
    <row r="3" spans="1:16" x14ac:dyDescent="0.25">
      <c r="A3">
        <v>2</v>
      </c>
      <c r="B3">
        <v>388935.03237395798</v>
      </c>
      <c r="C3">
        <v>804995.07198354404</v>
      </c>
      <c r="D3">
        <v>17.640175812239999</v>
      </c>
      <c r="E3">
        <v>8.0000000000000002E-3</v>
      </c>
      <c r="F3">
        <v>1.7999999999999999E-2</v>
      </c>
      <c r="G3">
        <v>388935.01698220399</v>
      </c>
      <c r="H3">
        <v>804994.93565435999</v>
      </c>
      <c r="I3">
        <v>17.6107169443518</v>
      </c>
      <c r="J3">
        <v>0.29168557992491201</v>
      </c>
      <c r="K3">
        <v>7.8086238566987001E-2</v>
      </c>
      <c r="L3">
        <v>388935.03237395798</v>
      </c>
      <c r="M3">
        <v>804995.07198354404</v>
      </c>
      <c r="N3">
        <v>17.640175812239999</v>
      </c>
      <c r="O3">
        <v>8.0000000000000002E-3</v>
      </c>
      <c r="P3">
        <v>1.7999999999999999E-2</v>
      </c>
    </row>
    <row r="4" spans="1:16" x14ac:dyDescent="0.25">
      <c r="A4">
        <v>3</v>
      </c>
      <c r="B4">
        <v>388915.068149395</v>
      </c>
      <c r="C4">
        <v>804996.11831312301</v>
      </c>
      <c r="D4">
        <v>17.817654397902999</v>
      </c>
      <c r="E4">
        <v>8.0000000000000002E-3</v>
      </c>
      <c r="F4">
        <v>1.4E-2</v>
      </c>
      <c r="G4">
        <v>388914.534971516</v>
      </c>
      <c r="H4">
        <v>804995.95875627606</v>
      </c>
      <c r="I4">
        <v>17.825143298218698</v>
      </c>
      <c r="J4">
        <v>0.37964921032981003</v>
      </c>
      <c r="K4">
        <v>7.0391858762914206E-2</v>
      </c>
      <c r="L4">
        <v>388915.068149395</v>
      </c>
      <c r="M4">
        <v>804996.11831312301</v>
      </c>
      <c r="N4">
        <v>17.817654397902999</v>
      </c>
      <c r="O4">
        <v>8.0000000000000002E-3</v>
      </c>
      <c r="P4">
        <v>1.4E-2</v>
      </c>
    </row>
    <row r="5" spans="1:16" x14ac:dyDescent="0.25">
      <c r="A5">
        <v>4</v>
      </c>
      <c r="B5">
        <v>388856.08626519202</v>
      </c>
      <c r="C5">
        <v>805002.31132201303</v>
      </c>
      <c r="D5">
        <v>18.0696420780145</v>
      </c>
      <c r="E5">
        <v>8.0000000000000002E-3</v>
      </c>
      <c r="F5">
        <v>1.2999999999999999E-2</v>
      </c>
      <c r="G5">
        <v>388854.88963971101</v>
      </c>
      <c r="H5">
        <v>805002.34226601</v>
      </c>
      <c r="I5">
        <v>18.044527737515999</v>
      </c>
      <c r="J5">
        <v>1.00926091994643</v>
      </c>
      <c r="K5">
        <v>7.1478386596349294E-2</v>
      </c>
      <c r="L5">
        <v>388856.08626519202</v>
      </c>
      <c r="M5">
        <v>805002.31132201303</v>
      </c>
      <c r="N5">
        <v>18.0696420780145</v>
      </c>
      <c r="O5">
        <v>8.0000000000000002E-3</v>
      </c>
      <c r="P5">
        <v>1.2999999999999999E-2</v>
      </c>
    </row>
    <row r="6" spans="1:16" x14ac:dyDescent="0.25">
      <c r="A6">
        <v>5</v>
      </c>
      <c r="B6">
        <v>388871.38683194102</v>
      </c>
      <c r="C6">
        <v>805052.30228708196</v>
      </c>
      <c r="D6">
        <v>18.952500728571099</v>
      </c>
      <c r="E6">
        <v>2.4E-2</v>
      </c>
      <c r="F6">
        <v>4.9000000000000002E-2</v>
      </c>
      <c r="G6">
        <v>388871.37521122099</v>
      </c>
      <c r="H6">
        <v>805052.432071727</v>
      </c>
      <c r="I6">
        <v>18.977140696176399</v>
      </c>
      <c r="J6">
        <v>0.28207327588964798</v>
      </c>
      <c r="K6">
        <v>0.25850332225556999</v>
      </c>
      <c r="L6">
        <v>388871.38683194102</v>
      </c>
      <c r="M6">
        <v>805052.30228708196</v>
      </c>
      <c r="N6">
        <v>18.952500728571099</v>
      </c>
      <c r="O6">
        <v>2.4E-2</v>
      </c>
      <c r="P6">
        <v>4.9000000000000002E-2</v>
      </c>
    </row>
    <row r="7" spans="1:16" x14ac:dyDescent="0.25">
      <c r="A7">
        <v>6</v>
      </c>
      <c r="B7">
        <v>388872.03810323199</v>
      </c>
      <c r="C7">
        <v>805053.22504357505</v>
      </c>
      <c r="D7">
        <v>18.9851015523295</v>
      </c>
      <c r="E7">
        <v>2.1000000000000001E-2</v>
      </c>
      <c r="F7">
        <v>3.5999999999999997E-2</v>
      </c>
      <c r="G7">
        <v>388851.92709166498</v>
      </c>
      <c r="H7">
        <v>805018.15424065897</v>
      </c>
      <c r="I7">
        <v>16.546438168376302</v>
      </c>
      <c r="J7">
        <v>36.924387953595001</v>
      </c>
      <c r="K7">
        <v>2.3792964832713102</v>
      </c>
      <c r="L7">
        <v>388872.03810323199</v>
      </c>
      <c r="M7">
        <v>805053.22504357505</v>
      </c>
      <c r="N7">
        <v>18.9851015523295</v>
      </c>
      <c r="O7">
        <v>2.1000000000000001E-2</v>
      </c>
      <c r="P7">
        <v>3.5999999999999997E-2</v>
      </c>
    </row>
    <row r="8" spans="1:16" x14ac:dyDescent="0.25">
      <c r="A8">
        <v>7</v>
      </c>
      <c r="B8">
        <v>388932.41024417302</v>
      </c>
      <c r="C8">
        <v>805058.15941322397</v>
      </c>
      <c r="D8">
        <v>17.5924506715135</v>
      </c>
      <c r="E8">
        <v>8.0000000000000002E-3</v>
      </c>
      <c r="F8">
        <v>1.2999999999999999E-2</v>
      </c>
      <c r="G8">
        <v>388915.46629581199</v>
      </c>
      <c r="H8">
        <v>805079.19001110096</v>
      </c>
      <c r="I8">
        <v>21.734518555256901</v>
      </c>
      <c r="J8">
        <v>18.154081946911099</v>
      </c>
      <c r="K8">
        <v>2.1681846039461199</v>
      </c>
      <c r="L8">
        <v>388932.41024417302</v>
      </c>
      <c r="M8">
        <v>805058.15941322397</v>
      </c>
      <c r="N8">
        <v>17.5924506715135</v>
      </c>
      <c r="O8">
        <v>8.0000000000000002E-3</v>
      </c>
      <c r="P8">
        <v>1.2999999999999999E-2</v>
      </c>
    </row>
    <row r="9" spans="1:16" x14ac:dyDescent="0.25">
      <c r="A9">
        <v>8</v>
      </c>
      <c r="B9">
        <v>388937.19069803797</v>
      </c>
      <c r="C9">
        <v>805075.64503729797</v>
      </c>
      <c r="D9">
        <v>17.507860930541199</v>
      </c>
      <c r="E9">
        <v>1.7000000000000001E-2</v>
      </c>
      <c r="F9">
        <v>2.8000000000000001E-2</v>
      </c>
      <c r="G9">
        <v>388937.85774804</v>
      </c>
      <c r="H9">
        <v>805087.40459014999</v>
      </c>
      <c r="I9">
        <v>17.253613397031302</v>
      </c>
      <c r="J9">
        <v>24.505192654849299</v>
      </c>
      <c r="K9">
        <v>0.239419582626482</v>
      </c>
      <c r="L9">
        <v>388937.19069803797</v>
      </c>
      <c r="M9">
        <v>805075.64503729797</v>
      </c>
      <c r="N9">
        <v>17.507860930541199</v>
      </c>
      <c r="O9">
        <v>1.7000000000000001E-2</v>
      </c>
      <c r="P9">
        <v>2.8000000000000001E-2</v>
      </c>
    </row>
    <row r="10" spans="1:16" x14ac:dyDescent="0.25">
      <c r="A10">
        <v>9</v>
      </c>
      <c r="B10">
        <v>388955.59152579098</v>
      </c>
      <c r="C10">
        <v>805082.40926437394</v>
      </c>
      <c r="D10">
        <v>17.539190262068701</v>
      </c>
      <c r="E10">
        <v>0.151</v>
      </c>
      <c r="F10">
        <v>0.216</v>
      </c>
      <c r="G10">
        <v>388956.01886265498</v>
      </c>
      <c r="H10">
        <v>805082.44861297996</v>
      </c>
      <c r="I10">
        <v>17.7571717694744</v>
      </c>
      <c r="J10">
        <v>0.23112695533370001</v>
      </c>
      <c r="K10">
        <v>0.30158080407056298</v>
      </c>
      <c r="L10">
        <v>388955.59152579098</v>
      </c>
      <c r="M10">
        <v>805082.40926437394</v>
      </c>
      <c r="N10">
        <v>17.539190262068701</v>
      </c>
      <c r="O10">
        <v>0.151</v>
      </c>
      <c r="P10">
        <v>0.216</v>
      </c>
    </row>
    <row r="11" spans="1:16" x14ac:dyDescent="0.25">
      <c r="A11">
        <v>10</v>
      </c>
      <c r="B11">
        <v>388954.25276943098</v>
      </c>
      <c r="C11">
        <v>805116.83642179205</v>
      </c>
      <c r="D11">
        <v>17.368068302058099</v>
      </c>
      <c r="E11">
        <v>1.4E-2</v>
      </c>
      <c r="F11">
        <v>2.1999999999999999E-2</v>
      </c>
      <c r="G11">
        <v>388954.22663043602</v>
      </c>
      <c r="H11">
        <v>805117.01805177901</v>
      </c>
      <c r="I11">
        <v>17.3705092398536</v>
      </c>
      <c r="J11">
        <v>0.310888973406304</v>
      </c>
      <c r="K11">
        <v>0.28527688351590502</v>
      </c>
      <c r="L11">
        <v>388954.25276943098</v>
      </c>
      <c r="M11">
        <v>805116.83642179205</v>
      </c>
      <c r="N11">
        <v>17.368068302058099</v>
      </c>
      <c r="O11">
        <v>1.4E-2</v>
      </c>
      <c r="P11">
        <v>2.1999999999999999E-2</v>
      </c>
    </row>
    <row r="12" spans="1:16" x14ac:dyDescent="0.25">
      <c r="A12">
        <v>11</v>
      </c>
      <c r="B12">
        <v>388965.90171487199</v>
      </c>
      <c r="C12">
        <v>805075.73955121101</v>
      </c>
      <c r="D12">
        <v>17.466741364997102</v>
      </c>
      <c r="E12">
        <v>7.5999999999999998E-2</v>
      </c>
      <c r="F12">
        <v>0.112</v>
      </c>
      <c r="G12">
        <v>388966.02863467502</v>
      </c>
      <c r="H12">
        <v>805075.390009569</v>
      </c>
      <c r="I12">
        <v>17.480012085112499</v>
      </c>
      <c r="J12">
        <v>0.24911686921249401</v>
      </c>
      <c r="K12">
        <v>0.16935840389522799</v>
      </c>
      <c r="L12">
        <v>388965.90171487199</v>
      </c>
      <c r="M12">
        <v>805075.73955121101</v>
      </c>
      <c r="N12">
        <v>17.466741364997102</v>
      </c>
      <c r="O12">
        <v>7.5999999999999998E-2</v>
      </c>
      <c r="P12">
        <v>0.112</v>
      </c>
    </row>
    <row r="13" spans="1:16" x14ac:dyDescent="0.25">
      <c r="A13">
        <v>12</v>
      </c>
      <c r="B13">
        <v>388973.38688859099</v>
      </c>
      <c r="C13">
        <v>805072.09039496805</v>
      </c>
      <c r="D13">
        <v>16.821040257567098</v>
      </c>
      <c r="E13">
        <v>0.25</v>
      </c>
      <c r="F13">
        <v>0.26800000000000002</v>
      </c>
      <c r="G13">
        <v>388973.20800777798</v>
      </c>
      <c r="H13">
        <v>805071.33981041203</v>
      </c>
      <c r="I13">
        <v>17.659994024924799</v>
      </c>
      <c r="J13">
        <v>0.32273486119209399</v>
      </c>
      <c r="K13">
        <v>0.214554324587061</v>
      </c>
      <c r="L13">
        <v>388973.38688859099</v>
      </c>
      <c r="M13">
        <v>805072.09039496805</v>
      </c>
      <c r="N13">
        <v>16.821040257567098</v>
      </c>
      <c r="O13">
        <v>0.25</v>
      </c>
      <c r="P13">
        <v>0.26800000000000002</v>
      </c>
    </row>
    <row r="14" spans="1:16" x14ac:dyDescent="0.25">
      <c r="A14">
        <v>13</v>
      </c>
      <c r="B14">
        <v>388980.86614316498</v>
      </c>
      <c r="C14">
        <v>805066.97603008698</v>
      </c>
      <c r="D14">
        <v>18.757380964808</v>
      </c>
      <c r="E14">
        <v>0.32401699835959802</v>
      </c>
      <c r="F14">
        <v>0.21276381065064601</v>
      </c>
      <c r="G14">
        <v>388980.86614316498</v>
      </c>
      <c r="H14">
        <v>805066.97603008698</v>
      </c>
      <c r="I14">
        <v>18.757380964808</v>
      </c>
      <c r="J14">
        <v>0.32401699835959802</v>
      </c>
      <c r="K14">
        <v>0.21276381065064601</v>
      </c>
      <c r="L14">
        <v>388980.67129063001</v>
      </c>
      <c r="M14">
        <v>805067.03680060804</v>
      </c>
      <c r="N14">
        <v>17.001942484830099</v>
      </c>
      <c r="O14">
        <v>0.41299999999999998</v>
      </c>
      <c r="P14">
        <v>0.437</v>
      </c>
    </row>
    <row r="15" spans="1:16" x14ac:dyDescent="0.25">
      <c r="A15">
        <v>14</v>
      </c>
      <c r="B15">
        <v>388987.67526292399</v>
      </c>
      <c r="C15">
        <v>805026.15360545402</v>
      </c>
      <c r="D15">
        <v>17.1404602747571</v>
      </c>
      <c r="E15">
        <v>1.2E-2</v>
      </c>
      <c r="F15">
        <v>1.7999999999999999E-2</v>
      </c>
      <c r="G15">
        <v>388985.69239032402</v>
      </c>
      <c r="H15">
        <v>805039.56994075305</v>
      </c>
      <c r="I15">
        <v>17.366354476181101</v>
      </c>
      <c r="J15">
        <v>14.7794201959899</v>
      </c>
      <c r="K15">
        <v>0.22310346033182901</v>
      </c>
      <c r="L15">
        <v>388987.67526292399</v>
      </c>
      <c r="M15">
        <v>805026.15360545402</v>
      </c>
      <c r="N15">
        <v>17.1404602747571</v>
      </c>
      <c r="O15">
        <v>1.2E-2</v>
      </c>
      <c r="P15">
        <v>1.7999999999999999E-2</v>
      </c>
    </row>
    <row r="16" spans="1:16" x14ac:dyDescent="0.25">
      <c r="A16">
        <v>15</v>
      </c>
      <c r="B16">
        <v>388986.86748130701</v>
      </c>
      <c r="C16">
        <v>805016.42343941797</v>
      </c>
      <c r="D16">
        <v>17.1306997077963</v>
      </c>
      <c r="E16">
        <v>2.5999999999999999E-2</v>
      </c>
      <c r="F16">
        <v>5.5E-2</v>
      </c>
      <c r="G16">
        <v>388986.95648652897</v>
      </c>
      <c r="H16">
        <v>805016.90812934702</v>
      </c>
      <c r="I16">
        <v>17.148683246368499</v>
      </c>
      <c r="J16">
        <v>1.1324523262072399</v>
      </c>
      <c r="K16">
        <v>0.211450191930809</v>
      </c>
      <c r="L16">
        <v>388986.86748130701</v>
      </c>
      <c r="M16">
        <v>805016.42343941797</v>
      </c>
      <c r="N16">
        <v>17.1306997077963</v>
      </c>
      <c r="O16">
        <v>2.5999999999999999E-2</v>
      </c>
      <c r="P16">
        <v>5.5E-2</v>
      </c>
    </row>
    <row r="19" spans="2:18" x14ac:dyDescent="0.25">
      <c r="B19" t="s">
        <v>59</v>
      </c>
      <c r="C19" t="s">
        <v>34</v>
      </c>
      <c r="D19" t="s">
        <v>33</v>
      </c>
      <c r="G19" t="s">
        <v>61</v>
      </c>
      <c r="H19" t="s">
        <v>60</v>
      </c>
      <c r="I19" t="s">
        <v>62</v>
      </c>
      <c r="J19" t="s">
        <v>71</v>
      </c>
      <c r="K19" t="s">
        <v>72</v>
      </c>
      <c r="L19" t="s">
        <v>73</v>
      </c>
      <c r="M19" t="s">
        <v>74</v>
      </c>
    </row>
    <row r="20" spans="2:18" x14ac:dyDescent="0.25">
      <c r="C20" cm="1">
        <f t="array" ref="C20:C34">control_points[Easting]</f>
        <v>388966.08199999999</v>
      </c>
      <c r="D20" cm="1">
        <f t="array" ref="D20:D34">control_points[Northing]</f>
        <v>804986.83499999996</v>
      </c>
      <c r="G20">
        <f>SQRT(POWER(C20-B2, 2) + POWER(D20 - C2, 2))</f>
        <v>0.20244619372511996</v>
      </c>
      <c r="H20">
        <f>SQRT(POWER(C20-G2, 2) + POWER(D20 - H2, 2))</f>
        <v>0.52204476697155411</v>
      </c>
      <c r="I20">
        <f>SQRT(POWER(C20-L2, 2) + POWER(D20 - M2, 2))</f>
        <v>0.20244619372511996</v>
      </c>
      <c r="J20" t="b">
        <f>H20 &lt; I20</f>
        <v>0</v>
      </c>
      <c r="K20" t="b">
        <f>G20=H20</f>
        <v>0</v>
      </c>
      <c r="L20" t="b">
        <f>IF(AND(J20=FALSE, K20=TRUE), TRUE, FALSE)</f>
        <v>0</v>
      </c>
      <c r="M20" t="b">
        <f>IF(AND(J20=TRUE, K20=FALSE), TRUE, FALSE)</f>
        <v>0</v>
      </c>
    </row>
    <row r="21" spans="2:18" x14ac:dyDescent="0.25">
      <c r="C21">
        <v>388934.897</v>
      </c>
      <c r="D21">
        <v>804995.19</v>
      </c>
      <c r="G21">
        <f>SQRT(POWER(C21-B3, 2) + POWER(D21 - C3, 2))</f>
        <v>0.17959396527496477</v>
      </c>
      <c r="H21">
        <f t="shared" ref="H21:H34" si="0">SQRT(POWER(C21-G3, 2) + POWER(D21 - H3, 2))</f>
        <v>0.28122488126155887</v>
      </c>
      <c r="I21">
        <f t="shared" ref="I21:I34" si="1">SQRT(POWER(C21-L3, 2) + POWER(D21 - M3, 2))</f>
        <v>0.17959396527496477</v>
      </c>
      <c r="J21" t="b">
        <f t="shared" ref="J21:J34" si="2">H21 &lt; I21</f>
        <v>0</v>
      </c>
      <c r="K21" t="b">
        <f t="shared" ref="K21:K34" si="3">G21=H21</f>
        <v>0</v>
      </c>
      <c r="L21" t="b">
        <f t="shared" ref="L21:L34" si="4">IF(AND(J21=FALSE, K21=TRUE), TRUE, FALSE)</f>
        <v>0</v>
      </c>
      <c r="M21" t="b">
        <f t="shared" ref="M21:M34" si="5">IF(AND(J21=TRUE, K21=FALSE), TRUE, FALSE)</f>
        <v>0</v>
      </c>
    </row>
    <row r="22" spans="2:18" x14ac:dyDescent="0.25">
      <c r="C22">
        <v>388914.93900000001</v>
      </c>
      <c r="D22">
        <v>804996.24600000004</v>
      </c>
      <c r="G22">
        <f>SQRT(POWER(C22-B4, 2) + POWER(D22 - C4, 2))</f>
        <v>0.18161361400454135</v>
      </c>
      <c r="H22">
        <f t="shared" si="0"/>
        <v>0.49572973772534651</v>
      </c>
      <c r="I22">
        <f t="shared" si="1"/>
        <v>0.18161361400454135</v>
      </c>
      <c r="J22" t="b">
        <f t="shared" si="2"/>
        <v>0</v>
      </c>
      <c r="K22" t="b">
        <f t="shared" si="3"/>
        <v>0</v>
      </c>
      <c r="L22" t="b">
        <f t="shared" si="4"/>
        <v>0</v>
      </c>
      <c r="M22" t="b">
        <f t="shared" si="5"/>
        <v>0</v>
      </c>
      <c r="P22" t="s">
        <v>81</v>
      </c>
      <c r="Q22" t="s">
        <v>82</v>
      </c>
      <c r="R22" t="s">
        <v>83</v>
      </c>
    </row>
    <row r="23" spans="2:18" x14ac:dyDescent="0.25">
      <c r="C23">
        <v>388855.951</v>
      </c>
      <c r="D23">
        <v>805002.45499999996</v>
      </c>
      <c r="G23">
        <f>SQRT(POWER(C23-B5, 2) + POWER(D23 - C5, 2))</f>
        <v>0.19733229866988261</v>
      </c>
      <c r="H23">
        <f t="shared" si="0"/>
        <v>1.0673306027390101</v>
      </c>
      <c r="I23">
        <f t="shared" si="1"/>
        <v>0.19733229866988261</v>
      </c>
      <c r="J23" t="b">
        <f t="shared" si="2"/>
        <v>0</v>
      </c>
      <c r="K23" t="b">
        <f t="shared" si="3"/>
        <v>0</v>
      </c>
      <c r="L23" t="b">
        <f t="shared" si="4"/>
        <v>0</v>
      </c>
      <c r="M23" t="b">
        <f t="shared" si="5"/>
        <v>0</v>
      </c>
      <c r="P23" cm="1">
        <f t="array" ref="P23">AVERAGE(SQRT(POWER(G20:G34 - E2:E16, 2)))</f>
        <v>0.32368796792643456</v>
      </c>
      <c r="Q23" cm="1">
        <f t="array" ref="Q23">AVERAGE(SQRT(POWER(H20:H34 - J2:J16, 2)))</f>
        <v>2.0962098038192236</v>
      </c>
      <c r="R23" cm="1">
        <f t="array" ref="R23">AVERAGE(SQRT(POWER(I20:I34 - O2:O16, 2)))</f>
        <v>0.30575840354790335</v>
      </c>
    </row>
    <row r="24" spans="2:18" x14ac:dyDescent="0.25">
      <c r="C24">
        <v>388871.25699999998</v>
      </c>
      <c r="D24">
        <v>805052.40599999996</v>
      </c>
      <c r="G24">
        <f>SQRT(POWER(C24-B6, 2) + POWER(D24 - C6, 2))</f>
        <v>0.16617070221776767</v>
      </c>
      <c r="H24">
        <f t="shared" si="0"/>
        <v>0.12105216942802188</v>
      </c>
      <c r="I24">
        <f t="shared" si="1"/>
        <v>0.16617070221776767</v>
      </c>
      <c r="J24" t="b">
        <f t="shared" si="2"/>
        <v>1</v>
      </c>
      <c r="K24" t="b">
        <f t="shared" si="3"/>
        <v>0</v>
      </c>
      <c r="L24" t="b">
        <f t="shared" si="4"/>
        <v>0</v>
      </c>
      <c r="M24" t="b">
        <f t="shared" si="5"/>
        <v>1</v>
      </c>
    </row>
    <row r="25" spans="2:18" x14ac:dyDescent="0.25">
      <c r="C25">
        <v>388871.908</v>
      </c>
      <c r="D25">
        <v>805053.34699999995</v>
      </c>
      <c r="G25">
        <f>SQRT(POWER(C25-B7, 2) + POWER(D25 - C7, 2))</f>
        <v>0.17832616339047047</v>
      </c>
      <c r="H25">
        <f t="shared" si="0"/>
        <v>40.469334167047506</v>
      </c>
      <c r="I25">
        <f t="shared" si="1"/>
        <v>0.17832616339047047</v>
      </c>
      <c r="J25" t="b">
        <f t="shared" si="2"/>
        <v>0</v>
      </c>
      <c r="K25" t="b">
        <f t="shared" si="3"/>
        <v>0</v>
      </c>
      <c r="L25" t="b">
        <f t="shared" si="4"/>
        <v>0</v>
      </c>
      <c r="M25" t="b">
        <f t="shared" si="5"/>
        <v>0</v>
      </c>
    </row>
    <row r="26" spans="2:18" x14ac:dyDescent="0.25">
      <c r="C26">
        <v>388932.25300000003</v>
      </c>
      <c r="D26">
        <v>805058.24399999995</v>
      </c>
      <c r="G26">
        <f>SQRT(POWER(C26-B8, 2) + POWER(D26 - C8, 2))</f>
        <v>0.17855154048969549</v>
      </c>
      <c r="H26">
        <f t="shared" si="0"/>
        <v>26.842667873004348</v>
      </c>
      <c r="I26">
        <f t="shared" si="1"/>
        <v>0.17855154048969549</v>
      </c>
      <c r="J26" t="b">
        <f t="shared" si="2"/>
        <v>0</v>
      </c>
      <c r="K26" t="b">
        <f t="shared" si="3"/>
        <v>0</v>
      </c>
      <c r="L26" t="b">
        <f t="shared" si="4"/>
        <v>0</v>
      </c>
      <c r="M26" t="b">
        <f t="shared" si="5"/>
        <v>0</v>
      </c>
    </row>
    <row r="27" spans="2:18" x14ac:dyDescent="0.25">
      <c r="C27">
        <v>388937.05099999998</v>
      </c>
      <c r="D27">
        <v>805075.79399999999</v>
      </c>
      <c r="G27">
        <f>SQRT(POWER(C27-B9, 2) + POWER(D27 - C9, 2))</f>
        <v>0.20421906965932438</v>
      </c>
      <c r="H27">
        <f t="shared" si="0"/>
        <v>11.63858436543299</v>
      </c>
      <c r="I27">
        <f t="shared" si="1"/>
        <v>0.20421906965932438</v>
      </c>
      <c r="J27" t="b">
        <f t="shared" si="2"/>
        <v>0</v>
      </c>
      <c r="K27" t="b">
        <f t="shared" si="3"/>
        <v>0</v>
      </c>
      <c r="L27" t="b">
        <f t="shared" si="4"/>
        <v>0</v>
      </c>
      <c r="M27" t="b">
        <f t="shared" si="5"/>
        <v>0</v>
      </c>
    </row>
    <row r="28" spans="2:18" x14ac:dyDescent="0.25">
      <c r="C28">
        <v>388954.97399999999</v>
      </c>
      <c r="D28">
        <v>805082.897</v>
      </c>
      <c r="G28">
        <f t="shared" ref="G21:G34" si="6">SQRT(POWER(C28-B10, 2) + POWER(D28 - C10, 2))</f>
        <v>0.78690796378248762</v>
      </c>
      <c r="H28">
        <f t="shared" si="0"/>
        <v>1.1370087455826319</v>
      </c>
      <c r="I28">
        <f t="shared" si="1"/>
        <v>0.78690796378248762</v>
      </c>
      <c r="J28" t="b">
        <f t="shared" si="2"/>
        <v>0</v>
      </c>
      <c r="K28" t="b">
        <f t="shared" si="3"/>
        <v>0</v>
      </c>
      <c r="L28" t="b">
        <f t="shared" si="4"/>
        <v>0</v>
      </c>
      <c r="M28" t="b">
        <f t="shared" si="5"/>
        <v>0</v>
      </c>
    </row>
    <row r="29" spans="2:18" x14ac:dyDescent="0.25">
      <c r="C29">
        <v>388954.12400000001</v>
      </c>
      <c r="D29">
        <v>805116.96600000001</v>
      </c>
      <c r="G29">
        <f t="shared" si="6"/>
        <v>0.18268026257175407</v>
      </c>
      <c r="H29">
        <f>SQRT(POWER(C29-G11, 2) + POWER(D29 - H11, 2))</f>
        <v>0.11507560164167267</v>
      </c>
      <c r="I29">
        <f t="shared" si="1"/>
        <v>0.18268026257175407</v>
      </c>
      <c r="J29" t="b">
        <f t="shared" si="2"/>
        <v>1</v>
      </c>
      <c r="K29" t="b">
        <f t="shared" si="3"/>
        <v>0</v>
      </c>
      <c r="L29" t="b">
        <f t="shared" si="4"/>
        <v>0</v>
      </c>
      <c r="M29" t="b">
        <f t="shared" si="5"/>
        <v>1</v>
      </c>
    </row>
    <row r="30" spans="2:18" x14ac:dyDescent="0.25">
      <c r="C30">
        <v>388965.12400000001</v>
      </c>
      <c r="D30">
        <v>805076.22199999995</v>
      </c>
      <c r="G30">
        <f t="shared" si="6"/>
        <v>0.91520339599685907</v>
      </c>
      <c r="H30">
        <f t="shared" si="0"/>
        <v>1.2290532829860581</v>
      </c>
      <c r="I30">
        <f t="shared" si="1"/>
        <v>0.91520339599685907</v>
      </c>
      <c r="J30" t="b">
        <f t="shared" si="2"/>
        <v>0</v>
      </c>
      <c r="K30" t="b">
        <f t="shared" si="3"/>
        <v>0</v>
      </c>
      <c r="L30" t="b">
        <f t="shared" si="4"/>
        <v>0</v>
      </c>
      <c r="M30" t="b">
        <f t="shared" si="5"/>
        <v>0</v>
      </c>
    </row>
    <row r="31" spans="2:18" x14ac:dyDescent="0.25">
      <c r="C31">
        <v>388972.41499999998</v>
      </c>
      <c r="D31">
        <v>805072.16700000002</v>
      </c>
      <c r="G31">
        <f t="shared" si="6"/>
        <v>0.97490295120117632</v>
      </c>
      <c r="H31">
        <f t="shared" si="0"/>
        <v>1.145907479009642</v>
      </c>
      <c r="I31">
        <f>SQRT(POWER(C31-L13, 2) + POWER(D31 - M13, 2))</f>
        <v>0.97490295120117632</v>
      </c>
      <c r="J31" t="b">
        <f t="shared" si="2"/>
        <v>0</v>
      </c>
      <c r="K31" t="b">
        <f t="shared" si="3"/>
        <v>0</v>
      </c>
      <c r="L31" t="b">
        <f t="shared" si="4"/>
        <v>0</v>
      </c>
      <c r="M31" t="b">
        <f t="shared" si="5"/>
        <v>0</v>
      </c>
    </row>
    <row r="32" spans="2:18" x14ac:dyDescent="0.25">
      <c r="C32">
        <v>388980.05599999998</v>
      </c>
      <c r="D32">
        <v>805067.728</v>
      </c>
      <c r="G32">
        <f t="shared" si="6"/>
        <v>1.105346415330287</v>
      </c>
      <c r="H32">
        <f t="shared" si="0"/>
        <v>1.105346415330287</v>
      </c>
      <c r="I32">
        <f t="shared" si="1"/>
        <v>0.92538595129271994</v>
      </c>
      <c r="J32" t="b">
        <f>H32 &lt; I32</f>
        <v>0</v>
      </c>
      <c r="K32" t="b">
        <f t="shared" si="3"/>
        <v>1</v>
      </c>
      <c r="L32" t="b">
        <f t="shared" si="4"/>
        <v>1</v>
      </c>
      <c r="M32" t="b">
        <f t="shared" si="5"/>
        <v>0</v>
      </c>
    </row>
    <row r="33" spans="3:13" x14ac:dyDescent="0.25">
      <c r="C33">
        <v>388987.53600000002</v>
      </c>
      <c r="D33">
        <v>805026.27800000005</v>
      </c>
      <c r="G33">
        <f t="shared" si="6"/>
        <v>0.18673019326004558</v>
      </c>
      <c r="H33">
        <f t="shared" si="0"/>
        <v>13.41918721900349</v>
      </c>
      <c r="I33">
        <f t="shared" si="1"/>
        <v>0.18673019326004558</v>
      </c>
      <c r="J33" t="b">
        <f t="shared" si="2"/>
        <v>0</v>
      </c>
      <c r="K33" t="b">
        <f t="shared" si="3"/>
        <v>0</v>
      </c>
      <c r="L33" t="b">
        <f t="shared" si="4"/>
        <v>0</v>
      </c>
      <c r="M33" t="b">
        <f t="shared" si="5"/>
        <v>0</v>
      </c>
    </row>
    <row r="34" spans="3:13" x14ac:dyDescent="0.25">
      <c r="C34">
        <v>388986.73300000001</v>
      </c>
      <c r="D34">
        <v>805016.53899999999</v>
      </c>
      <c r="G34">
        <f t="shared" si="6"/>
        <v>0.17731178768174097</v>
      </c>
      <c r="H34">
        <f t="shared" si="0"/>
        <v>0.43151211277275475</v>
      </c>
      <c r="I34">
        <f t="shared" si="1"/>
        <v>0.17731178768174097</v>
      </c>
      <c r="J34" t="b">
        <f t="shared" si="2"/>
        <v>0</v>
      </c>
      <c r="K34" t="b">
        <f t="shared" si="3"/>
        <v>0</v>
      </c>
      <c r="L34" t="b">
        <f t="shared" si="4"/>
        <v>0</v>
      </c>
      <c r="M34" t="b">
        <f t="shared" si="5"/>
        <v>0</v>
      </c>
    </row>
    <row r="37" spans="3:13" x14ac:dyDescent="0.25">
      <c r="F37" t="s">
        <v>64</v>
      </c>
      <c r="G37" s="1">
        <f>AVERAGE(G20:G34)</f>
        <v>0.38782243448374115</v>
      </c>
      <c r="H37" s="1">
        <f>AVERAGE(H20:H34)</f>
        <v>6.6680706279957915</v>
      </c>
      <c r="I37" s="1">
        <f>AVERAGE(I20:I34)</f>
        <v>0.37582507021457001</v>
      </c>
      <c r="K37" t="s">
        <v>75</v>
      </c>
      <c r="L37">
        <f>COUNTIF(L20:L34, TRUE)</f>
        <v>1</v>
      </c>
      <c r="M37">
        <f>COUNTIF(M20:M34, TRUE)</f>
        <v>2</v>
      </c>
    </row>
    <row r="38" spans="3:13" x14ac:dyDescent="0.25">
      <c r="F38" t="s">
        <v>65</v>
      </c>
      <c r="G38" s="1" cm="1">
        <f t="array" ref="G38">SQRT(SUM(POWER(C20:C34 - B2:B16, 2) + POWER(D20:D34 - C2:C16, 2))/13)</f>
        <v>0.55517762740113918</v>
      </c>
      <c r="H38" s="1" cm="1">
        <f t="array" ref="H38">SQRT(SUM(POWER(C20:C34 - G2:G16, 2) + POWER(D20:D34 - H2:H16, 2))/13)</f>
        <v>14.361047672059327</v>
      </c>
      <c r="I38" s="1" cm="1">
        <f t="array" ref="I38">SQRT(SUM(POWER(C20:C34 - L2:L16, 2) + POWER(D20:D34 - M2:M16, 2))/13)</f>
        <v>0.52925470344440106</v>
      </c>
    </row>
    <row r="43" spans="3:13" x14ac:dyDescent="0.25">
      <c r="G43" cm="1">
        <f t="array" ref="G43:G57">POWER(C20:C34 - B2:B16, 2) + POWER(D20:D34 - C2:C16, 2)</f>
        <v>4.0984461353788804E-2</v>
      </c>
      <c r="H43" cm="1">
        <f t="array" ref="H43:H57">POWER(C20:C34 - G2:G16, 2) + POWER(D20:D34 - H2:H16, 2)</f>
        <v>0.2725307387223842</v>
      </c>
      <c r="I43" cm="1">
        <f t="array" ref="I43:I57">POWER(C20:C34 - L2:L16, 2) + POWER(D20:D34 - M2:M16, 2)</f>
        <v>4.0984461353788804E-2</v>
      </c>
    </row>
    <row r="44" spans="3:13" x14ac:dyDescent="0.25">
      <c r="G44">
        <v>3.2253992363185248E-2</v>
      </c>
      <c r="H44">
        <v>7.908743384057787E-2</v>
      </c>
      <c r="I44">
        <v>3.2253992363185248E-2</v>
      </c>
    </row>
    <row r="45" spans="3:13" x14ac:dyDescent="0.25">
      <c r="G45">
        <v>3.2983504791790533E-2</v>
      </c>
      <c r="H45">
        <v>0.24574797286524083</v>
      </c>
      <c r="I45">
        <v>3.2983504791790533E-2</v>
      </c>
    </row>
    <row r="46" spans="3:13" x14ac:dyDescent="0.25">
      <c r="G46">
        <v>3.894003609833975E-2</v>
      </c>
      <c r="H46">
        <v>1.1391946155432187</v>
      </c>
      <c r="I46">
        <v>3.894003609833975E-2</v>
      </c>
    </row>
    <row r="47" spans="3:13" x14ac:dyDescent="0.25">
      <c r="G47">
        <v>2.7612702275546019E-2</v>
      </c>
      <c r="H47">
        <v>1.4653627723230514E-2</v>
      </c>
      <c r="I47">
        <v>2.7612702275546019E-2</v>
      </c>
    </row>
    <row r="48" spans="3:13" x14ac:dyDescent="0.25">
      <c r="G48">
        <v>3.1800220549564773E-2</v>
      </c>
      <c r="H48">
        <v>1637.7670079241589</v>
      </c>
      <c r="I48">
        <v>3.1800220549564773E-2</v>
      </c>
    </row>
    <row r="49" spans="7:9" x14ac:dyDescent="0.25">
      <c r="G49">
        <v>3.1880652611243364E-2</v>
      </c>
      <c r="H49">
        <v>720.52881854041971</v>
      </c>
      <c r="I49">
        <v>3.1880652611243364E-2</v>
      </c>
    </row>
    <row r="50" spans="7:9" x14ac:dyDescent="0.25">
      <c r="G50">
        <v>4.1705428412519979E-2</v>
      </c>
      <c r="H50">
        <v>135.45664603130126</v>
      </c>
      <c r="I50">
        <v>4.1705428412519979E-2</v>
      </c>
    </row>
    <row r="51" spans="7:9" x14ac:dyDescent="0.25">
      <c r="G51">
        <v>0.61922414346430088</v>
      </c>
      <c r="H51">
        <v>1.29278888753139</v>
      </c>
      <c r="I51">
        <v>0.61922414346430088</v>
      </c>
    </row>
    <row r="52" spans="7:9" x14ac:dyDescent="0.25">
      <c r="G52">
        <v>3.337207833328501E-2</v>
      </c>
      <c r="H52">
        <v>1.3242394093192937E-2</v>
      </c>
      <c r="I52">
        <v>3.337207833328501E-2</v>
      </c>
    </row>
    <row r="53" spans="7:9" x14ac:dyDescent="0.25">
      <c r="G53">
        <v>0.83759725604418367</v>
      </c>
      <c r="H53">
        <v>1.5105719724188071</v>
      </c>
      <c r="I53">
        <v>0.83759725604418367</v>
      </c>
    </row>
    <row r="54" spans="7:9" x14ac:dyDescent="0.25">
      <c r="G54">
        <v>0.95043576426076315</v>
      </c>
      <c r="H54">
        <v>1.3131039504502331</v>
      </c>
      <c r="I54">
        <v>0.95043576426076315</v>
      </c>
    </row>
    <row r="55" spans="7:9" x14ac:dyDescent="0.25">
      <c r="G55">
        <v>1.2217906978835154</v>
      </c>
      <c r="H55">
        <v>1.2217906978835154</v>
      </c>
      <c r="I55">
        <v>0.85633915884993217</v>
      </c>
    </row>
    <row r="56" spans="7:9" x14ac:dyDescent="0.25">
      <c r="G56">
        <v>3.4868165074933975E-2</v>
      </c>
      <c r="H56">
        <v>180.07458561866662</v>
      </c>
      <c r="I56">
        <v>3.4868165074933975E-2</v>
      </c>
    </row>
    <row r="57" spans="7:9" x14ac:dyDescent="0.25">
      <c r="G57">
        <v>3.1439470050894786E-2</v>
      </c>
      <c r="H57">
        <v>0.18620270346960663</v>
      </c>
      <c r="I57">
        <v>3.1439470050894786E-2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1AAC-E3ED-49A6-A279-F8A7DDD56E70}">
  <dimension ref="A1:E16"/>
  <sheetViews>
    <sheetView workbookViewId="0">
      <selection activeCell="A7" sqref="A7"/>
    </sheetView>
  </sheetViews>
  <sheetFormatPr defaultRowHeight="15" x14ac:dyDescent="0.25"/>
  <cols>
    <col min="1" max="1" width="12" bestFit="1" customWidth="1"/>
    <col min="2" max="2" width="11.140625" bestFit="1" customWidth="1"/>
    <col min="3" max="3" width="11" bestFit="1" customWidth="1"/>
    <col min="4" max="4" width="11.5703125" bestFit="1" customWidth="1"/>
    <col min="5" max="5" width="15.140625" bestFit="1" customWidth="1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s="1" t="s">
        <v>37</v>
      </c>
      <c r="B2">
        <v>804986.83499999996</v>
      </c>
      <c r="C2">
        <v>388966.08199999999</v>
      </c>
      <c r="D2">
        <v>16.343</v>
      </c>
      <c r="E2" s="1" t="s">
        <v>38</v>
      </c>
    </row>
    <row r="3" spans="1:5" x14ac:dyDescent="0.25">
      <c r="A3" s="1" t="s">
        <v>39</v>
      </c>
      <c r="B3">
        <v>804995.19</v>
      </c>
      <c r="C3">
        <v>388934.897</v>
      </c>
      <c r="D3">
        <v>16.605</v>
      </c>
      <c r="E3" s="1" t="s">
        <v>40</v>
      </c>
    </row>
    <row r="4" spans="1:5" x14ac:dyDescent="0.25">
      <c r="A4" s="1" t="s">
        <v>41</v>
      </c>
      <c r="B4">
        <v>804996.24600000004</v>
      </c>
      <c r="C4">
        <v>388914.93900000001</v>
      </c>
      <c r="D4">
        <v>16.75</v>
      </c>
      <c r="E4" s="1" t="s">
        <v>40</v>
      </c>
    </row>
    <row r="5" spans="1:5" x14ac:dyDescent="0.25">
      <c r="A5" s="1" t="s">
        <v>42</v>
      </c>
      <c r="B5">
        <v>805002.45499999996</v>
      </c>
      <c r="C5">
        <v>388855.951</v>
      </c>
      <c r="D5">
        <v>17.015999999999998</v>
      </c>
      <c r="E5" s="1" t="s">
        <v>38</v>
      </c>
    </row>
    <row r="6" spans="1:5" x14ac:dyDescent="0.25">
      <c r="A6" s="1" t="s">
        <v>45</v>
      </c>
      <c r="B6">
        <v>805052.40599999996</v>
      </c>
      <c r="C6">
        <v>388871.25699999998</v>
      </c>
      <c r="D6">
        <v>17.959</v>
      </c>
      <c r="E6" s="1" t="s">
        <v>44</v>
      </c>
    </row>
    <row r="7" spans="1:5" x14ac:dyDescent="0.25">
      <c r="A7" s="1" t="s">
        <v>43</v>
      </c>
      <c r="B7">
        <v>805053.34699999995</v>
      </c>
      <c r="C7">
        <v>388871.908</v>
      </c>
      <c r="D7">
        <v>17.962</v>
      </c>
      <c r="E7" s="1" t="s">
        <v>44</v>
      </c>
    </row>
    <row r="8" spans="1:5" x14ac:dyDescent="0.25">
      <c r="A8" s="1" t="s">
        <v>46</v>
      </c>
      <c r="B8">
        <v>805058.24399999995</v>
      </c>
      <c r="C8">
        <v>388932.25300000003</v>
      </c>
      <c r="D8">
        <v>16.567</v>
      </c>
      <c r="E8" s="1" t="s">
        <v>47</v>
      </c>
    </row>
    <row r="9" spans="1:5" x14ac:dyDescent="0.25">
      <c r="A9" s="1" t="s">
        <v>48</v>
      </c>
      <c r="B9">
        <v>805075.79399999999</v>
      </c>
      <c r="C9">
        <v>388937.05099999998</v>
      </c>
      <c r="D9">
        <v>16.494</v>
      </c>
      <c r="E9" s="1" t="s">
        <v>47</v>
      </c>
    </row>
    <row r="10" spans="1:5" x14ac:dyDescent="0.25">
      <c r="A10" s="1" t="s">
        <v>49</v>
      </c>
      <c r="B10">
        <v>805082.897</v>
      </c>
      <c r="C10">
        <v>388954.97399999999</v>
      </c>
      <c r="D10">
        <v>16.071999999999999</v>
      </c>
      <c r="E10" s="1" t="s">
        <v>50</v>
      </c>
    </row>
    <row r="11" spans="1:5" x14ac:dyDescent="0.25">
      <c r="A11" s="1" t="s">
        <v>51</v>
      </c>
      <c r="B11">
        <v>805116.96600000001</v>
      </c>
      <c r="C11">
        <v>388954.12400000001</v>
      </c>
      <c r="D11">
        <v>16.381</v>
      </c>
      <c r="E11" s="1" t="s">
        <v>52</v>
      </c>
    </row>
    <row r="12" spans="1:5" x14ac:dyDescent="0.25">
      <c r="A12" s="1" t="s">
        <v>53</v>
      </c>
      <c r="B12">
        <v>805076.22199999995</v>
      </c>
      <c r="C12">
        <v>388965.12400000001</v>
      </c>
      <c r="D12">
        <v>15.989000000000001</v>
      </c>
      <c r="E12" s="1" t="s">
        <v>50</v>
      </c>
    </row>
    <row r="13" spans="1:5" x14ac:dyDescent="0.25">
      <c r="A13" s="1" t="s">
        <v>54</v>
      </c>
      <c r="B13">
        <v>805072.16700000002</v>
      </c>
      <c r="C13">
        <v>388972.41499999998</v>
      </c>
      <c r="D13">
        <v>15.98</v>
      </c>
      <c r="E13" s="1" t="s">
        <v>50</v>
      </c>
    </row>
    <row r="14" spans="1:5" x14ac:dyDescent="0.25">
      <c r="A14" s="1" t="s">
        <v>55</v>
      </c>
      <c r="B14">
        <v>805067.728</v>
      </c>
      <c r="C14">
        <v>388980.05599999998</v>
      </c>
      <c r="D14">
        <v>15.928000000000001</v>
      </c>
      <c r="E14" s="1" t="s">
        <v>50</v>
      </c>
    </row>
    <row r="15" spans="1:5" x14ac:dyDescent="0.25">
      <c r="A15" s="1" t="s">
        <v>56</v>
      </c>
      <c r="B15">
        <v>805026.27800000005</v>
      </c>
      <c r="C15">
        <v>388987.53600000002</v>
      </c>
      <c r="D15">
        <v>16.120999999999999</v>
      </c>
      <c r="E15" s="1" t="s">
        <v>57</v>
      </c>
    </row>
    <row r="16" spans="1:5" x14ac:dyDescent="0.25">
      <c r="A16" s="1" t="s">
        <v>58</v>
      </c>
      <c r="B16">
        <v>805016.53899999999</v>
      </c>
      <c r="C16">
        <v>388986.73300000001</v>
      </c>
      <c r="D16">
        <v>16.119</v>
      </c>
      <c r="E16" s="1" t="s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FB26-4270-4A55-A680-C1009155BFD7}">
  <dimension ref="B5:T46"/>
  <sheetViews>
    <sheetView workbookViewId="0">
      <selection activeCell="N47" sqref="N47"/>
    </sheetView>
  </sheetViews>
  <sheetFormatPr defaultRowHeight="15" x14ac:dyDescent="0.25"/>
  <sheetData>
    <row r="5" spans="3:18" x14ac:dyDescent="0.25">
      <c r="C5" t="s">
        <v>18</v>
      </c>
      <c r="D5" t="s">
        <v>66</v>
      </c>
      <c r="E5" t="s">
        <v>65</v>
      </c>
      <c r="F5" t="s">
        <v>67</v>
      </c>
      <c r="G5" t="s">
        <v>68</v>
      </c>
      <c r="H5" t="s">
        <v>69</v>
      </c>
      <c r="I5" t="s">
        <v>70</v>
      </c>
      <c r="O5" t="e" cm="1">
        <f t="array" ref="O5:O19">POWER(O24C20:C34 - 'set4 (1)'!B2:B16, 2)</f>
        <v>#NAME?</v>
      </c>
      <c r="P5" cm="1">
        <f t="array" ref="P5:P19">POWER('set5 (2)'!C20:C34 - 'set5 (2)'!B2:B16, 2)</f>
        <v>2.6313764942351627E-2</v>
      </c>
      <c r="Q5" cm="1">
        <f t="array" ref="Q5:Q19">POWER('set6 (3)'!C20:C34 - 'set6 (3)'!B2:B16, 2)</f>
        <v>0.10697512571776897</v>
      </c>
      <c r="R5" cm="1">
        <f t="array" ref="R5:R19">POWER('set7 (4)'!C20:C34 - 'set7 (4)'!B2:B16, 2)</f>
        <v>2.3767799354212374E-2</v>
      </c>
    </row>
    <row r="6" spans="3:18" x14ac:dyDescent="0.25">
      <c r="C6" t="s">
        <v>19</v>
      </c>
      <c r="D6">
        <f>'set4 (1)'!G37</f>
        <v>0.38782243448374115</v>
      </c>
      <c r="E6">
        <f>'set4 (1)'!G38</f>
        <v>0.55517762740113918</v>
      </c>
      <c r="F6">
        <f>'set4 (1)'!H37</f>
        <v>6.6680706279957915</v>
      </c>
      <c r="G6">
        <f>'set4 (1)'!H38</f>
        <v>14.361047672059327</v>
      </c>
      <c r="H6">
        <f>'set4 (1)'!I37</f>
        <v>0.37582507021457001</v>
      </c>
      <c r="I6">
        <f>'set4 (1)'!I38</f>
        <v>0.52925470344440106</v>
      </c>
      <c r="O6" t="e">
        <v>#NAME?</v>
      </c>
      <c r="P6">
        <v>2.7735982954514765E-2</v>
      </c>
      <c r="Q6">
        <v>8.4689829130845913E-4</v>
      </c>
      <c r="R6">
        <v>2.4607384319507406E-2</v>
      </c>
    </row>
    <row r="7" spans="3:18" x14ac:dyDescent="0.25">
      <c r="C7" t="s">
        <v>20</v>
      </c>
      <c r="D7">
        <f>'set5 (2)'!G37</f>
        <v>0.34262424342975856</v>
      </c>
      <c r="E7">
        <f>'set5 (2)'!G38</f>
        <v>0.48902181377162435</v>
      </c>
      <c r="F7">
        <f>'set5 (2)'!H37</f>
        <v>5.8718625615308353</v>
      </c>
      <c r="G7">
        <f>'set5 (2)'!H38</f>
        <v>20.625002868195207</v>
      </c>
      <c r="H7">
        <f>'set5 (2)'!I37</f>
        <v>0.35602832954178099</v>
      </c>
      <c r="I7">
        <f>'set5 (2)'!I38</f>
        <v>0.52663719820269794</v>
      </c>
      <c r="O7" t="e">
        <v>#NAME?</v>
      </c>
      <c r="P7">
        <v>1.8570596251454366E-2</v>
      </c>
      <c r="Q7">
        <v>1.4514170226573916E-4</v>
      </c>
      <c r="R7">
        <v>2.2350559463067163E-2</v>
      </c>
    </row>
    <row r="8" spans="3:18" x14ac:dyDescent="0.25">
      <c r="C8" t="s">
        <v>21</v>
      </c>
      <c r="D8">
        <f>'set6 (3)'!G37</f>
        <v>0.79576906020187144</v>
      </c>
      <c r="E8">
        <f>'set6 (3)'!G38</f>
        <v>1.8088174093525071</v>
      </c>
      <c r="F8">
        <f>'set6 (3)'!H37</f>
        <v>13.237917477882894</v>
      </c>
      <c r="G8">
        <f>'set6 (3)'!H38</f>
        <v>27.132326463294618</v>
      </c>
      <c r="H8">
        <f>'set6 (3)'!I37</f>
        <v>0.45828091872593379</v>
      </c>
      <c r="I8">
        <f>'set6 (3)'!I38</f>
        <v>0.70527534494857946</v>
      </c>
      <c r="O8" t="e">
        <v>#NAME?</v>
      </c>
      <c r="P8">
        <v>1.9413360528864117E-2</v>
      </c>
      <c r="Q8">
        <v>7.3375105070473028E-5</v>
      </c>
      <c r="R8">
        <v>1.7232923192660374E-2</v>
      </c>
    </row>
    <row r="9" spans="3:18" x14ac:dyDescent="0.25">
      <c r="C9" t="s">
        <v>22</v>
      </c>
      <c r="D9">
        <f>'set7 (4)'!G37</f>
        <v>0.77735379384187708</v>
      </c>
      <c r="E9">
        <f>'set7 (4)'!G38</f>
        <v>1.7944201106335036</v>
      </c>
      <c r="F9">
        <f>'set7 (4)'!H37</f>
        <v>1.2196204142098925</v>
      </c>
      <c r="G9">
        <f>'set7 (4)'!H38</f>
        <v>2.3469749669115743</v>
      </c>
      <c r="H9">
        <f>'set6 (3)'!I38</f>
        <v>0.70527534494857946</v>
      </c>
      <c r="I9">
        <f>'set6 (3)'!I39</f>
        <v>0</v>
      </c>
      <c r="O9" t="e">
        <v>#NAME?</v>
      </c>
      <c r="P9">
        <v>1.3386505279675519E-2</v>
      </c>
      <c r="Q9">
        <v>3.7924516512297319E-4</v>
      </c>
      <c r="R9">
        <v>0.13567529707406889</v>
      </c>
    </row>
    <row r="10" spans="3:18" x14ac:dyDescent="0.25">
      <c r="C10" t="s">
        <v>23</v>
      </c>
      <c r="D10">
        <f>'set4 (1)'!G41</f>
        <v>0</v>
      </c>
      <c r="E10">
        <f>'set4 (1)'!G42</f>
        <v>0</v>
      </c>
      <c r="F10">
        <f>'set4 (1)'!H41</f>
        <v>0</v>
      </c>
      <c r="G10">
        <f>'set4 (1)'!H42</f>
        <v>0</v>
      </c>
      <c r="H10">
        <f>'set4 (1)'!I41</f>
        <v>0</v>
      </c>
      <c r="I10">
        <f>'set4 (1)'!I42</f>
        <v>0</v>
      </c>
      <c r="O10" t="e">
        <v>#NAME?</v>
      </c>
      <c r="P10">
        <v>8.8080864102038602E-3</v>
      </c>
      <c r="Q10">
        <v>1.0133579709023868E-3</v>
      </c>
      <c r="R10">
        <v>9.2398391321237658E-2</v>
      </c>
    </row>
    <row r="11" spans="3:18" x14ac:dyDescent="0.25">
      <c r="C11" t="s">
        <v>24</v>
      </c>
      <c r="D11">
        <f>'set4 (1)'!G42</f>
        <v>0</v>
      </c>
      <c r="E11">
        <f>'set4 (1)'!G43</f>
        <v>4.0984461353788804E-2</v>
      </c>
      <c r="F11">
        <f>'set4 (1)'!H42</f>
        <v>0</v>
      </c>
      <c r="G11">
        <f>'set4 (1)'!H43</f>
        <v>0.2725307387223842</v>
      </c>
      <c r="H11">
        <f>'set4 (1)'!I42</f>
        <v>0</v>
      </c>
      <c r="I11">
        <f>'set4 (1)'!I43</f>
        <v>4.0984461353788804E-2</v>
      </c>
      <c r="O11" t="e">
        <v>#NAME?</v>
      </c>
      <c r="P11">
        <v>1.9081032897899822E-2</v>
      </c>
      <c r="Q11">
        <v>2.8163699972361318E-4</v>
      </c>
      <c r="R11">
        <v>2.0977962512712976E-2</v>
      </c>
    </row>
    <row r="12" spans="3:18" x14ac:dyDescent="0.25">
      <c r="C12" t="s">
        <v>25</v>
      </c>
      <c r="D12">
        <f>'set4 (1)'!G43</f>
        <v>4.0984461353788804E-2</v>
      </c>
      <c r="E12">
        <f>'set4 (1)'!G44</f>
        <v>3.2253992363185248E-2</v>
      </c>
      <c r="F12">
        <f>'set4 (1)'!H43</f>
        <v>0.2725307387223842</v>
      </c>
      <c r="G12">
        <f>'set4 (1)'!H44</f>
        <v>7.908743384057787E-2</v>
      </c>
      <c r="H12">
        <f>'set4 (1)'!I43</f>
        <v>4.0984461353788804E-2</v>
      </c>
      <c r="I12">
        <f>'set4 (1)'!I44</f>
        <v>3.2253992363185248E-2</v>
      </c>
      <c r="O12" t="e">
        <v>#NAME?</v>
      </c>
      <c r="P12">
        <v>2.1327952658752449E-2</v>
      </c>
      <c r="Q12">
        <v>4.795440679567124E-5</v>
      </c>
      <c r="R12">
        <v>6.8400581408103421E-3</v>
      </c>
    </row>
    <row r="13" spans="3:18" x14ac:dyDescent="0.25">
      <c r="C13" t="s">
        <v>26</v>
      </c>
      <c r="O13" t="e">
        <v>#NAME?</v>
      </c>
      <c r="P13">
        <v>0.59413264771459129</v>
      </c>
      <c r="Q13">
        <v>0.23800958571993258</v>
      </c>
      <c r="R13">
        <v>0.35839294550425754</v>
      </c>
    </row>
    <row r="14" spans="3:18" x14ac:dyDescent="0.25">
      <c r="C14" t="s">
        <v>27</v>
      </c>
      <c r="O14" t="e">
        <v>#NAME?</v>
      </c>
      <c r="P14">
        <v>2.4901371158458488E-2</v>
      </c>
      <c r="Q14">
        <v>3.4255071228232966E-3</v>
      </c>
      <c r="R14">
        <v>1.6472938032851568E-2</v>
      </c>
    </row>
    <row r="15" spans="3:18" x14ac:dyDescent="0.25">
      <c r="C15" t="s">
        <v>28</v>
      </c>
      <c r="O15" t="e">
        <v>#NAME?</v>
      </c>
      <c r="P15">
        <v>0.55862480837297779</v>
      </c>
      <c r="Q15">
        <v>0.47965144300601498</v>
      </c>
      <c r="R15">
        <v>0.60570593774046322</v>
      </c>
    </row>
    <row r="16" spans="3:18" x14ac:dyDescent="0.25">
      <c r="C16" t="s">
        <v>29</v>
      </c>
      <c r="O16" t="e">
        <v>#NAME?</v>
      </c>
      <c r="P16">
        <v>6.9506127659240802E-2</v>
      </c>
      <c r="Q16">
        <v>2.1169378899891962</v>
      </c>
      <c r="R16">
        <v>1.1561911063253012</v>
      </c>
    </row>
    <row r="17" spans="3:20" x14ac:dyDescent="0.25">
      <c r="C17" t="s">
        <v>30</v>
      </c>
      <c r="O17" t="e">
        <v>#NAME?</v>
      </c>
      <c r="P17">
        <v>0.55704787437505265</v>
      </c>
      <c r="Q17">
        <v>3.2080147792851776</v>
      </c>
      <c r="R17">
        <v>15.484364795099726</v>
      </c>
    </row>
    <row r="18" spans="3:20" x14ac:dyDescent="0.25">
      <c r="C18" t="s">
        <v>31</v>
      </c>
      <c r="O18" t="e">
        <v>#NAME?</v>
      </c>
      <c r="P18">
        <v>1.983603488420637E-2</v>
      </c>
      <c r="Q18">
        <v>1.3993053506835941E-5</v>
      </c>
      <c r="R18">
        <v>1.4096766109608775E-2</v>
      </c>
    </row>
    <row r="19" spans="3:20" x14ac:dyDescent="0.25">
      <c r="O19" t="e">
        <v>#NAME?</v>
      </c>
      <c r="P19">
        <v>9.5986877591621514E-3</v>
      </c>
      <c r="Q19">
        <v>1.3250041159030555E-3</v>
      </c>
      <c r="R19">
        <v>1.7775776941336193E-2</v>
      </c>
    </row>
    <row r="20" spans="3:20" x14ac:dyDescent="0.25">
      <c r="E20" t="s">
        <v>76</v>
      </c>
      <c r="F20" t="s">
        <v>77</v>
      </c>
      <c r="G20" t="s">
        <v>78</v>
      </c>
    </row>
    <row r="21" spans="3:20" x14ac:dyDescent="0.25">
      <c r="C21" t="s">
        <v>63</v>
      </c>
      <c r="D21" t="s">
        <v>66</v>
      </c>
      <c r="E21">
        <f>SUM('set4 (1)'!G37, 'set5 (2)'!G37, 'set6 (3)'!G37, 'set7 (4)'!G37, 'set8 (5)'!G37, 'set9 (6)'!G37, 'set10 (7)'!G37, 'set11 (8)'!G37, 'set15 (9)'!G37, 'set17 (10)'!G37, 'set18 (11)'!G37, 'set19 (12)'!G37)/12</f>
        <v>0.58240285024573424</v>
      </c>
      <c r="F21">
        <f>SUM('set4 (1)'!H37, 'set5 (2)'!H37, 'set6 (3)'!H37, 'set7 (4)'!H37, 'set8 (5)'!H37, 'set9 (6)'!H37, 'set10 (7)'!H37, 'set11 (8)'!H37, 'set15 (9)'!H37, 'set17 (10)'!H37, 'set18 (11)'!H37, 'set19 (12)'!H37)/12</f>
        <v>5.8710093727474542</v>
      </c>
      <c r="G21">
        <f>SUM('set4 (1)'!I37, 'set5 (2)'!I37, 'set6 (3)'!I37, 'set7 (4)'!I37, 'set8 (5)'!I37, 'set9 (6)'!I37, 'set10 (7)'!I37, 'set11 (8)'!I37, 'set15 (9)'!I37, 'set17 (10)'!I37, 'set18 (11)'!I37, 'set19 (12)'!I37)/12</f>
        <v>0.47390069805468843</v>
      </c>
    </row>
    <row r="22" spans="3:20" x14ac:dyDescent="0.25">
      <c r="D22" t="s">
        <v>65</v>
      </c>
      <c r="E22">
        <f>SQRT(O28)</f>
        <v>1.1056575725979472</v>
      </c>
      <c r="F22">
        <f>SQRT(P28)</f>
        <v>20.287432682714361</v>
      </c>
      <c r="G22">
        <f>SQRT(Q28)</f>
        <v>0.66060377119055502</v>
      </c>
    </row>
    <row r="25" spans="3:20" x14ac:dyDescent="0.25">
      <c r="J25">
        <f>SUM('set4 (1)'!L41, 'set5 (2)'!L41, 'set6 (3)'!L41, 'set7 (4)'!L41, 'set8 (5)'!L41, 'set9 (6)'!L41, 'set10 (7)'!L41, 'set11 (8)'!L41, 'set15 (9)'!L41, 'set17 (10)'!L41, 'set18 (11)'!L41, 'set19 (12)'!L41)/12</f>
        <v>0</v>
      </c>
    </row>
    <row r="27" spans="3:20" x14ac:dyDescent="0.25">
      <c r="O27">
        <f>SUM(_xlfn.ANCHORARRAY('set4 (1)'!G43),_xlfn.ANCHORARRAY( 'set5 (2)'!G43),_xlfn.ANCHORARRAY( 'set6 (3)'!G43),_xlfn.ANCHORARRAY( 'set7 (4)'!G43),_xlfn.ANCHORARRAY( 'set8 (5)'!G43),_xlfn.ANCHORARRAY( 'set9 (6)'!G43),_xlfn.ANCHORARRAY( 'set10 (7)'!G43),_xlfn.ANCHORARRAY( 'set11 (8)'!G43),_xlfn.ANCHORARRAY( 'set15 (9)'!G43),_xlfn.ANCHORARRAY( 'set17 (10)'!G43),_xlfn.ANCHORARRAY( 'set18 (11)'!G43),_xlfn.ANCHORARRAY( 'set19 (12)'!G43))</f>
        <v>213.93376687255736</v>
      </c>
      <c r="P27">
        <f>SUM(_xlfn.ANCHORARRAY('set4 (1)'!H43),_xlfn.ANCHORARRAY( 'set5 (2)'!H43),_xlfn.ANCHORARRAY( 'set6 (3)'!H43),_xlfn.ANCHORARRAY( 'set7 (4)'!H43),_xlfn.ANCHORARRAY( 'set8 (5)'!H43),_xlfn.ANCHORARRAY( 'set9 (6)'!H43),_xlfn.ANCHORARRAY( 'set10 (7)'!H43),_xlfn.ANCHORARRAY( 'set11 (8)'!H43),_xlfn.ANCHORARRAY( 'set15 (9)'!H43),_xlfn.ANCHORARRAY( 'set17 (10)'!H43),_xlfn.ANCHORARRAY( 'set18 (11)'!H43),_xlfn.ANCHORARRAY( 'set19 (12)'!H43))</f>
        <v>72026.48684974169</v>
      </c>
      <c r="Q27">
        <f>SUM(_xlfn.ANCHORARRAY('set4 (1)'!I43),_xlfn.ANCHORARRAY( 'set5 (2)'!I43),_xlfn.ANCHORARRAY( 'set6 (3)'!I43),_xlfn.ANCHORARRAY( 'set7 (4)'!I43),_xlfn.ANCHORARRAY( 'set8 (5)'!I43),_xlfn.ANCHORARRAY( 'set9 (6)'!I43),_xlfn.ANCHORARRAY( 'set10 (7)'!I43),_xlfn.ANCHORARRAY( 'set11 (8)'!I43),_xlfn.ANCHORARRAY( 'set15 (9)'!I43),_xlfn.ANCHORARRAY( 'set17 (10)'!I43),_xlfn.ANCHORARRAY( 'set18 (11)'!I43),_xlfn.ANCHORARRAY( 'set19 (12)'!I43))</f>
        <v>76.369534939457054</v>
      </c>
      <c r="T27">
        <f>8*15+3*14+13</f>
        <v>175</v>
      </c>
    </row>
    <row r="28" spans="3:20" x14ac:dyDescent="0.25">
      <c r="O28">
        <f>O27/T27</f>
        <v>1.2224786678431849</v>
      </c>
      <c r="P28">
        <f>P27/T27</f>
        <v>411.57992485566677</v>
      </c>
      <c r="Q28">
        <f>Q27/T27</f>
        <v>0.43639734251118317</v>
      </c>
    </row>
    <row r="29" spans="3:20" x14ac:dyDescent="0.25">
      <c r="C29" t="s">
        <v>79</v>
      </c>
      <c r="D29">
        <v>25</v>
      </c>
    </row>
    <row r="30" spans="3:20" x14ac:dyDescent="0.25">
      <c r="C30" t="s">
        <v>80</v>
      </c>
      <c r="D30">
        <f>COUNT('set4 (1)'!M37, 'set5 (2)'!M37, 'set6 (3)'!M37, 'set7 (4)'!M37, 'set8 (5)'!M37, 'set9 (6)'!M37, 'set10 (7)'!M37, 'set11 (8)'!M37, 'set15 (9)'!M37, 'set17 (10)'!M37, 'set18 (11)'!M37, 'set19 (12)'!M37)</f>
        <v>12</v>
      </c>
    </row>
    <row r="34" spans="2:14" x14ac:dyDescent="0.25">
      <c r="C34" t="s">
        <v>81</v>
      </c>
      <c r="D34" t="s">
        <v>82</v>
      </c>
      <c r="E34" t="s">
        <v>84</v>
      </c>
    </row>
    <row r="35" spans="2:14" x14ac:dyDescent="0.25">
      <c r="B35" t="s">
        <v>0</v>
      </c>
      <c r="C35">
        <f>SUM('set4 (1)'!P23, 'set5 (2)'!P23, 'set6 (3)'!P23, 'set7 (4)'!P23, 'set8 (5)'!P23, 'set9 (6)'!P23, 'set10 (7)'!P23, 'set11 (8)'!P23, 'set15 (9)'!P23, 'set17 (10)'!P23, 'set18 (11)'!P23, 'set19 (12)'!P23)/12</f>
        <v>0.47464493135330316</v>
      </c>
      <c r="D35">
        <f>SUM('set4 (1)'!Q23, 'set5 (2)'!Q23, 'set6 (3)'!Q23, 'set7 (4)'!Q23, 'set8 (5)'!Q23, 'set9 (6)'!Q23, 'set10 (7)'!Q23, 'set11 (8)'!Q23, 'set15 (9)'!Q23, 'set17 (10)'!Q23, 'set18 (11)'!Q23, 'set19 (12)'!Q23)/12</f>
        <v>4.3435803698736368</v>
      </c>
      <c r="E35">
        <f>SUM('set4 (1)'!R23, 'set5 (2)'!R23, 'set6 (3)'!R23, 'set7 (4)'!R23, 'set8 (5)'!R23, 'set9 (6)'!R23, 'set10 (7)'!R23, 'set11 (8)'!R23, 'set15 (9)'!R23, 'set17 (10)'!R23, 'set18 (11)'!R23, 'set19 (12)'!R23)/12</f>
        <v>0.29380103854813389</v>
      </c>
    </row>
    <row r="46" spans="2:14" x14ac:dyDescent="0.25">
      <c r="M46">
        <f>25/175</f>
        <v>0.14285714285714285</v>
      </c>
      <c r="N46">
        <f>29/175</f>
        <v>0.1657142857142857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C74E2B-DDF0-42E6-9083-45AE99EBF4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set19 (12)</vt:lpstr>
      <vt:lpstr>set18 (11)</vt:lpstr>
      <vt:lpstr>set17 (10)</vt:lpstr>
      <vt:lpstr>set15 (9)</vt:lpstr>
      <vt:lpstr>set11 (8)</vt:lpstr>
      <vt:lpstr>set10 (7)</vt:lpstr>
      <vt:lpstr>set9 (6)</vt:lpstr>
      <vt:lpstr>set8 (5)</vt:lpstr>
      <vt:lpstr>set7 (4)</vt:lpstr>
      <vt:lpstr>set6 (3)</vt:lpstr>
      <vt:lpstr>set5 (2)</vt:lpstr>
      <vt:lpstr>set4 (1)</vt:lpstr>
      <vt:lpstr>control_points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Sandri</dc:creator>
  <cp:lastModifiedBy>Billy Sandri</cp:lastModifiedBy>
  <dcterms:created xsi:type="dcterms:W3CDTF">2023-10-21T22:52:45Z</dcterms:created>
  <dcterms:modified xsi:type="dcterms:W3CDTF">2023-10-24T03:01:46Z</dcterms:modified>
</cp:coreProperties>
</file>