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286B25ED-3F50-425A-B75A-443148DE4282}" xr6:coauthVersionLast="47" xr6:coauthVersionMax="47" xr10:uidLastSave="{00000000-0000-0000-0000-000000000000}"/>
  <bookViews>
    <workbookView xWindow="-120" yWindow="-120" windowWidth="29040" windowHeight="15840"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 l="1"/>
  <c r="J7" i="1"/>
  <c r="G7" i="1"/>
  <c r="G4" i="1"/>
  <c r="AI100" i="2"/>
  <c r="AH100" i="2"/>
  <c r="AG100" i="2"/>
  <c r="AF100" i="2"/>
  <c r="AT35" i="2"/>
  <c r="AJ98" i="2"/>
  <c r="AK98" i="2" s="1"/>
  <c r="AL98" i="2" s="1"/>
  <c r="AM98" i="2" s="1"/>
  <c r="AN98" i="2" s="1"/>
  <c r="AO98" i="2" s="1"/>
  <c r="AP98" i="2" s="1"/>
  <c r="AQ98" i="2" s="1"/>
  <c r="AR98" i="2" s="1"/>
  <c r="AS98" i="2" s="1"/>
  <c r="AT98" i="2" s="1"/>
  <c r="AU98" i="2" s="1"/>
  <c r="AV98" i="2" s="1"/>
  <c r="AW98" i="2" s="1"/>
  <c r="AX98" i="2" s="1"/>
  <c r="AY98" i="2" s="1"/>
  <c r="AZ98" i="2" s="1"/>
  <c r="BA98" i="2" s="1"/>
  <c r="BB98" i="2" s="1"/>
  <c r="BC98" i="2" s="1"/>
  <c r="BD98" i="2" s="1"/>
  <c r="BE98" i="2" s="1"/>
  <c r="BF98" i="2" s="1"/>
  <c r="BG98" i="2" s="1"/>
  <c r="BH98" i="2" s="1"/>
  <c r="BI98" i="2" s="1"/>
  <c r="BJ98" i="2" s="1"/>
  <c r="BK98" i="2" s="1"/>
  <c r="BL98" i="2" s="1"/>
  <c r="BM98" i="2" s="1"/>
  <c r="BN98" i="2" s="1"/>
  <c r="BO98" i="2" s="1"/>
  <c r="BP98" i="2" s="1"/>
  <c r="BQ98" i="2" s="1"/>
  <c r="BR98" i="2" s="1"/>
  <c r="BS98" i="2" s="1"/>
  <c r="BT98" i="2" s="1"/>
  <c r="BU98" i="2" s="1"/>
  <c r="BV98" i="2" s="1"/>
  <c r="BW98" i="2" s="1"/>
  <c r="BX98" i="2" s="1"/>
  <c r="BY98" i="2" s="1"/>
  <c r="BZ98" i="2" s="1"/>
  <c r="CA98" i="2" s="1"/>
  <c r="CB98" i="2" s="1"/>
  <c r="CC98" i="2" s="1"/>
  <c r="CD98" i="2" s="1"/>
  <c r="CE98" i="2" s="1"/>
  <c r="CF98" i="2" s="1"/>
  <c r="CG98" i="2" s="1"/>
  <c r="CH98" i="2" s="1"/>
  <c r="CI98" i="2" s="1"/>
  <c r="CJ98" i="2" s="1"/>
  <c r="CK98" i="2" s="1"/>
  <c r="CL98" i="2" s="1"/>
  <c r="CM98" i="2" s="1"/>
  <c r="CN98" i="2" s="1"/>
  <c r="CO98" i="2" s="1"/>
  <c r="CP98" i="2" s="1"/>
  <c r="CQ98" i="2" s="1"/>
  <c r="CR98" i="2" s="1"/>
  <c r="CS98" i="2" s="1"/>
  <c r="CT98" i="2" s="1"/>
  <c r="CU98" i="2" s="1"/>
  <c r="CV98" i="2" s="1"/>
  <c r="CW98" i="2" s="1"/>
  <c r="CX98" i="2" s="1"/>
  <c r="CY98" i="2" s="1"/>
  <c r="CZ98" i="2" s="1"/>
  <c r="DA98" i="2" s="1"/>
  <c r="DB98" i="2" s="1"/>
  <c r="DC98" i="2" s="1"/>
  <c r="DD98" i="2" s="1"/>
  <c r="DE98" i="2" s="1"/>
  <c r="DF98" i="2" s="1"/>
  <c r="DG98" i="2" s="1"/>
  <c r="DH98" i="2" s="1"/>
  <c r="DI98" i="2" s="1"/>
  <c r="DJ98" i="2" s="1"/>
  <c r="DK98" i="2" s="1"/>
  <c r="DL98" i="2" s="1"/>
  <c r="DM98" i="2" s="1"/>
  <c r="DN98" i="2" s="1"/>
  <c r="DO98" i="2" s="1"/>
  <c r="DP98" i="2" s="1"/>
  <c r="DQ98" i="2" s="1"/>
  <c r="DR98" i="2" s="1"/>
  <c r="DS98" i="2" s="1"/>
  <c r="DT98" i="2" s="1"/>
  <c r="DU98" i="2" s="1"/>
  <c r="DV98" i="2" s="1"/>
  <c r="DW98" i="2" s="1"/>
  <c r="DX98" i="2" s="1"/>
  <c r="DY98" i="2" s="1"/>
  <c r="DZ98" i="2" s="1"/>
  <c r="EA98" i="2" s="1"/>
  <c r="EB98" i="2" s="1"/>
  <c r="EC98" i="2" s="1"/>
  <c r="ED98" i="2" s="1"/>
  <c r="EE98" i="2" s="1"/>
  <c r="EF98" i="2" s="1"/>
  <c r="EG98" i="2" s="1"/>
  <c r="EH98" i="2" s="1"/>
  <c r="EI98" i="2" s="1"/>
  <c r="EJ98" i="2" s="1"/>
  <c r="EK98" i="2" s="1"/>
  <c r="EL98" i="2" s="1"/>
  <c r="EM98" i="2" s="1"/>
  <c r="EN98" i="2" s="1"/>
  <c r="EO98" i="2" s="1"/>
  <c r="EP98" i="2" s="1"/>
  <c r="EQ98" i="2" s="1"/>
  <c r="ER98" i="2" s="1"/>
  <c r="ES98" i="2" s="1"/>
  <c r="ET98" i="2" s="1"/>
  <c r="EU98" i="2" s="1"/>
  <c r="EV98" i="2" s="1"/>
  <c r="EW98" i="2" s="1"/>
  <c r="EX98" i="2" s="1"/>
  <c r="EY98" i="2" s="1"/>
  <c r="EZ98" i="2" s="1"/>
  <c r="FA98" i="2" s="1"/>
  <c r="FB98" i="2" s="1"/>
  <c r="FC98" i="2" s="1"/>
  <c r="FD98" i="2" s="1"/>
  <c r="FE98" i="2" s="1"/>
  <c r="FF98" i="2" s="1"/>
  <c r="FG98" i="2" s="1"/>
  <c r="FH98" i="2" s="1"/>
  <c r="FI98" i="2" s="1"/>
  <c r="FJ98" i="2" s="1"/>
  <c r="FK98" i="2" s="1"/>
  <c r="FL98" i="2" s="1"/>
  <c r="FM98" i="2" s="1"/>
  <c r="FN98" i="2" s="1"/>
  <c r="FO98" i="2" s="1"/>
  <c r="FP98" i="2" s="1"/>
  <c r="FQ98" i="2" s="1"/>
  <c r="FR98" i="2" s="1"/>
  <c r="FS98" i="2" s="1"/>
  <c r="FT98" i="2" s="1"/>
  <c r="FU98" i="2" s="1"/>
  <c r="FV98" i="2" s="1"/>
  <c r="FW98" i="2" s="1"/>
  <c r="FX98" i="2" s="1"/>
  <c r="FY98" i="2" s="1"/>
  <c r="FZ98" i="2" s="1"/>
  <c r="GA98" i="2" s="1"/>
  <c r="GB98" i="2" s="1"/>
  <c r="GC98" i="2" s="1"/>
  <c r="GD98" i="2" s="1"/>
  <c r="GE98" i="2" s="1"/>
  <c r="GF98" i="2" s="1"/>
  <c r="GG98" i="2" s="1"/>
  <c r="GH98" i="2" s="1"/>
  <c r="GI98" i="2" s="1"/>
  <c r="GJ98" i="2" s="1"/>
  <c r="GK98" i="2" s="1"/>
  <c r="GL98" i="2" s="1"/>
  <c r="GM98" i="2" s="1"/>
  <c r="GN98" i="2" s="1"/>
  <c r="GO98" i="2" s="1"/>
  <c r="GP98" i="2" s="1"/>
  <c r="GQ98" i="2" s="1"/>
  <c r="GR98" i="2" s="1"/>
  <c r="GS98" i="2" s="1"/>
  <c r="GT98" i="2" s="1"/>
  <c r="GU98" i="2" s="1"/>
  <c r="GV98" i="2" s="1"/>
  <c r="GW98" i="2" s="1"/>
  <c r="GX98" i="2" s="1"/>
  <c r="GY98" i="2" s="1"/>
  <c r="GZ98" i="2" s="1"/>
  <c r="HA98" i="2" s="1"/>
  <c r="HB98" i="2" s="1"/>
  <c r="HC98" i="2" s="1"/>
  <c r="HD98" i="2" s="1"/>
  <c r="HE98" i="2" s="1"/>
  <c r="HF98" i="2" s="1"/>
  <c r="HG98" i="2" s="1"/>
  <c r="HH98" i="2" s="1"/>
  <c r="HI98" i="2" s="1"/>
  <c r="HJ98" i="2" s="1"/>
  <c r="HK98" i="2" s="1"/>
  <c r="HL98" i="2" s="1"/>
  <c r="HM98" i="2" s="1"/>
  <c r="HN98" i="2" s="1"/>
  <c r="HO98" i="2" s="1"/>
  <c r="HP98" i="2" s="1"/>
  <c r="HQ98" i="2" s="1"/>
  <c r="HR98" i="2" s="1"/>
  <c r="HS98" i="2" s="1"/>
  <c r="HT98" i="2" s="1"/>
  <c r="HU98" i="2" s="1"/>
  <c r="HV98" i="2" s="1"/>
  <c r="HW98" i="2" s="1"/>
  <c r="HX98" i="2" s="1"/>
  <c r="HY98" i="2" s="1"/>
  <c r="HZ98" i="2" s="1"/>
  <c r="IA98" i="2" s="1"/>
  <c r="IB98" i="2" s="1"/>
  <c r="IC98" i="2" s="1"/>
  <c r="ID98" i="2" s="1"/>
  <c r="IE98" i="2" s="1"/>
  <c r="IF98" i="2" s="1"/>
  <c r="IG98" i="2" s="1"/>
  <c r="IH98" i="2" s="1"/>
  <c r="II98" i="2" s="1"/>
  <c r="IJ98" i="2" s="1"/>
  <c r="IK98" i="2" s="1"/>
  <c r="IL98" i="2" s="1"/>
  <c r="IM98" i="2" s="1"/>
  <c r="IN98" i="2" s="1"/>
  <c r="IO98" i="2" s="1"/>
  <c r="IP98" i="2" s="1"/>
  <c r="IQ98" i="2" s="1"/>
  <c r="IR98" i="2" s="1"/>
  <c r="IS98" i="2" s="1"/>
  <c r="IT98" i="2" s="1"/>
  <c r="IU98" i="2" s="1"/>
  <c r="IV98" i="2" s="1"/>
  <c r="IW98" i="2" s="1"/>
  <c r="IX98" i="2" s="1"/>
  <c r="IY98" i="2" s="1"/>
  <c r="IZ98" i="2" s="1"/>
  <c r="JA98" i="2" s="1"/>
  <c r="JB98" i="2" s="1"/>
  <c r="JC98" i="2" s="1"/>
  <c r="JD98" i="2" s="1"/>
  <c r="JE98" i="2" s="1"/>
  <c r="JF98" i="2" s="1"/>
  <c r="JG98" i="2" s="1"/>
  <c r="JH98" i="2" s="1"/>
  <c r="JI98" i="2" s="1"/>
  <c r="JJ98" i="2" s="1"/>
  <c r="JK98" i="2" s="1"/>
  <c r="JL98" i="2" s="1"/>
  <c r="JM98" i="2" s="1"/>
  <c r="JN98" i="2" s="1"/>
  <c r="JO98" i="2" s="1"/>
  <c r="JP98" i="2" s="1"/>
  <c r="JQ98" i="2" s="1"/>
  <c r="JR98" i="2" s="1"/>
  <c r="JS98" i="2" s="1"/>
  <c r="JT98" i="2" s="1"/>
  <c r="JU98" i="2" s="1"/>
  <c r="JV98" i="2" s="1"/>
  <c r="JW98" i="2" s="1"/>
  <c r="JX98" i="2" s="1"/>
  <c r="JY98" i="2" s="1"/>
  <c r="JZ98" i="2" s="1"/>
  <c r="KA98" i="2" s="1"/>
  <c r="KB98" i="2" s="1"/>
  <c r="KC98" i="2" s="1"/>
  <c r="KD98" i="2" s="1"/>
  <c r="KE98" i="2" s="1"/>
  <c r="KF98" i="2" s="1"/>
  <c r="KG98" i="2" s="1"/>
  <c r="KH98" i="2" s="1"/>
  <c r="KI98" i="2" s="1"/>
  <c r="KJ98" i="2" s="1"/>
  <c r="KK98" i="2" s="1"/>
  <c r="KL98" i="2" s="1"/>
  <c r="KM98" i="2" s="1"/>
  <c r="KN98" i="2" s="1"/>
  <c r="KO98" i="2" s="1"/>
  <c r="KP98" i="2" s="1"/>
  <c r="KQ98" i="2" s="1"/>
  <c r="KR98" i="2" s="1"/>
  <c r="KS98" i="2" s="1"/>
  <c r="KT98" i="2" s="1"/>
  <c r="KU98" i="2" s="1"/>
  <c r="KV98" i="2" s="1"/>
  <c r="KW98" i="2" s="1"/>
  <c r="KX98" i="2" s="1"/>
  <c r="KY98" i="2" s="1"/>
  <c r="KZ98" i="2" s="1"/>
  <c r="LA98" i="2" s="1"/>
  <c r="LB98" i="2" s="1"/>
  <c r="LC98" i="2" s="1"/>
  <c r="LD98" i="2" s="1"/>
  <c r="LE98" i="2" s="1"/>
  <c r="LF98" i="2" s="1"/>
  <c r="LG98" i="2" s="1"/>
  <c r="LH98" i="2" s="1"/>
  <c r="LI98" i="2" s="1"/>
  <c r="LJ98" i="2" s="1"/>
  <c r="LK98" i="2" s="1"/>
  <c r="LL98" i="2" s="1"/>
  <c r="LM98" i="2" s="1"/>
  <c r="LN98" i="2" s="1"/>
  <c r="LO98" i="2" s="1"/>
  <c r="LP98" i="2" s="1"/>
  <c r="LQ98" i="2" s="1"/>
  <c r="LR98" i="2" s="1"/>
  <c r="LS98" i="2" s="1"/>
  <c r="LT98" i="2" s="1"/>
  <c r="LU98" i="2" s="1"/>
  <c r="LV98" i="2" s="1"/>
  <c r="LW98" i="2" s="1"/>
  <c r="LX98" i="2" s="1"/>
  <c r="LY98" i="2" s="1"/>
  <c r="LZ98" i="2" s="1"/>
  <c r="MA98" i="2" s="1"/>
  <c r="MB98" i="2" s="1"/>
  <c r="MC98" i="2" s="1"/>
  <c r="MD98" i="2" s="1"/>
  <c r="ME98" i="2" s="1"/>
  <c r="MF98" i="2" s="1"/>
  <c r="MG98" i="2" s="1"/>
  <c r="MH98" i="2" s="1"/>
  <c r="MI98" i="2" s="1"/>
  <c r="MJ98" i="2" s="1"/>
  <c r="MK98" i="2" s="1"/>
  <c r="ML98" i="2" s="1"/>
  <c r="MM98" i="2" s="1"/>
  <c r="MN98" i="2" s="1"/>
  <c r="MO98" i="2" s="1"/>
  <c r="MP98" i="2" s="1"/>
  <c r="MQ98" i="2" s="1"/>
  <c r="MR98" i="2" s="1"/>
  <c r="MS98" i="2" s="1"/>
  <c r="MT98" i="2" s="1"/>
  <c r="MU98" i="2" s="1"/>
  <c r="MV98" i="2" s="1"/>
  <c r="MW98" i="2" s="1"/>
  <c r="MX98" i="2" s="1"/>
  <c r="MY98" i="2" s="1"/>
  <c r="MZ98" i="2" s="1"/>
  <c r="NA98" i="2" s="1"/>
  <c r="NB98" i="2" s="1"/>
  <c r="NC98" i="2" s="1"/>
  <c r="ND98" i="2" s="1"/>
  <c r="NE98" i="2" s="1"/>
  <c r="NF98" i="2" s="1"/>
  <c r="NG98" i="2" s="1"/>
  <c r="NH98" i="2" s="1"/>
  <c r="NI98" i="2" s="1"/>
  <c r="NJ98" i="2" s="1"/>
  <c r="NK98" i="2" s="1"/>
  <c r="NL98" i="2" s="1"/>
  <c r="NM98" i="2" s="1"/>
  <c r="NN98" i="2" s="1"/>
  <c r="NO98" i="2" s="1"/>
  <c r="NP98" i="2" s="1"/>
  <c r="NQ98" i="2" s="1"/>
  <c r="NR98" i="2" s="1"/>
  <c r="NS98" i="2" s="1"/>
  <c r="NT98" i="2" s="1"/>
  <c r="NU98" i="2" s="1"/>
  <c r="NV98" i="2" s="1"/>
  <c r="NW98" i="2" s="1"/>
  <c r="NX98" i="2" s="1"/>
  <c r="NY98" i="2" s="1"/>
  <c r="NZ98" i="2" s="1"/>
  <c r="OA98" i="2" s="1"/>
  <c r="OB98" i="2" s="1"/>
  <c r="OC98" i="2" s="1"/>
  <c r="OD98" i="2" s="1"/>
  <c r="OE98" i="2" s="1"/>
  <c r="OF98" i="2" s="1"/>
  <c r="OG98" i="2" s="1"/>
  <c r="OH98" i="2" s="1"/>
  <c r="OI98" i="2" s="1"/>
  <c r="OJ98" i="2" s="1"/>
  <c r="OK98" i="2" s="1"/>
  <c r="OL98" i="2" s="1"/>
  <c r="OM98" i="2" s="1"/>
  <c r="ON98" i="2" s="1"/>
  <c r="OO98" i="2" s="1"/>
  <c r="OP98" i="2" s="1"/>
  <c r="OQ98" i="2" s="1"/>
  <c r="OR98" i="2" s="1"/>
  <c r="OS98" i="2" s="1"/>
  <c r="OT98" i="2" s="1"/>
  <c r="OU98" i="2" s="1"/>
  <c r="OV98" i="2" s="1"/>
  <c r="OW98" i="2" s="1"/>
  <c r="OX98" i="2" s="1"/>
  <c r="OY98" i="2" s="1"/>
  <c r="OZ98" i="2" s="1"/>
  <c r="PA98" i="2" s="1"/>
  <c r="PB98" i="2" s="1"/>
  <c r="PC98" i="2" s="1"/>
  <c r="PD98" i="2" s="1"/>
  <c r="PE98" i="2" s="1"/>
  <c r="PF98" i="2" s="1"/>
  <c r="PG98" i="2" s="1"/>
  <c r="PH98" i="2" s="1"/>
  <c r="F22" i="2"/>
  <c r="E22" i="2"/>
  <c r="D22" i="2"/>
  <c r="C22" i="2"/>
  <c r="C17" i="2"/>
  <c r="AE16" i="2"/>
  <c r="N88" i="2"/>
  <c r="N83" i="2"/>
  <c r="AG95" i="2"/>
  <c r="AG94" i="2"/>
  <c r="AG93" i="2"/>
  <c r="AG92" i="2"/>
  <c r="AG91" i="2"/>
  <c r="AG90" i="2"/>
  <c r="AG89" i="2"/>
  <c r="AG87" i="2"/>
  <c r="AG86" i="2"/>
  <c r="AG85" i="2"/>
  <c r="AG82" i="2"/>
  <c r="AG81" i="2"/>
  <c r="AG80" i="2"/>
  <c r="AG79" i="2"/>
  <c r="AG78" i="2"/>
  <c r="AG77" i="2"/>
  <c r="AG76" i="2"/>
  <c r="AG75" i="2"/>
  <c r="AG74" i="2"/>
  <c r="AG73" i="2"/>
  <c r="AG72" i="2"/>
  <c r="W83" i="2"/>
  <c r="S83" i="2"/>
  <c r="S98" i="2" s="1"/>
  <c r="AH83" i="2"/>
  <c r="AH98" i="2" s="1"/>
  <c r="AI96" i="2"/>
  <c r="W96" i="2"/>
  <c r="AI83" i="2"/>
  <c r="AI98" i="2" s="1"/>
  <c r="AH96" i="2"/>
  <c r="AF96" i="2"/>
  <c r="AE96" i="2"/>
  <c r="AI88" i="2"/>
  <c r="AH88" i="2"/>
  <c r="AF88" i="2"/>
  <c r="AE88" i="2"/>
  <c r="AF83" i="2"/>
  <c r="AF98" i="2" s="1"/>
  <c r="AE83" i="2"/>
  <c r="AE98" i="2" s="1"/>
  <c r="V96" i="2"/>
  <c r="U96" i="2"/>
  <c r="T96" i="2"/>
  <c r="S96" i="2"/>
  <c r="R96" i="2"/>
  <c r="Q96" i="2"/>
  <c r="P96" i="2"/>
  <c r="O96" i="2"/>
  <c r="N96" i="2"/>
  <c r="M96" i="2"/>
  <c r="L96" i="2"/>
  <c r="K96" i="2"/>
  <c r="J96" i="2"/>
  <c r="I96" i="2"/>
  <c r="H96" i="2"/>
  <c r="G96" i="2"/>
  <c r="F96" i="2"/>
  <c r="E96" i="2"/>
  <c r="D96" i="2"/>
  <c r="C96" i="2"/>
  <c r="W88" i="2"/>
  <c r="V88" i="2"/>
  <c r="U88" i="2"/>
  <c r="T88" i="2"/>
  <c r="S88" i="2"/>
  <c r="R88" i="2"/>
  <c r="Q88" i="2"/>
  <c r="P88" i="2"/>
  <c r="O88" i="2"/>
  <c r="M88" i="2"/>
  <c r="L88" i="2"/>
  <c r="K88" i="2"/>
  <c r="J88" i="2"/>
  <c r="I88" i="2"/>
  <c r="H88" i="2"/>
  <c r="G88" i="2"/>
  <c r="F88" i="2"/>
  <c r="E88" i="2"/>
  <c r="D88" i="2"/>
  <c r="C88" i="2"/>
  <c r="V83" i="2"/>
  <c r="U83" i="2"/>
  <c r="U98" i="2" s="1"/>
  <c r="T83" i="2"/>
  <c r="T98" i="2" s="1"/>
  <c r="Q83" i="2"/>
  <c r="Q98" i="2" s="1"/>
  <c r="P83" i="2"/>
  <c r="P98" i="2" s="1"/>
  <c r="O83" i="2"/>
  <c r="O98" i="2" s="1"/>
  <c r="M83" i="2"/>
  <c r="M98" i="2" s="1"/>
  <c r="L83" i="2"/>
  <c r="L98" i="2" s="1"/>
  <c r="K83" i="2"/>
  <c r="K98" i="2" s="1"/>
  <c r="J83" i="2"/>
  <c r="I83" i="2"/>
  <c r="I98" i="2" s="1"/>
  <c r="H83" i="2"/>
  <c r="G83" i="2"/>
  <c r="F83" i="2"/>
  <c r="F98" i="2" s="1"/>
  <c r="E83" i="2"/>
  <c r="E98" i="2" s="1"/>
  <c r="D83" i="2"/>
  <c r="D98" i="2" s="1"/>
  <c r="H98" i="2"/>
  <c r="C83" i="2"/>
  <c r="C98" i="2" s="1"/>
  <c r="V98" i="2"/>
  <c r="J98" i="2"/>
  <c r="G98" i="2"/>
  <c r="AI67" i="2"/>
  <c r="AI65" i="2"/>
  <c r="AI64" i="2"/>
  <c r="AI63" i="2"/>
  <c r="AI62" i="2"/>
  <c r="AI60" i="2"/>
  <c r="AI59" i="2"/>
  <c r="AI58" i="2"/>
  <c r="AI56" i="2"/>
  <c r="AI55" i="2"/>
  <c r="AI53" i="2"/>
  <c r="AI52" i="2"/>
  <c r="AI51" i="2"/>
  <c r="AI50" i="2"/>
  <c r="AI49" i="2"/>
  <c r="AI48" i="2"/>
  <c r="AI46" i="2"/>
  <c r="AI45" i="2"/>
  <c r="AI44" i="2"/>
  <c r="AH67" i="2"/>
  <c r="AH65" i="2"/>
  <c r="AH64" i="2"/>
  <c r="AH63" i="2"/>
  <c r="AH62" i="2"/>
  <c r="AH60" i="2"/>
  <c r="AH59" i="2"/>
  <c r="AH58" i="2"/>
  <c r="AH56" i="2"/>
  <c r="AH55" i="2"/>
  <c r="AH53" i="2"/>
  <c r="AH52" i="2"/>
  <c r="AH51" i="2"/>
  <c r="AH50" i="2"/>
  <c r="AH49" i="2"/>
  <c r="AH48" i="2"/>
  <c r="AH46" i="2"/>
  <c r="AH45" i="2"/>
  <c r="AH44" i="2"/>
  <c r="AG67" i="2"/>
  <c r="AG65" i="2"/>
  <c r="AG64" i="2"/>
  <c r="AG63" i="2"/>
  <c r="AG62" i="2"/>
  <c r="AG60" i="2"/>
  <c r="AG59" i="2"/>
  <c r="AG58" i="2"/>
  <c r="AG56" i="2"/>
  <c r="AG55" i="2"/>
  <c r="AG53" i="2"/>
  <c r="AG52" i="2"/>
  <c r="AG51" i="2"/>
  <c r="AG50" i="2"/>
  <c r="AG49" i="2"/>
  <c r="AG48" i="2"/>
  <c r="AG46" i="2"/>
  <c r="AG45" i="2"/>
  <c r="AG44" i="2"/>
  <c r="AF67" i="2"/>
  <c r="AF65" i="2"/>
  <c r="AF64" i="2"/>
  <c r="AF63" i="2"/>
  <c r="AF62" i="2"/>
  <c r="AF60" i="2"/>
  <c r="AF59" i="2"/>
  <c r="AF58" i="2"/>
  <c r="AF56" i="2"/>
  <c r="AF55" i="2"/>
  <c r="AF53" i="2"/>
  <c r="AF52" i="2"/>
  <c r="AF51" i="2"/>
  <c r="AF50" i="2"/>
  <c r="AF49" i="2"/>
  <c r="AF48" i="2"/>
  <c r="AF46" i="2"/>
  <c r="AF45" i="2"/>
  <c r="AF44" i="2"/>
  <c r="AE67" i="2"/>
  <c r="AE65" i="2"/>
  <c r="AE64" i="2"/>
  <c r="AE63" i="2"/>
  <c r="AE62" i="2"/>
  <c r="AE60" i="2"/>
  <c r="AE59" i="2"/>
  <c r="AE58" i="2"/>
  <c r="AE45" i="2"/>
  <c r="AE56" i="2"/>
  <c r="AE55" i="2"/>
  <c r="AE53" i="2"/>
  <c r="AE52" i="2"/>
  <c r="AE51" i="2"/>
  <c r="AE50" i="2"/>
  <c r="AE49" i="2"/>
  <c r="AE48" i="2"/>
  <c r="AE46" i="2"/>
  <c r="AE44" i="2"/>
  <c r="AG96" i="2" l="1"/>
  <c r="M97" i="2"/>
  <c r="AE43" i="2"/>
  <c r="V97" i="2"/>
  <c r="AG84" i="2"/>
  <c r="AG88" i="2" s="1"/>
  <c r="N98" i="2"/>
  <c r="AG83" i="2"/>
  <c r="N97" i="2"/>
  <c r="F97" i="2"/>
  <c r="E97" i="2"/>
  <c r="AH47" i="2"/>
  <c r="AE47" i="2"/>
  <c r="AE97" i="2"/>
  <c r="AF47" i="2"/>
  <c r="G97" i="2"/>
  <c r="K97" i="2"/>
  <c r="O97" i="2"/>
  <c r="AF97" i="2"/>
  <c r="AF43" i="2"/>
  <c r="AG47" i="2"/>
  <c r="AG43" i="2"/>
  <c r="AI43" i="2"/>
  <c r="J97" i="2"/>
  <c r="I97" i="2"/>
  <c r="Q97" i="2"/>
  <c r="U97" i="2"/>
  <c r="AH43" i="2"/>
  <c r="AH97" i="2"/>
  <c r="AI97" i="2"/>
  <c r="S97" i="2"/>
  <c r="W97" i="2"/>
  <c r="W98" i="2"/>
  <c r="C97" i="2"/>
  <c r="D97" i="2"/>
  <c r="H97" i="2"/>
  <c r="L97" i="2"/>
  <c r="P97" i="2"/>
  <c r="T97" i="2"/>
  <c r="AI47" i="2"/>
  <c r="AG98" i="2" l="1"/>
  <c r="AG97" i="2"/>
  <c r="Y18" i="2" l="1"/>
  <c r="Z26" i="2"/>
  <c r="AJ26" i="2" s="1"/>
  <c r="Y26" i="2"/>
  <c r="Y36" i="2" s="1"/>
  <c r="X26" i="2"/>
  <c r="X36" i="2" s="1"/>
  <c r="K22" i="2"/>
  <c r="G22" i="2"/>
  <c r="G21" i="2"/>
  <c r="I22" i="2"/>
  <c r="I21" i="2"/>
  <c r="J22" i="2"/>
  <c r="J21" i="2"/>
  <c r="M22" i="2"/>
  <c r="M21" i="2"/>
  <c r="N22" i="2"/>
  <c r="N21" i="2"/>
  <c r="AI22" i="2"/>
  <c r="AH22" i="2"/>
  <c r="AE22" i="2"/>
  <c r="X18" i="2"/>
  <c r="X34" i="2" s="1"/>
  <c r="X16" i="2"/>
  <c r="X33" i="2" s="1"/>
  <c r="Z22" i="2"/>
  <c r="Y22" i="2"/>
  <c r="X22" i="2"/>
  <c r="V61" i="2"/>
  <c r="U61" i="2"/>
  <c r="U66" i="2" s="1"/>
  <c r="U68" i="2" s="1"/>
  <c r="T61" i="2"/>
  <c r="T66" i="2" s="1"/>
  <c r="T68" i="2" s="1"/>
  <c r="S61" i="2"/>
  <c r="S66" i="2" s="1"/>
  <c r="S68" i="2" s="1"/>
  <c r="R61" i="2"/>
  <c r="Q61" i="2"/>
  <c r="Q66" i="2" s="1"/>
  <c r="Q68" i="2" s="1"/>
  <c r="P61" i="2"/>
  <c r="P66" i="2" s="1"/>
  <c r="P68" i="2" s="1"/>
  <c r="O61" i="2"/>
  <c r="O66" i="2" s="1"/>
  <c r="O68" i="2" s="1"/>
  <c r="N61" i="2"/>
  <c r="M61" i="2"/>
  <c r="M66" i="2" s="1"/>
  <c r="M68" i="2" s="1"/>
  <c r="L61" i="2"/>
  <c r="L66" i="2" s="1"/>
  <c r="L68" i="2" s="1"/>
  <c r="K61" i="2"/>
  <c r="K66" i="2" s="1"/>
  <c r="K68" i="2" s="1"/>
  <c r="J61" i="2"/>
  <c r="I61" i="2"/>
  <c r="I66" i="2" s="1"/>
  <c r="I68" i="2" s="1"/>
  <c r="H61" i="2"/>
  <c r="H66" i="2" s="1"/>
  <c r="H68" i="2" s="1"/>
  <c r="G61" i="2"/>
  <c r="G66" i="2" s="1"/>
  <c r="G68" i="2" s="1"/>
  <c r="F61" i="2"/>
  <c r="E61" i="2"/>
  <c r="E66" i="2" s="1"/>
  <c r="E68" i="2" s="1"/>
  <c r="D61" i="2"/>
  <c r="D66" i="2" s="1"/>
  <c r="D68" i="2" s="1"/>
  <c r="C61" i="2"/>
  <c r="C66" i="2" s="1"/>
  <c r="C68" i="2" s="1"/>
  <c r="W61" i="2"/>
  <c r="W66" i="2" s="1"/>
  <c r="W68" i="2" s="1"/>
  <c r="V54" i="2"/>
  <c r="AI54" i="2" s="1"/>
  <c r="AI57" i="2" s="1"/>
  <c r="U54" i="2"/>
  <c r="T54" i="2"/>
  <c r="S54" i="2"/>
  <c r="R54" i="2"/>
  <c r="AH54" i="2" s="1"/>
  <c r="AH57" i="2" s="1"/>
  <c r="Q54" i="2"/>
  <c r="P54" i="2"/>
  <c r="O54" i="2"/>
  <c r="N54" i="2"/>
  <c r="AG54" i="2" s="1"/>
  <c r="AG57" i="2" s="1"/>
  <c r="M54" i="2"/>
  <c r="L54" i="2"/>
  <c r="K54" i="2"/>
  <c r="J54" i="2"/>
  <c r="AF54" i="2" s="1"/>
  <c r="AF57" i="2" s="1"/>
  <c r="I54" i="2"/>
  <c r="H54" i="2"/>
  <c r="G54" i="2"/>
  <c r="F54" i="2"/>
  <c r="AE54" i="2" s="1"/>
  <c r="AE57" i="2" s="1"/>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AI8" i="2" s="1"/>
  <c r="V7" i="2"/>
  <c r="AI7" i="2" s="1"/>
  <c r="V6" i="2"/>
  <c r="AI6" i="2" s="1"/>
  <c r="V5" i="2"/>
  <c r="AI5" i="2" s="1"/>
  <c r="V4" i="2"/>
  <c r="AI4" i="2" s="1"/>
  <c r="V3" i="2"/>
  <c r="AI3" i="2" s="1"/>
  <c r="AI16"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H21" i="2"/>
  <c r="L21" i="2"/>
  <c r="O21" i="2"/>
  <c r="P21" i="2"/>
  <c r="Q21" i="2"/>
  <c r="S21" i="2"/>
  <c r="T21" i="2"/>
  <c r="X21" i="2" s="1"/>
  <c r="U21" i="2"/>
  <c r="Y21" i="2" s="1"/>
  <c r="V21" i="2"/>
  <c r="Z21" i="2" s="1"/>
  <c r="W21" i="2"/>
  <c r="Z16" i="2"/>
  <c r="Z33" i="2" s="1"/>
  <c r="Y16" i="2"/>
  <c r="Z18" i="2"/>
  <c r="Z34" i="2" s="1"/>
  <c r="Y34"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AG22" i="2" l="1"/>
  <c r="F66" i="2"/>
  <c r="F68" i="2" s="1"/>
  <c r="AE61" i="2"/>
  <c r="AE66" i="2" s="1"/>
  <c r="AE68" i="2" s="1"/>
  <c r="J66" i="2"/>
  <c r="J68" i="2" s="1"/>
  <c r="AF61" i="2"/>
  <c r="AF66" i="2" s="1"/>
  <c r="AF68" i="2" s="1"/>
  <c r="N66" i="2"/>
  <c r="N68" i="2" s="1"/>
  <c r="AG61" i="2"/>
  <c r="AG66" i="2" s="1"/>
  <c r="AG68" i="2" s="1"/>
  <c r="R66" i="2"/>
  <c r="R68" i="2" s="1"/>
  <c r="AH61" i="2"/>
  <c r="AH66" i="2" s="1"/>
  <c r="AH68" i="2" s="1"/>
  <c r="V66" i="2"/>
  <c r="V68" i="2" s="1"/>
  <c r="AI61" i="2"/>
  <c r="AI66" i="2" s="1"/>
  <c r="AI68" i="2" s="1"/>
  <c r="E57" i="2"/>
  <c r="M57" i="2"/>
  <c r="Q57" i="2"/>
  <c r="U57" i="2"/>
  <c r="AF22" i="2"/>
  <c r="W15" i="2"/>
  <c r="W17" i="2" s="1"/>
  <c r="W20" i="2" s="1"/>
  <c r="F57" i="2"/>
  <c r="J57" i="2"/>
  <c r="N57" i="2"/>
  <c r="R57" i="2"/>
  <c r="V57" i="2"/>
  <c r="AI13" i="2"/>
  <c r="AJ22" i="2"/>
  <c r="AK22" i="2" s="1"/>
  <c r="AL22" i="2" s="1"/>
  <c r="AM22" i="2" s="1"/>
  <c r="D57" i="2"/>
  <c r="H57" i="2"/>
  <c r="L57" i="2"/>
  <c r="P57" i="2"/>
  <c r="T57" i="2"/>
  <c r="C57" i="2"/>
  <c r="G57" i="2"/>
  <c r="K57" i="2"/>
  <c r="O57" i="2"/>
  <c r="AE9" i="2"/>
  <c r="AE15" i="2" s="1"/>
  <c r="J13" i="2"/>
  <c r="S57" i="2"/>
  <c r="W57" i="2"/>
  <c r="N13" i="2"/>
  <c r="AG11" i="2"/>
  <c r="AG13" i="2" s="1"/>
  <c r="N9" i="2"/>
  <c r="AG4" i="2"/>
  <c r="AG9" i="2" s="1"/>
  <c r="AF9" i="2"/>
  <c r="AF15" i="2" s="1"/>
  <c r="J9" i="2"/>
  <c r="J15" i="2" s="1"/>
  <c r="F13" i="2"/>
  <c r="F9" i="2"/>
  <c r="E15" i="2"/>
  <c r="G15" i="2"/>
  <c r="L15" i="2"/>
  <c r="M15" i="2"/>
  <c r="R13" i="2"/>
  <c r="AH13" i="2"/>
  <c r="V13" i="2"/>
  <c r="AH9" i="2"/>
  <c r="R9" i="2"/>
  <c r="R15" i="2" s="1"/>
  <c r="R17" i="2" s="1"/>
  <c r="R20" i="2" s="1"/>
  <c r="R23" i="2" s="1"/>
  <c r="V9" i="2"/>
  <c r="P15" i="2"/>
  <c r="Q15" i="2"/>
  <c r="Q17" i="2" s="1"/>
  <c r="U15" i="2"/>
  <c r="Y15" i="2" s="1"/>
  <c r="Y32" i="2" s="1"/>
  <c r="AI9" i="2"/>
  <c r="I15" i="2"/>
  <c r="O15" i="2"/>
  <c r="C15" i="2"/>
  <c r="S15" i="2"/>
  <c r="D15" i="2"/>
  <c r="H15" i="2"/>
  <c r="T15" i="2"/>
  <c r="K15" i="2"/>
  <c r="Z36" i="2"/>
  <c r="AJ21" i="2"/>
  <c r="AJ16" i="2"/>
  <c r="AK16" i="2" s="1"/>
  <c r="AL16" i="2" s="1"/>
  <c r="AM16" i="2" s="1"/>
  <c r="AI21" i="2"/>
  <c r="AJ18" i="2"/>
  <c r="Y19" i="2"/>
  <c r="X19" i="2"/>
  <c r="Y33" i="2"/>
  <c r="Z19" i="2"/>
  <c r="Q19" i="2"/>
  <c r="X15" i="2" l="1"/>
  <c r="X32" i="2" s="1"/>
  <c r="W32" i="2"/>
  <c r="U17" i="2"/>
  <c r="U38" i="2" s="1"/>
  <c r="F15" i="2"/>
  <c r="S17" i="2"/>
  <c r="S20" i="2" s="1"/>
  <c r="V15" i="2"/>
  <c r="V17" i="2" s="1"/>
  <c r="AH15" i="2"/>
  <c r="AH17" i="2" s="1"/>
  <c r="AH20" i="2" s="1"/>
  <c r="N15" i="2"/>
  <c r="AG15" i="2"/>
  <c r="V32" i="2"/>
  <c r="T17" i="2"/>
  <c r="T20" i="2" s="1"/>
  <c r="T39" i="2" s="1"/>
  <c r="U32" i="2"/>
  <c r="AI15" i="2"/>
  <c r="AI17" i="2" s="1"/>
  <c r="AI20" i="2" s="1"/>
  <c r="T32" i="2"/>
  <c r="X17" i="2"/>
  <c r="X38" i="2" s="1"/>
  <c r="Y17" i="2"/>
  <c r="Y20" i="2" s="1"/>
  <c r="Y23" i="2" s="1"/>
  <c r="W23" i="2"/>
  <c r="W25" i="2" s="1"/>
  <c r="S23" i="2"/>
  <c r="S25" i="2" s="1"/>
  <c r="Q20" i="2"/>
  <c r="S38" i="2"/>
  <c r="W38" i="2"/>
  <c r="AQ35" i="2"/>
  <c r="C3" i="3"/>
  <c r="W27" i="2" l="1"/>
  <c r="W71" i="2"/>
  <c r="U20" i="2"/>
  <c r="U39" i="2" s="1"/>
  <c r="Z15" i="2"/>
  <c r="S27" i="2"/>
  <c r="S71" i="2"/>
  <c r="T38" i="2"/>
  <c r="T23" i="2"/>
  <c r="T25" i="2" s="1"/>
  <c r="AI23" i="2"/>
  <c r="AI25" i="2" s="1"/>
  <c r="V38" i="2"/>
  <c r="V20" i="2"/>
  <c r="AJ15" i="2"/>
  <c r="AK15" i="2" s="1"/>
  <c r="AL15" i="2" s="1"/>
  <c r="AM15" i="2" s="1"/>
  <c r="X20" i="2"/>
  <c r="X39" i="2" s="1"/>
  <c r="Y38" i="2"/>
  <c r="Q23" i="2"/>
  <c r="Q25" i="2" s="1"/>
  <c r="U23" i="2"/>
  <c r="U25" i="2" s="1"/>
  <c r="Y39" i="2"/>
  <c r="Y24"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U27" i="2" l="1"/>
  <c r="U71" i="2"/>
  <c r="Q27" i="2"/>
  <c r="Q71" i="2"/>
  <c r="Z32" i="2"/>
  <c r="Z17" i="2"/>
  <c r="T27" i="2"/>
  <c r="T71" i="2"/>
  <c r="T40" i="2"/>
  <c r="AI27" i="2"/>
  <c r="AI71" i="2"/>
  <c r="X23" i="2"/>
  <c r="X24" i="2" s="1"/>
  <c r="X40" i="2" s="1"/>
  <c r="V39" i="2"/>
  <c r="V23" i="2"/>
  <c r="U40" i="2"/>
  <c r="U37" i="2"/>
  <c r="AF17" i="2"/>
  <c r="Y40" i="2"/>
  <c r="Y25" i="2"/>
  <c r="AG36" i="2"/>
  <c r="U35" i="2"/>
  <c r="S40" i="2"/>
  <c r="W40" i="2"/>
  <c r="AG33" i="2"/>
  <c r="AI36" i="2"/>
  <c r="AK26" i="2"/>
  <c r="AK36" i="2" s="1"/>
  <c r="AH36" i="2"/>
  <c r="AG34" i="2"/>
  <c r="AH34" i="2"/>
  <c r="R34" i="2"/>
  <c r="R36" i="2"/>
  <c r="AG17" i="2"/>
  <c r="AE26" i="2"/>
  <c r="AF36" i="2" s="1"/>
  <c r="AE24" i="2"/>
  <c r="AE18" i="2"/>
  <c r="AE19" i="2" s="1"/>
  <c r="AF33" i="2"/>
  <c r="F17" i="2"/>
  <c r="F38" i="2" s="1"/>
  <c r="F19" i="2"/>
  <c r="C38" i="2"/>
  <c r="C19" i="2"/>
  <c r="D17" i="2"/>
  <c r="D38" i="2" s="1"/>
  <c r="D19" i="2"/>
  <c r="E19" i="2"/>
  <c r="E17" i="2"/>
  <c r="E38" i="2" s="1"/>
  <c r="G19" i="2"/>
  <c r="H19" i="2"/>
  <c r="Z38" i="2" l="1"/>
  <c r="Z20" i="2"/>
  <c r="X25" i="2"/>
  <c r="X35" i="2" s="1"/>
  <c r="V25" i="2"/>
  <c r="V40" i="2"/>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J10" i="1" l="1"/>
  <c r="AT38" i="2"/>
  <c r="V27" i="2"/>
  <c r="V71" i="2"/>
  <c r="X27" i="2"/>
  <c r="X37" i="2" s="1"/>
  <c r="Z23" i="2"/>
  <c r="Z24" i="2" s="1"/>
  <c r="Z25" i="2" s="1"/>
  <c r="Z27" i="2" s="1"/>
  <c r="Z37" i="2" s="1"/>
  <c r="Z39" i="2"/>
  <c r="F39" i="2"/>
  <c r="F23" i="2"/>
  <c r="E39" i="2"/>
  <c r="E23" i="2"/>
  <c r="AF39" i="2"/>
  <c r="AF23" i="2"/>
  <c r="AF40" i="2" s="1"/>
  <c r="D39" i="2"/>
  <c r="D23" i="2"/>
  <c r="C39" i="2"/>
  <c r="C23" i="2"/>
  <c r="AE17" i="2"/>
  <c r="AE20" i="2" s="1"/>
  <c r="AE23" i="2" s="1"/>
  <c r="AE25" i="2" s="1"/>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J24" i="2" l="1"/>
  <c r="Z40" i="2"/>
  <c r="Z35" i="2"/>
  <c r="AE27" i="2"/>
  <c r="AE71" i="2"/>
  <c r="AE38" i="2"/>
  <c r="AF25" i="2"/>
  <c r="H39" i="2"/>
  <c r="H23" i="2"/>
  <c r="AH23" i="2"/>
  <c r="AH25" i="2" s="1"/>
  <c r="AH71" i="2" s="1"/>
  <c r="G39" i="2"/>
  <c r="G23" i="2"/>
  <c r="AG39" i="2"/>
  <c r="AG23" i="2"/>
  <c r="AE39" i="2"/>
  <c r="AE40" i="2"/>
  <c r="AK19" i="2"/>
  <c r="O20" i="2"/>
  <c r="AJ32" i="2"/>
  <c r="AI34" i="2"/>
  <c r="C9" i="1"/>
  <c r="C4" i="3"/>
  <c r="C5" i="3" s="1"/>
  <c r="C6" i="3" s="1"/>
  <c r="I20" i="2"/>
  <c r="M20" i="2"/>
  <c r="F25" i="2"/>
  <c r="F40" i="2"/>
  <c r="C25" i="2"/>
  <c r="C71" i="2" s="1"/>
  <c r="C40" i="2"/>
  <c r="L20" i="2"/>
  <c r="J20" i="2"/>
  <c r="P20" i="2"/>
  <c r="R32" i="2"/>
  <c r="K20" i="2"/>
  <c r="N20" i="2"/>
  <c r="Q32" i="2"/>
  <c r="D25" i="2"/>
  <c r="D40" i="2"/>
  <c r="E25" i="2"/>
  <c r="E40" i="2"/>
  <c r="F27" i="2" l="1"/>
  <c r="F71" i="2"/>
  <c r="D27" i="2"/>
  <c r="D71" i="2"/>
  <c r="AF35" i="2"/>
  <c r="AF71" i="2"/>
  <c r="E27" i="2"/>
  <c r="E71" i="2"/>
  <c r="AH27" i="2"/>
  <c r="AF27" i="2"/>
  <c r="AF37" i="2" s="1"/>
  <c r="N39" i="2"/>
  <c r="N23" i="2"/>
  <c r="J39" i="2"/>
  <c r="J23" i="2"/>
  <c r="K39" i="2"/>
  <c r="K23" i="2"/>
  <c r="L39" i="2"/>
  <c r="L23" i="2"/>
  <c r="L40" i="2" s="1"/>
  <c r="O39" i="2"/>
  <c r="O23" i="2"/>
  <c r="O25" i="2" s="1"/>
  <c r="M39" i="2"/>
  <c r="M23" i="2"/>
  <c r="P39" i="2"/>
  <c r="P23" i="2"/>
  <c r="I39" i="2"/>
  <c r="I23" i="2"/>
  <c r="C27" i="2"/>
  <c r="R33" i="2"/>
  <c r="V33" i="2"/>
  <c r="AG25" i="2"/>
  <c r="AG71" i="2" s="1"/>
  <c r="AG40" i="2"/>
  <c r="AM19" i="2"/>
  <c r="AL19" i="2"/>
  <c r="AJ34" i="2"/>
  <c r="AK32" i="2"/>
  <c r="C7" i="3"/>
  <c r="Q33" i="2"/>
  <c r="H25" i="2"/>
  <c r="H71" i="2" s="1"/>
  <c r="H40" i="2"/>
  <c r="R39" i="2"/>
  <c r="G25" i="2"/>
  <c r="G71" i="2" s="1"/>
  <c r="G40" i="2"/>
  <c r="S35" i="2" l="1"/>
  <c r="O71" i="2"/>
  <c r="O40" i="2"/>
  <c r="AG27" i="2"/>
  <c r="AG37" i="2" s="1"/>
  <c r="AG35" i="2"/>
  <c r="AL32" i="2"/>
  <c r="AK34" i="2"/>
  <c r="AH33" i="2"/>
  <c r="AI33" i="2"/>
  <c r="J25" i="2"/>
  <c r="J71" i="2" s="1"/>
  <c r="J40" i="2"/>
  <c r="L25" i="2"/>
  <c r="L71" i="2" s="1"/>
  <c r="G27" i="2"/>
  <c r="G37" i="2" s="1"/>
  <c r="G35" i="2"/>
  <c r="M25" i="2"/>
  <c r="M71" i="2" s="1"/>
  <c r="M40" i="2"/>
  <c r="N25" i="2"/>
  <c r="N71" i="2" s="1"/>
  <c r="N40" i="2"/>
  <c r="O27" i="2"/>
  <c r="S37" i="2" s="1"/>
  <c r="H27" i="2"/>
  <c r="H37" i="2" s="1"/>
  <c r="H35" i="2"/>
  <c r="I25" i="2"/>
  <c r="I71" i="2" s="1"/>
  <c r="I40" i="2"/>
  <c r="P25" i="2"/>
  <c r="P40" i="2"/>
  <c r="K25" i="2"/>
  <c r="K71" i="2" s="1"/>
  <c r="K40" i="2"/>
  <c r="T35" i="2" l="1"/>
  <c r="P71" i="2"/>
  <c r="AI38" i="2"/>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72" i="2" s="1"/>
  <c r="R83" i="2" s="1"/>
  <c r="AI39" i="2"/>
  <c r="AK17" i="2"/>
  <c r="AK33" i="2"/>
  <c r="AJ20" i="2"/>
  <c r="AJ23" i="2" s="1"/>
  <c r="AJ38" i="2"/>
  <c r="AM34" i="2"/>
  <c r="AH39" i="2"/>
  <c r="Q37" i="2"/>
  <c r="Q35" i="2"/>
  <c r="Q40" i="2"/>
  <c r="P37" i="2"/>
  <c r="R98" i="2" l="1"/>
  <c r="R97" i="2"/>
  <c r="R27" i="2"/>
  <c r="R71" i="2"/>
  <c r="V35" i="2"/>
  <c r="AL17" i="2"/>
  <c r="AL33" i="2"/>
  <c r="AI40" i="2"/>
  <c r="R35" i="2"/>
  <c r="AK20" i="2"/>
  <c r="AK23" i="2" s="1"/>
  <c r="AK38" i="2"/>
  <c r="AJ39" i="2"/>
  <c r="AH40" i="2"/>
  <c r="C9" i="3" l="1"/>
  <c r="C11" i="3" s="1"/>
  <c r="C18" i="3" s="1"/>
  <c r="G5" i="1" s="1"/>
  <c r="G6" i="1" s="1"/>
  <c r="G8" i="1" s="1"/>
  <c r="G9" i="1" s="1"/>
  <c r="G11" i="1" s="1"/>
  <c r="R37" i="2"/>
  <c r="V37" i="2"/>
  <c r="AJ40" i="2"/>
  <c r="AM17" i="2"/>
  <c r="AM33" i="2"/>
  <c r="AK39" i="2"/>
  <c r="AL20" i="2"/>
  <c r="AL23" i="2" s="1"/>
  <c r="AL38" i="2"/>
  <c r="AH35" i="2"/>
  <c r="AQ33" i="2" l="1"/>
  <c r="AQ34" i="2" s="1"/>
  <c r="AT33" i="2"/>
  <c r="AI35" i="2"/>
  <c r="AJ25" i="2"/>
  <c r="AJ35" i="2" s="1"/>
  <c r="AL39" i="2"/>
  <c r="AM20" i="2"/>
  <c r="AM23" i="2" s="1"/>
  <c r="AM38" i="2"/>
  <c r="AK24" i="2"/>
  <c r="AK40" i="2" s="1"/>
  <c r="AH37" i="2"/>
  <c r="AI37" i="2"/>
  <c r="AT34" i="2" l="1"/>
  <c r="AT36" i="2" s="1"/>
  <c r="AT37" i="2" s="1"/>
  <c r="AT39" i="2" s="1"/>
  <c r="J5" i="1"/>
  <c r="J6" i="1" s="1"/>
  <c r="J8" i="1" s="1"/>
  <c r="J9" i="1" s="1"/>
  <c r="J11" i="1" s="1"/>
  <c r="AJ27" i="2"/>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6" i="2" s="1"/>
  <c r="AQ37" i="2"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<sst xmlns="http://schemas.openxmlformats.org/spreadsheetml/2006/main" count="177" uniqueCount="140">
  <si>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</si>
  <si>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</si>
  <si>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</si>
  <si>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</si>
  <si>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</si>
  <si>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</si>
  <si>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</si>
  <si>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</si>
  <si>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</si>
  <si>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</si>
  <si>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</si>
  <si>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</si>
  <si>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</si>
  <si>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</si>
  <si>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</si>
  <si>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</si>
  <si>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</si>
  <si>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</si>
  <si>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</si>
  <si>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</si>
  <si>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</si>
  <si>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</si>
  <si>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</si>
  <si>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</si>
  <si>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</si>
  <si>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</si>
  <si>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</si>
  <si>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</si>
  <si>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</si>
  <si>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</si>
  <si>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</si>
  <si>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</si>
  <si>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</si>
  <si>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</si>
  <si>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</si>
  <si>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</si>
  <si>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</si>
  <si>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</si>
  <si>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</si>
  <si>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</si>
  <si>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</si>
  <si>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</si>
  <si>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</si>
  <si>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</si>
  <si>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</si>
  <si>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</si>
  <si>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</si>
  <si>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</si>
  <si>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</si>
  <si>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</si>
  <si>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</si>
  <si>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</si>
  <si>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</si>
  <si>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</si>
  <si>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</si>
  <si>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</si>
  <si>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</si>
  <si>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</si>
  <si>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</si>
  <si>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</si>
  <si>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</si>
  <si>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</si>
  <si>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</si>
  <si>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</si>
  <si>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</si>
  <si>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</si>
  <si>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</si>
  <si>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</si>
  <si>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</si>
  <si>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</si>
  <si>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</si>
  <si>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</si>
  <si>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</si>
  <si>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</si>
  <si>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</si>
  <si>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</si>
  <si>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</si>
  <si>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</si>
  <si>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</si>
  <si>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</si>
  <si>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</si>
  <si>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</si>
  <si>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</si>
  <si>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</si>
  <si>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</si>
  <si>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</si>
  <si>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</si>
  <si>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</si>
  <si>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</si>
  <si>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</si>
  <si>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</si>
  <si>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</si>
  <si>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</si>
  <si>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</si>
  <si>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</si>
  <si>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</si>
  <si>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</si>
  <si>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</si>
  <si>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</si>
  <si>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</si>
  <si>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</si>
  <si>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</si>
  <si>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</si>
  <si>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</si>
  <si>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</si>
  <si>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</si>
  <si>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</si>
  <si>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</si>
  <si>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</si>
  <si>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</si>
  <si>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</si>
  <si>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</si>
  <si>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</si>
  <si>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</si>
  <si>
    <t>Model Net Income</t>
  </si>
  <si>
    <t>Reported Net Income</t>
  </si>
  <si>
    <t>Stock Based Comp. Expense</t>
  </si>
  <si>
    <t>Gain on Dermstore Sale</t>
  </si>
  <si>
    <t>Noncash Losses/(Gains) and Other</t>
  </si>
  <si>
    <t>Other Assets</t>
  </si>
  <si>
    <t>Accrued &amp; Other Liabilities</t>
  </si>
  <si>
    <t>CFFO</t>
  </si>
  <si>
    <t>PP&amp;E</t>
  </si>
  <si>
    <t>Proceeds from Disposal of PP&amp;E</t>
  </si>
  <si>
    <t>Proceeds from Dermstore Sale</t>
  </si>
  <si>
    <t>Other Investments</t>
  </si>
  <si>
    <t>CFFI</t>
  </si>
  <si>
    <t>Commercial Paper</t>
  </si>
  <si>
    <t>Reductions of LT Debt</t>
  </si>
  <si>
    <t>Dividends</t>
  </si>
  <si>
    <t>Repurchase of Stock</t>
  </si>
  <si>
    <t>Accelerated Share Repurchase Pending Final Settlement</t>
  </si>
  <si>
    <t>Stock Options Exercises</t>
  </si>
  <si>
    <t>CFFF</t>
  </si>
  <si>
    <t>CF</t>
  </si>
  <si>
    <t>FCF</t>
  </si>
  <si>
    <t>Loss on Debt Extinguishment</t>
  </si>
  <si>
    <t>Additions to LT Debt</t>
  </si>
  <si>
    <t>Using FCF</t>
  </si>
  <si>
    <t>FCF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</si>
</sst>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53">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14" fontId="5" fillId="0" borderId="0" xfId="0" applyNumberFormat="1" applyFont="1"/>
    <xf numFmtId="0" fontId="5" fillId="0" borderId="0" xfId="0" applyFont="1" applyAlignment="1">
      <alignment horizontal="right"/>
    </xf>
    <xf numFmtId="3" fontId="5" fillId="0" borderId="0" xfId="0" applyNumberFormat="1" applyFont="1" applyAlignment="1">
      <alignment horizontal="right"/>
    </xf>
    <xf numFmtId="0" fontId="7" fillId="0" borderId="0" xfId="0" applyFont="1"/>
    <xf numFmtId="3" fontId="7" fillId="0" borderId="0" xfId="0" applyNumberFormat="1" applyFont="1"/>
    <xf numFmtId="4" fontId="5" fillId="0" borderId="0" xfId="0" applyNumberFormat="1" applyFont="1"/>
    <xf numFmtId="9" fontId="5" fillId="0" borderId="0" xfId="0" applyNumberFormat="1" applyFont="1" applyAlignment="1">
      <alignment horizontal="right"/>
    </xf>
    <xf numFmtId="3" fontId="7" fillId="0" borderId="0" xfId="0" applyNumberFormat="1" applyFont="1" applyAlignment="1">
      <alignment horizontal="right"/>
    </xf>
    <xf numFmtId="2" fontId="5" fillId="0" borderId="0" xfId="0" applyNumberFormat="1" applyFont="1" applyAlignment="1">
      <alignment horizontal="right"/>
    </xf>
    <xf numFmtId="9" fontId="5" fillId="0" borderId="0" xfId="1" applyFont="1" applyAlignment="1">
      <alignment horizontal="right"/>
    </xf>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0" fontId="4" fillId="0" borderId="4" xfId="0" applyFont="1" applyBorder="1" applyAlignment="1">
      <alignment horizontal="right"/>
    </xf>
    <xf numFmtId="0" fontId="4" fillId="0" borderId="0" xfId="0" applyFont="1" applyAlignment="1">
      <alignment horizontal="right"/>
    </xf>
    <xf numFmtId="0" fontId="4" fillId="0" borderId="0" xfId="0" applyFont="1"/>
    <xf numFmtId="2" fontId="5" fillId="0" borderId="0" xfId="0" applyNumberFormat="1" applyFont="1"/>
    <xf numFmtId="0" fontId="3" fillId="0" borderId="0" xfId="0" applyFont="1"/>
    <xf numFmtId="3" fontId="3" fillId="0" borderId="0" xfId="0" applyNumberFormat="1" applyFont="1"/>
    <xf numFmtId="0" fontId="2" fillId="0" borderId="0" xfId="0" applyFont="1" applyAlignment="1">
      <alignment horizontal="left"/>
    </xf>
    <xf numFmtId="0" fontId="7" fillId="0" borderId="0" xfId="0" applyFont="1" applyAlignment="1">
      <alignment horizontal="right"/>
    </xf>
    <xf numFmtId="0" fontId="7" fillId="0" borderId="0" xfId="0" applyFont="1" applyAlignment="1">
      <alignment horizontal="left"/>
    </xf>
    <xf numFmtId="3" fontId="4" fillId="0" borderId="0" xfId="0" applyNumberFormat="1" applyFont="1" applyAlignment="1">
      <alignment horizontal="right"/>
    </xf>
    <xf numFmtId="0" fontId="2" fillId="0" borderId="0" xfId="0" applyFont="1"/>
    <xf numFmtId="14" fontId="2" fillId="0" borderId="0" xfId="0" applyNumberFormat="1" applyFont="1"/>
    <xf numFmtId="3" fontId="8" fillId="0" borderId="0" xfId="0" applyNumberFormat="1" applyFont="1"/>
    <xf numFmtId="0" fontId="1" fillId="0" borderId="0" xfId="0" applyFont="1"/>
    <xf numFmtId="3" fontId="1" fillId="0" borderId="0" xfId="0" applyNumberFormat="1" applyFont="1"/>
    <xf numFmtId="3" fontId="1" fillId="0" borderId="0" xfId="0" applyNumberFormat="1" applyFont="1" applyAlignment="1">
      <alignment horizontal="right"/>
    </xf>
    <xf numFmtId="3" fontId="1" fillId="0" borderId="0" xfId="0" applyNumberFormat="1" applyFont="1" applyAlignment="1">
      <alignment horizontal="left"/>
    </xf>
    <xf numFmtId="9" fontId="1" fillId="0" borderId="0" xfId="0" applyNumberFormat="1" applyFont="1" applyAlignment="1">
      <alignment horizontal="right"/>
    </xf>
    <xf numFmtId="4" fontId="1" fillId="0" borderId="0" xfId="0" applyNumberFormat="1" applyFont="1" applyAlignment="1">
      <alignment horizontal="right"/>
    </xf>
    <xf numFmtId="4" fontId="5" fillId="0" borderId="0" xfId="0" applyNumberFormat="1" applyFont="1" applyAlignment="1">
      <alignment horizontal="right"/>
    </xf>
    <xf numFmtId="3" fontId="5" fillId="0" borderId="8" xfId="0" applyNumberFormat="1" applyFont="1" applyBorder="1"/>
    <xf numFmtId="3" fontId="5" fillId="0" borderId="9" xfId="0" applyNumberFormat="1" applyFont="1" applyBorder="1"/>
    <xf numFmtId="9" fontId="5" fillId="0" borderId="10" xfId="0" applyNumberFormat="1" applyFont="1" applyBorder="1"/>
    <xf numFmtId="3" fontId="5" fillId="0" borderId="10" xfId="0" applyNumberFormat="1" applyFont="1" applyBorder="1"/>
    <xf numFmtId="4" fontId="5" fillId="0" borderId="10" xfId="0" applyNumberFormat="1" applyFont="1" applyBorder="1"/>
    <xf numFmtId="3" fontId="5" fillId="0" borderId="11" xfId="0" applyNumberFormat="1" applyFont="1" applyBorder="1"/>
    <xf numFmtId="9" fontId="5" fillId="0" borderId="12" xfId="0" applyNumberFormat="1" applyFont="1" applyBorder="1"/>
    <xf numFmtId="3" fontId="8" fillId="0" borderId="7" xfId="0" applyNumberFormat="1" applyFont="1" applyBorder="1"/>
  </cellXfs>
  <cellStyles count="2">
    <cellStyle name="Normal" xfId="0" builtinId="0"/>
    <cellStyle name="Percent" xfId="1" builtinId="5"/>
  </cellStyles>
  <dxfs count="2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100</xdr:row>
      <xdr:rowOff>38100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468975" y="66675"/>
          <a:ext cx="0" cy="17878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99</xdr:row>
      <xdr:rowOff>171450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5860375" y="95250"/>
          <a:ext cx="0" cy="18173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J11"/>
  <sheetViews>
    <sheetView tabSelected="1" workbookViewId="0">
      <selection activeCell="M3" sqref="M3"/>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8.5703125" style="1" bestFit="1" customWidth="1"/>
    <col min="7" max="7" width="8" style="1" bestFit="1" customWidth="1"/>
    <col min="8" max="8" width="9.140625" style="1"/>
    <col min="9" max="9" width="18.5703125" style="1" bestFit="1" customWidth="1"/>
    <col min="10" max="10" width="9.28515625" style="1" bestFit="1" customWidth="1"/>
    <col min="11" max="16384" width="9.140625" style="1"/>
  </cols>
  <sheetData>
    <row r="3" spans="2:10" x14ac:dyDescent="0.2">
      <c r="B3" s="15" t="s">
        <v>0</v>
      </c>
      <c r="C3" s="16" t="e" vm="1">
        <v>#VALUE!</v>
      </c>
      <c r="D3" s="17" t="s">
        <v>1</v>
      </c>
      <c r="F3" s="52" t="s">
        <v>112</v>
      </c>
      <c r="G3" s="45"/>
      <c r="H3" s="2"/>
      <c r="I3" s="52" t="s">
        <v>138</v>
      </c>
      <c r="J3" s="45"/>
    </row>
    <row r="4" spans="2:10" x14ac:dyDescent="0.2">
      <c r="B4" s="18" t="s">
        <v>2</v>
      </c>
      <c r="C4" s="19" cm="1">
        <f t="array" ref="C4">_FV(C3,"Price")</f>
        <v>163.38</v>
      </c>
      <c r="D4" s="20"/>
      <c r="F4" s="46" t="s">
        <v>56</v>
      </c>
      <c r="G4" s="47">
        <f>DCF!AQ32</f>
        <v>-0.01</v>
      </c>
      <c r="H4" s="2"/>
      <c r="I4" s="46" t="s">
        <v>56</v>
      </c>
      <c r="J4" s="47">
        <f>DCF!AT32</f>
        <v>-0.01</v>
      </c>
    </row>
    <row r="5" spans="2:10" x14ac:dyDescent="0.2">
      <c r="B5" s="18" t="s">
        <v>3</v>
      </c>
      <c r="C5" s="7">
        <v>467.8</v>
      </c>
      <c r="D5" s="25" t="s">
        <v>65</v>
      </c>
      <c r="F5" s="46" t="s">
        <v>57</v>
      </c>
      <c r="G5" s="47">
        <f>WACC!C18</f>
        <v>5.3850700241781214E-2</v>
      </c>
      <c r="H5" s="2"/>
      <c r="I5" s="46" t="s">
        <v>57</v>
      </c>
      <c r="J5" s="47">
        <f>DCF!AT33</f>
        <v>5.3850700241781214E-2</v>
      </c>
    </row>
    <row r="6" spans="2:10" x14ac:dyDescent="0.2">
      <c r="B6" s="18" t="s">
        <v>5</v>
      </c>
      <c r="C6" s="7">
        <f>C5*C4</f>
        <v>76429.164000000004</v>
      </c>
      <c r="D6" s="21"/>
      <c r="F6" s="46" t="s">
        <v>58</v>
      </c>
      <c r="G6" s="48">
        <f>NPV(G5,DCF!AI25:PH25)</f>
        <v>93586.865214316334</v>
      </c>
      <c r="H6" s="2"/>
      <c r="I6" s="46" t="s">
        <v>58</v>
      </c>
      <c r="J6" s="48">
        <f>NPV(J5,DCF!AI98:PH98)</f>
        <v>190632.20847372137</v>
      </c>
    </row>
    <row r="7" spans="2:10" x14ac:dyDescent="0.2">
      <c r="B7" s="18" t="s">
        <v>6</v>
      </c>
      <c r="C7" s="7">
        <v>1112</v>
      </c>
      <c r="D7" s="25" t="s">
        <v>65</v>
      </c>
      <c r="F7" s="46" t="s">
        <v>59</v>
      </c>
      <c r="G7" s="48">
        <f>C7-C8</f>
        <v>-13356</v>
      </c>
      <c r="H7" s="2"/>
      <c r="I7" s="46" t="s">
        <v>59</v>
      </c>
      <c r="J7" s="48">
        <f>C7-C8</f>
        <v>-13356</v>
      </c>
    </row>
    <row r="8" spans="2:10" x14ac:dyDescent="0.2">
      <c r="B8" s="18" t="s">
        <v>7</v>
      </c>
      <c r="C8" s="7">
        <f>1089+13379</f>
        <v>14468</v>
      </c>
      <c r="D8" s="25" t="s">
        <v>65</v>
      </c>
      <c r="F8" s="46" t="s">
        <v>60</v>
      </c>
      <c r="G8" s="48">
        <f>G6+G7</f>
        <v>80230.865214316334</v>
      </c>
      <c r="H8" s="2"/>
      <c r="I8" s="46" t="s">
        <v>60</v>
      </c>
      <c r="J8" s="48">
        <f>J6+J7</f>
        <v>177276.20847372137</v>
      </c>
    </row>
    <row r="9" spans="2:10" x14ac:dyDescent="0.2">
      <c r="B9" s="22" t="s">
        <v>8</v>
      </c>
      <c r="C9" s="23">
        <f>C6-C7+C8</f>
        <v>89785.164000000004</v>
      </c>
      <c r="D9" s="24"/>
      <c r="F9" s="46" t="s">
        <v>61</v>
      </c>
      <c r="G9" s="49">
        <f>G8/C5</f>
        <v>171.50676616997933</v>
      </c>
      <c r="H9" s="2"/>
      <c r="I9" s="46" t="s">
        <v>61</v>
      </c>
      <c r="J9" s="49">
        <f>J8/C5</f>
        <v>378.95726480060148</v>
      </c>
    </row>
    <row r="10" spans="2:10" x14ac:dyDescent="0.2">
      <c r="F10" s="46" t="s">
        <v>62</v>
      </c>
      <c r="G10" s="49">
        <v>163.38</v>
      </c>
      <c r="H10" s="2"/>
      <c r="I10" s="46" t="s">
        <v>62</v>
      </c>
      <c r="J10" s="49">
        <f>C4</f>
        <v>163.38</v>
      </c>
    </row>
    <row r="11" spans="2:10" x14ac:dyDescent="0.2">
      <c r="F11" s="50" t="s">
        <v>63</v>
      </c>
      <c r="G11" s="51">
        <f>(G9-G10)/G10</f>
        <v>4.9741499387803485E-2</v>
      </c>
      <c r="H11" s="2"/>
      <c r="I11" s="50" t="s">
        <v>63</v>
      </c>
      <c r="J11" s="51">
        <f>(J9-J10)/J10</f>
        <v>1.319483809527491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100"/>
  <sheetViews>
    <sheetView workbookViewId="0">
      <pane xSplit="2" ySplit="2" topLeftCell="ON64" activePane="bottomRight" state="frozen"/>
      <selection pane="topRight" activeCell="C1" sqref="C1"/>
      <selection pane="bottomLeft" activeCell="A3" sqref="A3"/>
      <selection pane="bottomRight" activeCell="AQ35" sqref="AQ35"/>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9" style="2" bestFit="1"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10.140625" style="2" bestFit="1" customWidth="1"/>
    <col min="19" max="19" width="9.28515625" style="2" customWidth="1"/>
    <col min="20" max="20" width="10.140625" style="2" bestFit="1" customWidth="1"/>
    <col min="21" max="21" width="11.28515625" style="2" bestFit="1" customWidth="1"/>
    <col min="22"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4" width="9.28515625" style="2" bestFit="1" customWidth="1"/>
    <col min="45" max="45" width="18.5703125" style="2" bestFit="1" customWidth="1"/>
    <col min="46" max="424" width="9.28515625" style="2" bestFit="1" customWidth="1"/>
    <col min="425" max="16384" width="9.140625" style="2"/>
  </cols>
  <sheetData>
    <row r="1" spans="1:39" s="1" customFormat="1" x14ac:dyDescent="0.2">
      <c r="B1" s="35"/>
      <c r="C1" s="36">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row>
    <row r="2" spans="1:39" s="6" customFormat="1" x14ac:dyDescent="0.2">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6" t="s">
        <v>66</v>
      </c>
      <c r="T2" s="26" t="s">
        <v>67</v>
      </c>
      <c r="U2" s="26" t="s">
        <v>68</v>
      </c>
      <c r="V2" s="26" t="s">
        <v>69</v>
      </c>
      <c r="W2" s="26" t="s">
        <v>70</v>
      </c>
      <c r="X2" s="26" t="s">
        <v>71</v>
      </c>
      <c r="Y2" s="26" t="s">
        <v>72</v>
      </c>
      <c r="Z2" s="26" t="s">
        <v>73</v>
      </c>
      <c r="AA2" s="26"/>
      <c r="AB2" s="26"/>
      <c r="AC2" s="26"/>
      <c r="AE2" s="6">
        <v>2017</v>
      </c>
      <c r="AF2" s="6">
        <v>2018</v>
      </c>
      <c r="AG2" s="6">
        <v>2019</v>
      </c>
      <c r="AH2" s="6">
        <v>2020</v>
      </c>
      <c r="AI2" s="6">
        <v>2021</v>
      </c>
      <c r="AJ2" s="6">
        <v>2022</v>
      </c>
      <c r="AK2" s="6">
        <v>2023</v>
      </c>
      <c r="AL2" s="6">
        <v>2024</v>
      </c>
      <c r="AM2" s="6">
        <v>2025</v>
      </c>
    </row>
    <row r="3" spans="1:39" s="6" customFormat="1" x14ac:dyDescent="0.2">
      <c r="B3" s="31" t="s">
        <v>79</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80</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81</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82</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83</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84</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85</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84</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86</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H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11199</v>
      </c>
      <c r="D16" s="2">
        <v>11419</v>
      </c>
      <c r="E16" s="2">
        <v>11712</v>
      </c>
      <c r="F16" s="2">
        <v>16795</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51125</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47</v>
      </c>
      <c r="C17" s="2">
        <f>+C15-C16</f>
        <v>5024</v>
      </c>
      <c r="D17" s="2">
        <f t="shared" ref="C17:P17" si="15">+D15-D16</f>
        <v>5215</v>
      </c>
      <c r="E17" s="2">
        <f t="shared" si="15"/>
        <v>5162</v>
      </c>
      <c r="F17" s="2">
        <f t="shared" si="15"/>
        <v>6188</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21589</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3353</v>
      </c>
      <c r="D18" s="2">
        <v>3601</v>
      </c>
      <c r="E18" s="2">
        <v>3733</v>
      </c>
      <c r="F18" s="2">
        <v>4454</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Z18" si="18">V18*1.05</f>
        <v>5811.75</v>
      </c>
      <c r="AE18" s="2">
        <f>SUM(C18:F18)</f>
        <v>15141</v>
      </c>
      <c r="AF18" s="2">
        <f>SUM(G18:J18)</f>
        <v>15723</v>
      </c>
      <c r="AG18" s="2">
        <f>SUM(K18:N18)</f>
        <v>16232</v>
      </c>
      <c r="AH18" s="2">
        <f>SUM(O18:R18)</f>
        <v>18615</v>
      </c>
      <c r="AI18" s="2">
        <f>SUM(S18:V18)</f>
        <v>19752</v>
      </c>
      <c r="AJ18" s="2">
        <f>SUM(W18:Z18)</f>
        <v>21203.86</v>
      </c>
      <c r="AK18" s="2">
        <f t="shared" ref="AK18" si="19">AJ18*1.05</f>
        <v>22264.053</v>
      </c>
      <c r="AL18" s="2">
        <f t="shared" ref="AL18:AM18" si="20">AK18*1.03</f>
        <v>22931.974590000002</v>
      </c>
      <c r="AM18" s="2">
        <f t="shared" si="20"/>
        <v>23619.933827700002</v>
      </c>
    </row>
    <row r="19" spans="1:424" x14ac:dyDescent="0.2">
      <c r="B19" s="1" t="s">
        <v>26</v>
      </c>
      <c r="C19" s="2">
        <f t="shared" ref="C19:P19" si="21">+C18</f>
        <v>3353</v>
      </c>
      <c r="D19" s="2">
        <f t="shared" si="21"/>
        <v>3601</v>
      </c>
      <c r="E19" s="2">
        <f t="shared" si="21"/>
        <v>3733</v>
      </c>
      <c r="F19" s="2">
        <f t="shared" si="21"/>
        <v>4454</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15141</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1671</v>
      </c>
      <c r="D20" s="2">
        <f t="shared" si="25"/>
        <v>1614</v>
      </c>
      <c r="E20" s="2">
        <f t="shared" si="25"/>
        <v>1429</v>
      </c>
      <c r="F20" s="2">
        <f t="shared" si="25"/>
        <v>1734</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6448</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38" t="s">
        <v>113</v>
      </c>
      <c r="C21" s="2">
        <v>140</v>
      </c>
      <c r="D21" s="2">
        <v>131</v>
      </c>
      <c r="E21" s="2">
        <v>251</v>
      </c>
      <c r="F21" s="2">
        <v>131</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653</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78</v>
      </c>
      <c r="C22" s="2">
        <f>-15-3</f>
        <v>-18</v>
      </c>
      <c r="D22" s="2">
        <f>-15-1</f>
        <v>-16</v>
      </c>
      <c r="E22" s="2">
        <f>-15-2</f>
        <v>-17</v>
      </c>
      <c r="F22" s="2">
        <f>-14+1</f>
        <v>-13</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-64</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28</v>
      </c>
      <c r="C23" s="2">
        <f>+C20-C21-C22</f>
        <v>1549</v>
      </c>
      <c r="D23" s="2">
        <f t="shared" ref="D23:AM23" si="30">+D20-D21-D22</f>
        <v>1499</v>
      </c>
      <c r="E23" s="2">
        <f t="shared" si="30"/>
        <v>1195</v>
      </c>
      <c r="F23" s="2">
        <f t="shared" si="30"/>
        <v>1616</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5859</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29</v>
      </c>
      <c r="C24" s="2">
        <v>355</v>
      </c>
      <c r="D24" s="2">
        <v>307</v>
      </c>
      <c r="E24" s="2">
        <v>135</v>
      </c>
      <c r="F24" s="2">
        <v>-76</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721</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30</v>
      </c>
      <c r="C25" s="9">
        <f t="shared" ref="C25:P25" si="33">+C23-C24</f>
        <v>1194</v>
      </c>
      <c r="D25" s="9">
        <f t="shared" si="33"/>
        <v>1192</v>
      </c>
      <c r="E25" s="9">
        <f t="shared" si="33"/>
        <v>1060</v>
      </c>
      <c r="F25" s="9">
        <f t="shared" si="33"/>
        <v>1692</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5138</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 t="shared" ref="AN25:CY25" si="36">AM25*(1+$AQ$32)</f>
        <v>5498.7246872953601</v>
      </c>
      <c r="AO25" s="9">
        <f t="shared" si="36"/>
        <v>5443.7374404224065</v>
      </c>
      <c r="AP25" s="9">
        <f t="shared" si="36"/>
        <v>5389.3000660181824</v>
      </c>
      <c r="AQ25" s="9">
        <f t="shared" si="36"/>
        <v>5335.4070653580002</v>
      </c>
      <c r="AR25" s="9">
        <f t="shared" si="36"/>
        <v>5282.0529947044197</v>
      </c>
      <c r="AS25" s="9">
        <f t="shared" si="36"/>
        <v>5229.2324647573751</v>
      </c>
      <c r="AT25" s="9">
        <f t="shared" si="36"/>
        <v>5176.9401401098012</v>
      </c>
      <c r="AU25" s="9">
        <f t="shared" si="36"/>
        <v>5125.1707387087035</v>
      </c>
      <c r="AV25" s="9">
        <f t="shared" si="36"/>
        <v>5073.9190313216168</v>
      </c>
      <c r="AW25" s="9">
        <f t="shared" si="36"/>
        <v>5023.1798410084002</v>
      </c>
      <c r="AX25" s="9">
        <f t="shared" si="36"/>
        <v>4972.9480425983165</v>
      </c>
      <c r="AY25" s="9">
        <f t="shared" si="36"/>
        <v>4923.2185621723329</v>
      </c>
      <c r="AZ25" s="9">
        <f t="shared" si="36"/>
        <v>4873.9863765506097</v>
      </c>
      <c r="BA25" s="9">
        <f t="shared" si="36"/>
        <v>4825.2465127851037</v>
      </c>
      <c r="BB25" s="9">
        <f t="shared" si="36"/>
        <v>4776.9940476572528</v>
      </c>
      <c r="BC25" s="9">
        <f t="shared" si="36"/>
        <v>4729.2241071806802</v>
      </c>
      <c r="BD25" s="9">
        <f t="shared" si="36"/>
        <v>4681.9318661088737</v>
      </c>
      <c r="BE25" s="9">
        <f t="shared" si="36"/>
        <v>4635.1125474477849</v>
      </c>
      <c r="BF25" s="9">
        <f t="shared" si="36"/>
        <v>4588.7614219733068</v>
      </c>
      <c r="BG25" s="9">
        <f t="shared" si="36"/>
        <v>4542.8738077535736</v>
      </c>
      <c r="BH25" s="9">
        <f t="shared" si="36"/>
        <v>4497.4450696760377</v>
      </c>
      <c r="BI25" s="9">
        <f t="shared" si="36"/>
        <v>4452.4706189792769</v>
      </c>
      <c r="BJ25" s="9">
        <f t="shared" si="36"/>
        <v>4407.9459127894843</v>
      </c>
      <c r="BK25" s="9">
        <f t="shared" si="36"/>
        <v>4363.8664536615897</v>
      </c>
      <c r="BL25" s="9">
        <f t="shared" si="36"/>
        <v>4320.2277891249742</v>
      </c>
      <c r="BM25" s="9">
        <f t="shared" si="36"/>
        <v>4277.0255112337245</v>
      </c>
      <c r="BN25" s="9">
        <f t="shared" si="36"/>
        <v>4234.255256121387</v>
      </c>
      <c r="BO25" s="9">
        <f t="shared" si="36"/>
        <v>4191.9127035601732</v>
      </c>
      <c r="BP25" s="9">
        <f t="shared" si="36"/>
        <v>4149.9935765245718</v>
      </c>
      <c r="BQ25" s="9">
        <f t="shared" si="36"/>
        <v>4108.4936407593259</v>
      </c>
      <c r="BR25" s="9">
        <f t="shared" si="36"/>
        <v>4067.4087043517325</v>
      </c>
      <c r="BS25" s="9">
        <f t="shared" si="36"/>
        <v>4026.7346173082151</v>
      </c>
      <c r="BT25" s="9">
        <f t="shared" si="36"/>
        <v>3986.4672711351327</v>
      </c>
      <c r="BU25" s="9">
        <f t="shared" si="36"/>
        <v>3946.6025984237813</v>
      </c>
      <c r="BV25" s="9">
        <f t="shared" si="36"/>
        <v>3907.1365724395432</v>
      </c>
      <c r="BW25" s="9">
        <f t="shared" si="36"/>
        <v>3868.0652067151477</v>
      </c>
      <c r="BX25" s="9">
        <f t="shared" si="36"/>
        <v>3829.3845546479961</v>
      </c>
      <c r="BY25" s="9">
        <f t="shared" si="36"/>
        <v>3791.090709101516</v>
      </c>
      <c r="BZ25" s="9">
        <f t="shared" si="36"/>
        <v>3753.1798020105007</v>
      </c>
      <c r="CA25" s="9">
        <f t="shared" si="36"/>
        <v>3715.6480039903959</v>
      </c>
      <c r="CB25" s="9">
        <f t="shared" si="36"/>
        <v>3678.4915239504917</v>
      </c>
      <c r="CC25" s="9">
        <f t="shared" si="36"/>
        <v>3641.7066087109865</v>
      </c>
      <c r="CD25" s="9">
        <f t="shared" si="36"/>
        <v>3605.2895426238765</v>
      </c>
      <c r="CE25" s="9">
        <f t="shared" si="36"/>
        <v>3569.2366471976379</v>
      </c>
      <c r="CF25" s="9">
        <f t="shared" si="36"/>
        <v>3533.5442807256613</v>
      </c>
      <c r="CG25" s="9">
        <f t="shared" si="36"/>
        <v>3498.2088379184047</v>
      </c>
      <c r="CH25" s="9">
        <f t="shared" si="36"/>
        <v>3463.2267495392207</v>
      </c>
      <c r="CI25" s="9">
        <f t="shared" si="36"/>
        <v>3428.5944820438285</v>
      </c>
      <c r="CJ25" s="9">
        <f t="shared" si="36"/>
        <v>3394.3085372233904</v>
      </c>
      <c r="CK25" s="9">
        <f t="shared" si="36"/>
        <v>3360.3654518511566</v>
      </c>
      <c r="CL25" s="9">
        <f t="shared" si="36"/>
        <v>3326.7617973326451</v>
      </c>
      <c r="CM25" s="9">
        <f t="shared" si="36"/>
        <v>3293.4941793593184</v>
      </c>
      <c r="CN25" s="9">
        <f t="shared" si="36"/>
        <v>3260.5592375657252</v>
      </c>
      <c r="CO25" s="9">
        <f t="shared" si="36"/>
        <v>3227.9536451900681</v>
      </c>
      <c r="CP25" s="9">
        <f t="shared" si="36"/>
        <v>3195.6741087381674</v>
      </c>
      <c r="CQ25" s="9">
        <f t="shared" si="36"/>
        <v>3163.7173676507859</v>
      </c>
      <c r="CR25" s="9">
        <f t="shared" si="36"/>
        <v>3132.0801939742782</v>
      </c>
      <c r="CS25" s="9">
        <f t="shared" si="36"/>
        <v>3100.7593920345353</v>
      </c>
      <c r="CT25" s="9">
        <f t="shared" si="36"/>
        <v>3069.75179811419</v>
      </c>
      <c r="CU25" s="9">
        <f t="shared" si="36"/>
        <v>3039.054280133048</v>
      </c>
      <c r="CV25" s="9">
        <f t="shared" si="36"/>
        <v>3008.6637373317176</v>
      </c>
      <c r="CW25" s="9">
        <f t="shared" si="36"/>
        <v>2978.5770999584006</v>
      </c>
      <c r="CX25" s="9">
        <f t="shared" si="36"/>
        <v>2948.7913289588164</v>
      </c>
      <c r="CY25" s="9">
        <f t="shared" si="36"/>
        <v>2919.3034156692283</v>
      </c>
      <c r="CZ25" s="9">
        <f t="shared" ref="CZ25:FK25" si="37">CY25*(1+$AQ$32)</f>
        <v>2890.1103815125362</v>
      </c>
      <c r="DA25" s="9">
        <f t="shared" si="37"/>
        <v>2861.2092776974109</v>
      </c>
      <c r="DB25" s="9">
        <f t="shared" si="37"/>
        <v>2832.5971849204366</v>
      </c>
      <c r="DC25" s="9">
        <f t="shared" si="37"/>
        <v>2804.2712130712321</v>
      </c>
      <c r="DD25" s="9">
        <f t="shared" si="37"/>
        <v>2776.2285009405196</v>
      </c>
      <c r="DE25" s="9">
        <f t="shared" si="37"/>
        <v>2748.4662159311142</v>
      </c>
      <c r="DF25" s="9">
        <f t="shared" si="37"/>
        <v>2720.9815537718032</v>
      </c>
      <c r="DG25" s="9">
        <f t="shared" si="37"/>
        <v>2693.7717382340852</v>
      </c>
      <c r="DH25" s="9">
        <f t="shared" si="37"/>
        <v>2666.8340208517443</v>
      </c>
      <c r="DI25" s="9">
        <f t="shared" si="37"/>
        <v>2640.165680643227</v>
      </c>
      <c r="DJ25" s="9">
        <f t="shared" si="37"/>
        <v>2613.7640238367949</v>
      </c>
      <c r="DK25" s="9">
        <f t="shared" si="37"/>
        <v>2587.6263835984269</v>
      </c>
      <c r="DL25" s="9">
        <f t="shared" si="37"/>
        <v>2561.7501197624424</v>
      </c>
      <c r="DM25" s="9">
        <f t="shared" si="37"/>
        <v>2536.1326185648181</v>
      </c>
      <c r="DN25" s="9">
        <f t="shared" si="37"/>
        <v>2510.7712923791701</v>
      </c>
      <c r="DO25" s="9">
        <f t="shared" si="37"/>
        <v>2485.6635794553786</v>
      </c>
      <c r="DP25" s="9">
        <f t="shared" si="37"/>
        <v>2460.8069436608248</v>
      </c>
      <c r="DQ25" s="9">
        <f t="shared" si="37"/>
        <v>2436.1988742242165</v>
      </c>
      <c r="DR25" s="9">
        <f t="shared" si="37"/>
        <v>2411.8368854819742</v>
      </c>
      <c r="DS25" s="9">
        <f t="shared" si="37"/>
        <v>2387.7185166271543</v>
      </c>
      <c r="DT25" s="9">
        <f t="shared" si="37"/>
        <v>2363.8413314608829</v>
      </c>
      <c r="DU25" s="9">
        <f t="shared" si="37"/>
        <v>2340.202918146274</v>
      </c>
      <c r="DV25" s="9">
        <f t="shared" si="37"/>
        <v>2316.8008889648113</v>
      </c>
      <c r="DW25" s="9">
        <f t="shared" si="37"/>
        <v>2293.632880075163</v>
      </c>
      <c r="DX25" s="9">
        <f t="shared" si="37"/>
        <v>2270.6965512744114</v>
      </c>
      <c r="DY25" s="9">
        <f t="shared" si="37"/>
        <v>2247.9895857616671</v>
      </c>
      <c r="DZ25" s="9">
        <f t="shared" si="37"/>
        <v>2225.5096899040504</v>
      </c>
      <c r="EA25" s="9">
        <f t="shared" si="37"/>
        <v>2203.2545930050101</v>
      </c>
      <c r="EB25" s="9">
        <f t="shared" si="37"/>
        <v>2181.2220470749598</v>
      </c>
      <c r="EC25" s="9">
        <f t="shared" si="37"/>
        <v>2159.4098266042101</v>
      </c>
      <c r="ED25" s="9">
        <f t="shared" si="37"/>
        <v>2137.8157283381679</v>
      </c>
      <c r="EE25" s="9">
        <f t="shared" si="37"/>
        <v>2116.4375710547861</v>
      </c>
      <c r="EF25" s="9">
        <f t="shared" si="37"/>
        <v>2095.273195344238</v>
      </c>
      <c r="EG25" s="9">
        <f t="shared" si="37"/>
        <v>2074.3204633907958</v>
      </c>
      <c r="EH25" s="9">
        <f t="shared" si="37"/>
        <v>2053.5772587568877</v>
      </c>
      <c r="EI25" s="9">
        <f t="shared" si="37"/>
        <v>2033.0414861693187</v>
      </c>
      <c r="EJ25" s="9">
        <f t="shared" si="37"/>
        <v>2012.7110713076254</v>
      </c>
      <c r="EK25" s="9">
        <f t="shared" si="37"/>
        <v>1992.5839605945491</v>
      </c>
      <c r="EL25" s="9">
        <f t="shared" si="37"/>
        <v>1972.6581209886035</v>
      </c>
      <c r="EM25" s="9">
        <f t="shared" si="37"/>
        <v>1952.9315397787175</v>
      </c>
      <c r="EN25" s="9">
        <f t="shared" si="37"/>
        <v>1933.4022243809302</v>
      </c>
      <c r="EO25" s="9">
        <f t="shared" si="37"/>
        <v>1914.0682021371208</v>
      </c>
      <c r="EP25" s="9">
        <f t="shared" si="37"/>
        <v>1894.9275201157495</v>
      </c>
      <c r="EQ25" s="9">
        <f t="shared" si="37"/>
        <v>1875.9782449145921</v>
      </c>
      <c r="ER25" s="9">
        <f t="shared" si="37"/>
        <v>1857.2184624654462</v>
      </c>
      <c r="ES25" s="9">
        <f t="shared" si="37"/>
        <v>1838.6462778407918</v>
      </c>
      <c r="ET25" s="9">
        <f t="shared" si="37"/>
        <v>1820.2598150623837</v>
      </c>
      <c r="EU25" s="9">
        <f t="shared" si="37"/>
        <v>1802.05721691176</v>
      </c>
      <c r="EV25" s="9">
        <f t="shared" si="37"/>
        <v>1784.0366447426422</v>
      </c>
      <c r="EW25" s="9">
        <f t="shared" si="37"/>
        <v>1766.1962782952157</v>
      </c>
      <c r="EX25" s="9">
        <f t="shared" si="37"/>
        <v>1748.5343155122637</v>
      </c>
      <c r="EY25" s="9">
        <f t="shared" si="37"/>
        <v>1731.0489723571411</v>
      </c>
      <c r="EZ25" s="9">
        <f t="shared" si="37"/>
        <v>1713.7384826335697</v>
      </c>
      <c r="FA25" s="9">
        <f t="shared" si="37"/>
        <v>1696.6010978072341</v>
      </c>
      <c r="FB25" s="9">
        <f t="shared" si="37"/>
        <v>1679.6350868291618</v>
      </c>
      <c r="FC25" s="9">
        <f t="shared" si="37"/>
        <v>1662.8387359608701</v>
      </c>
      <c r="FD25" s="9">
        <f t="shared" si="37"/>
        <v>1646.2103486012613</v>
      </c>
      <c r="FE25" s="9">
        <f t="shared" si="37"/>
        <v>1629.7482451152487</v>
      </c>
      <c r="FF25" s="9">
        <f t="shared" si="37"/>
        <v>1613.4507626640961</v>
      </c>
      <c r="FG25" s="9">
        <f t="shared" si="37"/>
        <v>1597.3162550374552</v>
      </c>
      <c r="FH25" s="9">
        <f t="shared" si="37"/>
        <v>1581.3430924870806</v>
      </c>
      <c r="FI25" s="9">
        <f t="shared" si="37"/>
        <v>1565.5296615622099</v>
      </c>
      <c r="FJ25" s="9">
        <f t="shared" si="37"/>
        <v>1549.8743649465878</v>
      </c>
      <c r="FK25" s="9">
        <f t="shared" si="37"/>
        <v>1534.3756212971218</v>
      </c>
      <c r="FL25" s="9">
        <f t="shared" ref="FL25:HW25" si="38">FK25*(1+$AQ$32)</f>
        <v>1519.0318650841507</v>
      </c>
      <c r="FM25" s="9">
        <f t="shared" si="38"/>
        <v>1503.8415464333091</v>
      </c>
      <c r="FN25" s="9">
        <f t="shared" si="38"/>
        <v>1488.8031309689759</v>
      </c>
      <c r="FO25" s="9">
        <f t="shared" si="38"/>
        <v>1473.9150996592862</v>
      </c>
      <c r="FP25" s="9">
        <f t="shared" si="38"/>
        <v>1459.1759486626934</v>
      </c>
      <c r="FQ25" s="9">
        <f t="shared" si="38"/>
        <v>1444.5841891760665</v>
      </c>
      <c r="FR25" s="9">
        <f t="shared" si="38"/>
        <v>1430.1383472843058</v>
      </c>
      <c r="FS25" s="9">
        <f t="shared" si="38"/>
        <v>1415.8369638114627</v>
      </c>
      <c r="FT25" s="9">
        <f t="shared" si="38"/>
        <v>1401.6785941733481</v>
      </c>
      <c r="FU25" s="9">
        <f t="shared" si="38"/>
        <v>1387.6618082316145</v>
      </c>
      <c r="FV25" s="9">
        <f t="shared" si="38"/>
        <v>1373.7851901492984</v>
      </c>
      <c r="FW25" s="9">
        <f t="shared" si="38"/>
        <v>1360.0473382478053</v>
      </c>
      <c r="FX25" s="9">
        <f t="shared" si="38"/>
        <v>1346.4468648653274</v>
      </c>
      <c r="FY25" s="9">
        <f t="shared" si="38"/>
        <v>1332.982396216674</v>
      </c>
      <c r="FZ25" s="9">
        <f t="shared" si="38"/>
        <v>1319.6525722545073</v>
      </c>
      <c r="GA25" s="9">
        <f t="shared" si="38"/>
        <v>1306.4560465319621</v>
      </c>
      <c r="GB25" s="9">
        <f t="shared" si="38"/>
        <v>1293.3914860666425</v>
      </c>
      <c r="GC25" s="9">
        <f t="shared" si="38"/>
        <v>1280.4575712059761</v>
      </c>
      <c r="GD25" s="9">
        <f t="shared" si="38"/>
        <v>1267.6529954939165</v>
      </c>
      <c r="GE25" s="9">
        <f t="shared" si="38"/>
        <v>1254.9764655389772</v>
      </c>
      <c r="GF25" s="9">
        <f t="shared" si="38"/>
        <v>1242.4267008835875</v>
      </c>
      <c r="GG25" s="9">
        <f t="shared" si="38"/>
        <v>1230.0024338747517</v>
      </c>
      <c r="GH25" s="9">
        <f t="shared" si="38"/>
        <v>1217.7024095360041</v>
      </c>
      <c r="GI25" s="9">
        <f t="shared" si="38"/>
        <v>1205.525385440644</v>
      </c>
      <c r="GJ25" s="9">
        <f t="shared" si="38"/>
        <v>1193.4701315862376</v>
      </c>
      <c r="GK25" s="9">
        <f t="shared" si="38"/>
        <v>1181.5354302703752</v>
      </c>
      <c r="GL25" s="9">
        <f t="shared" si="38"/>
        <v>1169.7200759676714</v>
      </c>
      <c r="GM25" s="9">
        <f t="shared" si="38"/>
        <v>1158.0228752079947</v>
      </c>
      <c r="GN25" s="9">
        <f t="shared" si="38"/>
        <v>1146.4426464559149</v>
      </c>
      <c r="GO25" s="9">
        <f t="shared" si="38"/>
        <v>1134.9782199913557</v>
      </c>
      <c r="GP25" s="9">
        <f t="shared" si="38"/>
        <v>1123.6284377914421</v>
      </c>
      <c r="GQ25" s="9">
        <f t="shared" si="38"/>
        <v>1112.3921534135277</v>
      </c>
      <c r="GR25" s="9">
        <f t="shared" si="38"/>
        <v>1101.2682318793925</v>
      </c>
      <c r="GS25" s="9">
        <f t="shared" si="38"/>
        <v>1090.2555495605986</v>
      </c>
      <c r="GT25" s="9">
        <f t="shared" si="38"/>
        <v>1079.3529940649926</v>
      </c>
      <c r="GU25" s="9">
        <f t="shared" si="38"/>
        <v>1068.5594641243426</v>
      </c>
      <c r="GV25" s="9">
        <f t="shared" si="38"/>
        <v>1057.8738694830993</v>
      </c>
      <c r="GW25" s="9">
        <f t="shared" si="38"/>
        <v>1047.2951307882684</v>
      </c>
      <c r="GX25" s="9">
        <f t="shared" si="38"/>
        <v>1036.8221794803856</v>
      </c>
      <c r="GY25" s="9">
        <f t="shared" si="38"/>
        <v>1026.4539576855816</v>
      </c>
      <c r="GZ25" s="9">
        <f t="shared" si="38"/>
        <v>1016.1894181087258</v>
      </c>
      <c r="HA25" s="9">
        <f t="shared" si="38"/>
        <v>1006.0275239276385</v>
      </c>
      <c r="HB25" s="9">
        <f t="shared" si="38"/>
        <v>995.96724868836213</v>
      </c>
      <c r="HC25" s="9">
        <f t="shared" si="38"/>
        <v>986.00757620147851</v>
      </c>
      <c r="HD25" s="9">
        <f t="shared" si="38"/>
        <v>976.14750043946367</v>
      </c>
      <c r="HE25" s="9">
        <f t="shared" si="38"/>
        <v>966.38602543506897</v>
      </c>
      <c r="HF25" s="9">
        <f t="shared" si="38"/>
        <v>956.72216518071832</v>
      </c>
      <c r="HG25" s="9">
        <f t="shared" si="38"/>
        <v>947.15494352891108</v>
      </c>
      <c r="HH25" s="9">
        <f t="shared" si="38"/>
        <v>937.68339409362193</v>
      </c>
      <c r="HI25" s="9">
        <f t="shared" si="38"/>
        <v>928.30656015268573</v>
      </c>
      <c r="HJ25" s="9">
        <f t="shared" si="38"/>
        <v>919.02349455115882</v>
      </c>
      <c r="HK25" s="9">
        <f t="shared" si="38"/>
        <v>909.83325960564719</v>
      </c>
      <c r="HL25" s="9">
        <f t="shared" si="38"/>
        <v>900.73492700959071</v>
      </c>
      <c r="HM25" s="9">
        <f t="shared" si="38"/>
        <v>891.72757773949479</v>
      </c>
      <c r="HN25" s="9">
        <f t="shared" si="38"/>
        <v>882.81030196209986</v>
      </c>
      <c r="HO25" s="9">
        <f t="shared" si="38"/>
        <v>873.98219894247882</v>
      </c>
      <c r="HP25" s="9">
        <f t="shared" si="38"/>
        <v>865.24237695305408</v>
      </c>
      <c r="HQ25" s="9">
        <f t="shared" si="38"/>
        <v>856.58995318352356</v>
      </c>
      <c r="HR25" s="9">
        <f t="shared" si="38"/>
        <v>848.02405365168829</v>
      </c>
      <c r="HS25" s="9">
        <f t="shared" si="38"/>
        <v>839.54381311517136</v>
      </c>
      <c r="HT25" s="9">
        <f t="shared" si="38"/>
        <v>831.1483749840196</v>
      </c>
      <c r="HU25" s="9">
        <f t="shared" si="38"/>
        <v>822.83689123417935</v>
      </c>
      <c r="HV25" s="9">
        <f t="shared" si="38"/>
        <v>814.60852232183754</v>
      </c>
      <c r="HW25" s="9">
        <f t="shared" si="38"/>
        <v>806.46243709861915</v>
      </c>
      <c r="HX25" s="9">
        <f t="shared" ref="HX25:KI25" si="39">HW25*(1+$AQ$32)</f>
        <v>798.39781272763298</v>
      </c>
      <c r="HY25" s="9">
        <f t="shared" si="39"/>
        <v>790.41383460035661</v>
      </c>
      <c r="HZ25" s="9">
        <f t="shared" si="39"/>
        <v>782.509696254353</v>
      </c>
      <c r="IA25" s="9">
        <f t="shared" si="39"/>
        <v>774.68459929180949</v>
      </c>
      <c r="IB25" s="9">
        <f t="shared" si="39"/>
        <v>766.93775329889138</v>
      </c>
      <c r="IC25" s="9">
        <f t="shared" si="39"/>
        <v>759.26837576590242</v>
      </c>
      <c r="ID25" s="9">
        <f t="shared" si="39"/>
        <v>751.67569200824335</v>
      </c>
      <c r="IE25" s="9">
        <f t="shared" si="39"/>
        <v>744.15893508816089</v>
      </c>
      <c r="IF25" s="9">
        <f t="shared" si="39"/>
        <v>736.71734573727929</v>
      </c>
      <c r="IG25" s="9">
        <f t="shared" si="39"/>
        <v>729.35017227990647</v>
      </c>
      <c r="IH25" s="9">
        <f t="shared" si="39"/>
        <v>722.0566705571074</v>
      </c>
      <c r="II25" s="9">
        <f t="shared" si="39"/>
        <v>714.83610385153634</v>
      </c>
      <c r="IJ25" s="9">
        <f t="shared" si="39"/>
        <v>707.68774281302092</v>
      </c>
      <c r="IK25" s="9">
        <f t="shared" si="39"/>
        <v>700.61086538489076</v>
      </c>
      <c r="IL25" s="9">
        <f t="shared" si="39"/>
        <v>693.60475673104179</v>
      </c>
      <c r="IM25" s="9">
        <f t="shared" si="39"/>
        <v>686.66870916373136</v>
      </c>
      <c r="IN25" s="9">
        <f t="shared" si="39"/>
        <v>679.80202207209402</v>
      </c>
      <c r="IO25" s="9">
        <f t="shared" si="39"/>
        <v>673.00400185137312</v>
      </c>
      <c r="IP25" s="9">
        <f t="shared" si="39"/>
        <v>666.27396183285941</v>
      </c>
      <c r="IQ25" s="9">
        <f t="shared" si="39"/>
        <v>659.61122221453081</v>
      </c>
      <c r="IR25" s="9">
        <f t="shared" si="39"/>
        <v>653.01510999238553</v>
      </c>
      <c r="IS25" s="9">
        <f t="shared" si="39"/>
        <v>646.48495889246169</v>
      </c>
      <c r="IT25" s="9">
        <f t="shared" si="39"/>
        <v>640.02010930353708</v>
      </c>
      <c r="IU25" s="9">
        <f t="shared" si="39"/>
        <v>633.61990821050176</v>
      </c>
      <c r="IV25" s="9">
        <f t="shared" si="39"/>
        <v>627.28370912839671</v>
      </c>
      <c r="IW25" s="9">
        <f t="shared" si="39"/>
        <v>621.01087203711279</v>
      </c>
      <c r="IX25" s="9">
        <f t="shared" si="39"/>
        <v>614.80076331674161</v>
      </c>
      <c r="IY25" s="9">
        <f t="shared" si="39"/>
        <v>608.65275568357424</v>
      </c>
      <c r="IZ25" s="9">
        <f t="shared" si="39"/>
        <v>602.56622812673845</v>
      </c>
      <c r="JA25" s="9">
        <f t="shared" si="39"/>
        <v>596.54056584547106</v>
      </c>
      <c r="JB25" s="9">
        <f t="shared" si="39"/>
        <v>590.57516018701631</v>
      </c>
      <c r="JC25" s="9">
        <f t="shared" si="39"/>
        <v>584.66940858514613</v>
      </c>
      <c r="JD25" s="9">
        <f t="shared" si="39"/>
        <v>578.82271449929465</v>
      </c>
      <c r="JE25" s="9">
        <f t="shared" si="39"/>
        <v>573.03448735430175</v>
      </c>
      <c r="JF25" s="9">
        <f t="shared" si="39"/>
        <v>567.30414248075874</v>
      </c>
      <c r="JG25" s="9">
        <f t="shared" si="39"/>
        <v>561.63110105595115</v>
      </c>
      <c r="JH25" s="9">
        <f t="shared" si="39"/>
        <v>556.01479004539158</v>
      </c>
      <c r="JI25" s="9">
        <f t="shared" si="39"/>
        <v>550.45464214493768</v>
      </c>
      <c r="JJ25" s="9">
        <f t="shared" si="39"/>
        <v>544.95009572348829</v>
      </c>
      <c r="JK25" s="9">
        <f t="shared" si="39"/>
        <v>539.50059476625336</v>
      </c>
      <c r="JL25" s="9">
        <f t="shared" si="39"/>
        <v>534.10558881859083</v>
      </c>
      <c r="JM25" s="9">
        <f t="shared" si="39"/>
        <v>528.76453293040493</v>
      </c>
      <c r="JN25" s="9">
        <f t="shared" si="39"/>
        <v>523.47688760110088</v>
      </c>
      <c r="JO25" s="9">
        <f t="shared" si="39"/>
        <v>518.24211872508988</v>
      </c>
      <c r="JP25" s="9">
        <f t="shared" si="39"/>
        <v>513.05969753783893</v>
      </c>
      <c r="JQ25" s="9">
        <f t="shared" si="39"/>
        <v>507.92910056246052</v>
      </c>
      <c r="JR25" s="9">
        <f t="shared" si="39"/>
        <v>502.84980955683591</v>
      </c>
      <c r="JS25" s="9">
        <f t="shared" si="39"/>
        <v>497.82131146126756</v>
      </c>
      <c r="JT25" s="9">
        <f t="shared" si="39"/>
        <v>492.84309834665487</v>
      </c>
      <c r="JU25" s="9">
        <f t="shared" si="39"/>
        <v>487.9146673631883</v>
      </c>
      <c r="JV25" s="9">
        <f t="shared" si="39"/>
        <v>483.03552068955639</v>
      </c>
      <c r="JW25" s="9">
        <f t="shared" si="39"/>
        <v>478.20516548266085</v>
      </c>
      <c r="JX25" s="9">
        <f t="shared" si="39"/>
        <v>473.42311382783424</v>
      </c>
      <c r="JY25" s="9">
        <f t="shared" si="39"/>
        <v>468.6888826895559</v>
      </c>
      <c r="JZ25" s="9">
        <f t="shared" si="39"/>
        <v>464.00199386266036</v>
      </c>
      <c r="KA25" s="9">
        <f t="shared" si="39"/>
        <v>459.36197392403375</v>
      </c>
      <c r="KB25" s="9">
        <f t="shared" si="39"/>
        <v>454.7683541847934</v>
      </c>
      <c r="KC25" s="9">
        <f t="shared" si="39"/>
        <v>450.22067064294544</v>
      </c>
      <c r="KD25" s="9">
        <f t="shared" si="39"/>
        <v>445.718463936516</v>
      </c>
      <c r="KE25" s="9">
        <f t="shared" si="39"/>
        <v>441.26127929715085</v>
      </c>
      <c r="KF25" s="9">
        <f t="shared" si="39"/>
        <v>436.84866650417933</v>
      </c>
      <c r="KG25" s="9">
        <f t="shared" si="39"/>
        <v>432.48017983913752</v>
      </c>
      <c r="KH25" s="9">
        <f t="shared" si="39"/>
        <v>428.15537804074614</v>
      </c>
      <c r="KI25" s="9">
        <f t="shared" si="39"/>
        <v>423.87382426033867</v>
      </c>
      <c r="KJ25" s="9">
        <f t="shared" ref="KJ25:MU25" si="40">KI25*(1+$AQ$32)</f>
        <v>419.63508601773526</v>
      </c>
      <c r="KK25" s="9">
        <f t="shared" si="40"/>
        <v>415.43873515755791</v>
      </c>
      <c r="KL25" s="9">
        <f t="shared" si="40"/>
        <v>411.28434780598235</v>
      </c>
      <c r="KM25" s="9">
        <f t="shared" si="40"/>
        <v>407.17150432792255</v>
      </c>
      <c r="KN25" s="9">
        <f t="shared" si="40"/>
        <v>403.09978928464329</v>
      </c>
      <c r="KO25" s="9">
        <f t="shared" si="40"/>
        <v>399.06879139179688</v>
      </c>
      <c r="KP25" s="9">
        <f t="shared" si="40"/>
        <v>395.07810347787893</v>
      </c>
      <c r="KQ25" s="9">
        <f t="shared" si="40"/>
        <v>391.12732244310013</v>
      </c>
      <c r="KR25" s="9">
        <f t="shared" si="40"/>
        <v>387.21604921866913</v>
      </c>
      <c r="KS25" s="9">
        <f t="shared" si="40"/>
        <v>383.34388872648242</v>
      </c>
      <c r="KT25" s="9">
        <f t="shared" si="40"/>
        <v>379.51044983921759</v>
      </c>
      <c r="KU25" s="9">
        <f t="shared" si="40"/>
        <v>375.71534534082542</v>
      </c>
      <c r="KV25" s="9">
        <f t="shared" si="40"/>
        <v>371.95819188741717</v>
      </c>
      <c r="KW25" s="9">
        <f t="shared" si="40"/>
        <v>368.23860996854302</v>
      </c>
      <c r="KX25" s="9">
        <f t="shared" si="40"/>
        <v>364.55622386885756</v>
      </c>
      <c r="KY25" s="9">
        <f t="shared" si="40"/>
        <v>360.91066163016899</v>
      </c>
      <c r="KZ25" s="9">
        <f t="shared" si="40"/>
        <v>357.3015550138673</v>
      </c>
      <c r="LA25" s="9">
        <f t="shared" si="40"/>
        <v>353.72853946372862</v>
      </c>
      <c r="LB25" s="9">
        <f t="shared" si="40"/>
        <v>350.19125406909131</v>
      </c>
      <c r="LC25" s="9">
        <f t="shared" si="40"/>
        <v>346.6893415284004</v>
      </c>
      <c r="LD25" s="9">
        <f t="shared" si="40"/>
        <v>343.2224481131164</v>
      </c>
      <c r="LE25" s="9">
        <f t="shared" si="40"/>
        <v>339.79022363198521</v>
      </c>
      <c r="LF25" s="9">
        <f t="shared" si="40"/>
        <v>336.39232139566536</v>
      </c>
      <c r="LG25" s="9">
        <f t="shared" si="40"/>
        <v>333.02839818170872</v>
      </c>
      <c r="LH25" s="9">
        <f t="shared" si="40"/>
        <v>329.69811419989162</v>
      </c>
      <c r="LI25" s="9">
        <f t="shared" si="40"/>
        <v>326.40113305789271</v>
      </c>
      <c r="LJ25" s="9">
        <f t="shared" si="40"/>
        <v>323.1371217273138</v>
      </c>
      <c r="LK25" s="9">
        <f t="shared" si="40"/>
        <v>319.90575051004066</v>
      </c>
      <c r="LL25" s="9">
        <f t="shared" si="40"/>
        <v>316.70669300494023</v>
      </c>
      <c r="LM25" s="9">
        <f t="shared" si="40"/>
        <v>313.5396260748908</v>
      </c>
      <c r="LN25" s="9">
        <f t="shared" si="40"/>
        <v>310.4042298141419</v>
      </c>
      <c r="LO25" s="9">
        <f t="shared" si="40"/>
        <v>307.30018751600051</v>
      </c>
      <c r="LP25" s="9">
        <f t="shared" si="40"/>
        <v>304.2271856408405</v>
      </c>
      <c r="LQ25" s="9">
        <f t="shared" si="40"/>
        <v>301.18491378443207</v>
      </c>
      <c r="LR25" s="9">
        <f t="shared" si="40"/>
        <v>298.17306464658776</v>
      </c>
      <c r="LS25" s="9">
        <f t="shared" si="40"/>
        <v>295.19133400012186</v>
      </c>
      <c r="LT25" s="9">
        <f t="shared" si="40"/>
        <v>292.23942066012063</v>
      </c>
      <c r="LU25" s="9">
        <f t="shared" si="40"/>
        <v>289.31702645351942</v>
      </c>
      <c r="LV25" s="9">
        <f t="shared" si="40"/>
        <v>286.42385618898425</v>
      </c>
      <c r="LW25" s="9">
        <f t="shared" si="40"/>
        <v>283.55961762709438</v>
      </c>
      <c r="LX25" s="9">
        <f t="shared" si="40"/>
        <v>280.72402145082344</v>
      </c>
      <c r="LY25" s="9">
        <f t="shared" si="40"/>
        <v>277.91678123631522</v>
      </c>
      <c r="LZ25" s="9">
        <f t="shared" si="40"/>
        <v>275.13761342395208</v>
      </c>
      <c r="MA25" s="9">
        <f t="shared" si="40"/>
        <v>272.38623728971254</v>
      </c>
      <c r="MB25" s="9">
        <f t="shared" si="40"/>
        <v>269.66237491681539</v>
      </c>
      <c r="MC25" s="9">
        <f t="shared" si="40"/>
        <v>266.96575116764723</v>
      </c>
      <c r="MD25" s="9">
        <f t="shared" si="40"/>
        <v>264.29609365597076</v>
      </c>
      <c r="ME25" s="9">
        <f t="shared" si="40"/>
        <v>261.65313271941108</v>
      </c>
      <c r="MF25" s="9">
        <f t="shared" si="40"/>
        <v>259.03660139221694</v>
      </c>
      <c r="MG25" s="9">
        <f t="shared" si="40"/>
        <v>256.44623537829477</v>
      </c>
      <c r="MH25" s="9">
        <f t="shared" si="40"/>
        <v>253.88177302451183</v>
      </c>
      <c r="MI25" s="9">
        <f t="shared" si="40"/>
        <v>251.34295529426672</v>
      </c>
      <c r="MJ25" s="9">
        <f t="shared" si="40"/>
        <v>248.82952574132403</v>
      </c>
      <c r="MK25" s="9">
        <f t="shared" si="40"/>
        <v>246.34123048391078</v>
      </c>
      <c r="ML25" s="9">
        <f t="shared" si="40"/>
        <v>243.87781817907168</v>
      </c>
      <c r="MM25" s="9">
        <f t="shared" si="40"/>
        <v>241.43903999728096</v>
      </c>
      <c r="MN25" s="9">
        <f t="shared" si="40"/>
        <v>239.02464959730816</v>
      </c>
      <c r="MO25" s="9">
        <f t="shared" si="40"/>
        <v>236.63440310133507</v>
      </c>
      <c r="MP25" s="9">
        <f t="shared" si="40"/>
        <v>234.26805907032173</v>
      </c>
      <c r="MQ25" s="9">
        <f t="shared" si="40"/>
        <v>231.9253784796185</v>
      </c>
      <c r="MR25" s="9">
        <f t="shared" si="40"/>
        <v>229.60612469482231</v>
      </c>
      <c r="MS25" s="9">
        <f t="shared" si="40"/>
        <v>227.31006344787409</v>
      </c>
      <c r="MT25" s="9">
        <f t="shared" si="40"/>
        <v>225.03696281339535</v>
      </c>
      <c r="MU25" s="9">
        <f t="shared" si="40"/>
        <v>222.78659318526138</v>
      </c>
      <c r="MV25" s="9">
        <f t="shared" ref="MV25:PH25" si="41">MU25*(1+$AQ$32)</f>
        <v>220.55872725340876</v>
      </c>
      <c r="MW25" s="9">
        <f t="shared" si="41"/>
        <v>218.35313998087466</v>
      </c>
      <c r="MX25" s="9">
        <f t="shared" si="41"/>
        <v>216.16960858106592</v>
      </c>
      <c r="MY25" s="9">
        <f t="shared" si="41"/>
        <v>214.00791249525525</v>
      </c>
      <c r="MZ25" s="9">
        <f t="shared" si="41"/>
        <v>211.86783337030269</v>
      </c>
      <c r="NA25" s="9">
        <f t="shared" si="41"/>
        <v>209.74915503659966</v>
      </c>
      <c r="NB25" s="9">
        <f t="shared" si="41"/>
        <v>207.65166348623367</v>
      </c>
      <c r="NC25" s="9">
        <f t="shared" si="41"/>
        <v>205.57514685137133</v>
      </c>
      <c r="ND25" s="9">
        <f t="shared" si="41"/>
        <v>203.51939538285762</v>
      </c>
      <c r="NE25" s="9">
        <f t="shared" si="41"/>
        <v>201.48420142902904</v>
      </c>
      <c r="NF25" s="9">
        <f t="shared" si="41"/>
        <v>199.46935941473876</v>
      </c>
      <c r="NG25" s="9">
        <f t="shared" si="41"/>
        <v>197.47466582059138</v>
      </c>
      <c r="NH25" s="9">
        <f t="shared" si="41"/>
        <v>195.49991916238548</v>
      </c>
      <c r="NI25" s="9">
        <f t="shared" si="41"/>
        <v>193.54491997076161</v>
      </c>
      <c r="NJ25" s="9">
        <f t="shared" si="41"/>
        <v>191.60947077105399</v>
      </c>
      <c r="NK25" s="9">
        <f t="shared" si="41"/>
        <v>189.69337606334346</v>
      </c>
      <c r="NL25" s="9">
        <f t="shared" si="41"/>
        <v>187.79644230271003</v>
      </c>
      <c r="NM25" s="9">
        <f t="shared" si="41"/>
        <v>185.91847787968294</v>
      </c>
      <c r="NN25" s="9">
        <f t="shared" si="41"/>
        <v>184.05929310088609</v>
      </c>
      <c r="NO25" s="9">
        <f t="shared" si="41"/>
        <v>182.21870016987722</v>
      </c>
      <c r="NP25" s="9">
        <f t="shared" si="41"/>
        <v>180.39651316817844</v>
      </c>
      <c r="NQ25" s="9">
        <f t="shared" si="41"/>
        <v>178.59254803649665</v>
      </c>
      <c r="NR25" s="9">
        <f t="shared" si="41"/>
        <v>176.80662255613169</v>
      </c>
      <c r="NS25" s="9">
        <f t="shared" si="41"/>
        <v>175.03855633057037</v>
      </c>
      <c r="NT25" s="9">
        <f t="shared" si="41"/>
        <v>173.28817076726466</v>
      </c>
      <c r="NU25" s="9">
        <f t="shared" si="41"/>
        <v>171.55528905959201</v>
      </c>
      <c r="NV25" s="9">
        <f t="shared" si="41"/>
        <v>169.8397361689961</v>
      </c>
      <c r="NW25" s="9">
        <f t="shared" si="41"/>
        <v>168.14133880730614</v>
      </c>
      <c r="NX25" s="9">
        <f t="shared" si="41"/>
        <v>166.45992541923309</v>
      </c>
      <c r="NY25" s="9">
        <f t="shared" si="41"/>
        <v>164.79532616504076</v>
      </c>
      <c r="NZ25" s="9">
        <f t="shared" si="41"/>
        <v>163.14737290339036</v>
      </c>
      <c r="OA25" s="9">
        <f t="shared" si="41"/>
        <v>161.51589917435646</v>
      </c>
      <c r="OB25" s="9">
        <f t="shared" si="41"/>
        <v>159.90074018261291</v>
      </c>
      <c r="OC25" s="9">
        <f t="shared" si="41"/>
        <v>158.30173278078678</v>
      </c>
      <c r="OD25" s="9">
        <f t="shared" si="41"/>
        <v>156.7187154529789</v>
      </c>
      <c r="OE25" s="9">
        <f t="shared" si="41"/>
        <v>155.15152829844911</v>
      </c>
      <c r="OF25" s="9">
        <f t="shared" si="41"/>
        <v>153.60001301546461</v>
      </c>
      <c r="OG25" s="9">
        <f t="shared" si="41"/>
        <v>152.06401288530998</v>
      </c>
      <c r="OH25" s="9">
        <f t="shared" si="41"/>
        <v>150.54337275645688</v>
      </c>
      <c r="OI25" s="9">
        <f t="shared" si="41"/>
        <v>149.03793902889231</v>
      </c>
      <c r="OJ25" s="9">
        <f t="shared" si="41"/>
        <v>147.54755963860339</v>
      </c>
      <c r="OK25" s="9">
        <f t="shared" si="41"/>
        <v>146.07208404221734</v>
      </c>
      <c r="OL25" s="9">
        <f t="shared" si="41"/>
        <v>144.61136320179517</v>
      </c>
      <c r="OM25" s="9">
        <f t="shared" si="41"/>
        <v>143.16524956977722</v>
      </c>
      <c r="ON25" s="9">
        <f t="shared" si="41"/>
        <v>141.73359707407946</v>
      </c>
      <c r="OO25" s="9">
        <f t="shared" si="41"/>
        <v>140.31626110333866</v>
      </c>
      <c r="OP25" s="9">
        <f t="shared" si="41"/>
        <v>138.91309849230527</v>
      </c>
      <c r="OQ25" s="9">
        <f t="shared" si="41"/>
        <v>137.52396750738222</v>
      </c>
      <c r="OR25" s="9">
        <f t="shared" si="41"/>
        <v>136.1487278323084</v>
      </c>
      <c r="OS25" s="9">
        <f t="shared" si="41"/>
        <v>134.7872405539853</v>
      </c>
      <c r="OT25" s="9">
        <f t="shared" si="41"/>
        <v>133.43936814844545</v>
      </c>
      <c r="OU25" s="9">
        <f t="shared" si="41"/>
        <v>132.10497446696101</v>
      </c>
      <c r="OV25" s="9">
        <f t="shared" si="41"/>
        <v>130.7839247222914</v>
      </c>
      <c r="OW25" s="9">
        <f t="shared" si="41"/>
        <v>129.47608547506849</v>
      </c>
      <c r="OX25" s="9">
        <f t="shared" si="41"/>
        <v>128.18132462031781</v>
      </c>
      <c r="OY25" s="9">
        <f t="shared" si="41"/>
        <v>126.89951137411462</v>
      </c>
      <c r="OZ25" s="9">
        <f t="shared" si="41"/>
        <v>125.63051626037348</v>
      </c>
      <c r="PA25" s="9">
        <f t="shared" si="41"/>
        <v>124.37421109776975</v>
      </c>
      <c r="PB25" s="9">
        <f t="shared" si="41"/>
        <v>123.13046898679205</v>
      </c>
      <c r="PC25" s="9">
        <f t="shared" si="41"/>
        <v>121.89916429692413</v>
      </c>
      <c r="PD25" s="9">
        <f t="shared" si="41"/>
        <v>120.68017265395488</v>
      </c>
      <c r="PE25" s="9">
        <f t="shared" si="41"/>
        <v>119.47337092741533</v>
      </c>
      <c r="PF25" s="9">
        <f t="shared" si="41"/>
        <v>118.27863721814117</v>
      </c>
      <c r="PG25" s="9">
        <f t="shared" si="41"/>
        <v>117.09585084595976</v>
      </c>
      <c r="PH25" s="9">
        <f t="shared" si="41"/>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42">AJ26*0.98</f>
        <v>442.72872000000001</v>
      </c>
      <c r="AL26" s="2">
        <f t="shared" si="42"/>
        <v>433.87414560000002</v>
      </c>
      <c r="AM26" s="2">
        <f t="shared" si="42"/>
        <v>425.196662688</v>
      </c>
    </row>
    <row r="27" spans="1:424" x14ac:dyDescent="0.2">
      <c r="B27" s="1" t="s">
        <v>31</v>
      </c>
      <c r="C27" s="10">
        <f t="shared" ref="C27:Z27" si="43">C25/C26</f>
        <v>2.1505763688760804</v>
      </c>
      <c r="D27" s="10">
        <f t="shared" si="43"/>
        <v>2.1598115600652292</v>
      </c>
      <c r="E27" s="10">
        <f t="shared" si="43"/>
        <v>1.934659609417777</v>
      </c>
      <c r="F27" s="10">
        <f t="shared" si="43"/>
        <v>3.0994687671734753</v>
      </c>
      <c r="G27" s="10">
        <f t="shared" si="43"/>
        <v>2.3807763401109057</v>
      </c>
      <c r="H27" s="10">
        <f t="shared" si="43"/>
        <v>2.4948722729815405</v>
      </c>
      <c r="I27" s="10">
        <f t="shared" si="43"/>
        <v>2.1686746987951806</v>
      </c>
      <c r="J27" s="10">
        <f t="shared" si="43"/>
        <v>2.6397100896433341</v>
      </c>
      <c r="K27" s="10">
        <f t="shared" si="43"/>
        <v>2.6487006737247354</v>
      </c>
      <c r="L27" s="10">
        <f t="shared" si="43"/>
        <v>2.9044758767680681</v>
      </c>
      <c r="M27" s="10">
        <f t="shared" si="43"/>
        <v>2.5038850038850042</v>
      </c>
      <c r="N27" s="10">
        <f t="shared" si="43"/>
        <v>2.8794686462199648</v>
      </c>
      <c r="O27" s="10">
        <f t="shared" si="43"/>
        <v>1.7022538552787663</v>
      </c>
      <c r="P27" s="10">
        <f t="shared" si="43"/>
        <v>4.4250594766058686</v>
      </c>
      <c r="Q27" s="10">
        <f t="shared" si="43"/>
        <v>3.0767708745548084</v>
      </c>
      <c r="R27" s="10">
        <f t="shared" si="43"/>
        <v>3.8537549407114624</v>
      </c>
      <c r="S27" s="10">
        <f t="shared" si="43"/>
        <v>5.3535955502582437</v>
      </c>
      <c r="T27" s="10">
        <f t="shared" si="43"/>
        <v>4.7859296482412059</v>
      </c>
      <c r="U27" s="10">
        <f t="shared" si="43"/>
        <v>4.2194523906824681</v>
      </c>
      <c r="V27" s="10">
        <f t="shared" si="43"/>
        <v>4.4714939658759878</v>
      </c>
      <c r="W27" s="10">
        <f t="shared" si="43"/>
        <v>3.4416417272338604</v>
      </c>
      <c r="X27" s="10">
        <f t="shared" si="43"/>
        <v>2.307872126590397</v>
      </c>
      <c r="Y27" s="10">
        <f t="shared" si="43"/>
        <v>2.9367069098940122</v>
      </c>
      <c r="Z27" s="10">
        <f t="shared" si="43"/>
        <v>4.3860745876165455</v>
      </c>
      <c r="AE27" s="10">
        <f t="shared" ref="AE27:AM27" si="44">AE25/AE26</f>
        <v>9.411980216156806</v>
      </c>
      <c r="AF27" s="10">
        <f t="shared" si="44"/>
        <v>9.8455082967766554</v>
      </c>
      <c r="AG27" s="10">
        <f t="shared" si="44"/>
        <v>11.013869896464154</v>
      </c>
      <c r="AH27" s="10">
        <f t="shared" si="44"/>
        <v>13.039525691699605</v>
      </c>
      <c r="AI27" s="10">
        <f t="shared" si="44"/>
        <v>19.330004161464835</v>
      </c>
      <c r="AJ27" s="10">
        <f t="shared" si="44"/>
        <v>13.329388574565485</v>
      </c>
      <c r="AK27" s="10">
        <f t="shared" si="44"/>
        <v>11.788164517540235</v>
      </c>
      <c r="AL27" s="10">
        <f t="shared" si="44"/>
        <v>12.409450658956256</v>
      </c>
      <c r="AM27" s="10">
        <f t="shared" si="44"/>
        <v>13.062819745083473</v>
      </c>
    </row>
    <row r="28" spans="1:424" x14ac:dyDescent="0.2">
      <c r="C28" s="2"/>
    </row>
    <row r="29" spans="1:424" x14ac:dyDescent="0.2">
      <c r="B29" s="29" t="s">
        <v>76</v>
      </c>
      <c r="C29" s="2"/>
      <c r="D29" s="2"/>
    </row>
    <row r="30" spans="1:424" x14ac:dyDescent="0.2">
      <c r="B30" s="29" t="s">
        <v>77</v>
      </c>
    </row>
    <row r="31" spans="1:424" x14ac:dyDescent="0.2">
      <c r="AP31" s="37" t="s">
        <v>112</v>
      </c>
      <c r="AS31" s="37" t="s">
        <v>138</v>
      </c>
    </row>
    <row r="32" spans="1:424" x14ac:dyDescent="0.2">
      <c r="B32" s="1" t="s">
        <v>48</v>
      </c>
      <c r="G32" s="4">
        <f t="shared" ref="G32:P33" si="45">G15/C15-1</f>
        <v>3.4395611169327545E-2</v>
      </c>
      <c r="H32" s="4">
        <f t="shared" si="45"/>
        <v>6.8654562943369024E-2</v>
      </c>
      <c r="I32" s="4">
        <f t="shared" si="45"/>
        <v>5.6121844257437381E-2</v>
      </c>
      <c r="J32" s="4">
        <f t="shared" si="45"/>
        <v>-2.1755210372886857E-4</v>
      </c>
      <c r="K32" s="4">
        <f t="shared" si="45"/>
        <v>5.0414158870150771E-2</v>
      </c>
      <c r="L32" s="4">
        <f t="shared" si="45"/>
        <v>3.6341134113411444E-2</v>
      </c>
      <c r="M32" s="4">
        <f t="shared" si="45"/>
        <v>4.7359856349250773E-2</v>
      </c>
      <c r="N32" s="4">
        <f t="shared" si="45"/>
        <v>1.8278353207415776E-2</v>
      </c>
      <c r="O32" s="4">
        <f t="shared" si="45"/>
        <v>0.11278152833721</v>
      </c>
      <c r="P32" s="4">
        <f t="shared" si="45"/>
        <v>0.247150146563891</v>
      </c>
      <c r="Q32" s="4">
        <f t="shared" ref="Q32:Z33" si="46">Q15/M15-1</f>
        <v>0.21253683364586129</v>
      </c>
      <c r="R32" s="4">
        <f t="shared" si="46"/>
        <v>0.21117189503376355</v>
      </c>
      <c r="S32" s="4">
        <f t="shared" si="46"/>
        <v>0.23359673719092533</v>
      </c>
      <c r="T32" s="4">
        <f t="shared" si="46"/>
        <v>9.5103373231773647E-2</v>
      </c>
      <c r="U32" s="4">
        <f t="shared" si="46"/>
        <v>0.13343937787203952</v>
      </c>
      <c r="V32" s="4">
        <f t="shared" si="46"/>
        <v>9.3757719044426313E-2</v>
      </c>
      <c r="W32" s="4">
        <f t="shared" si="46"/>
        <v>4.0211596478902267E-2</v>
      </c>
      <c r="X32" s="4">
        <f t="shared" si="46"/>
        <v>4.0000000000000036E-2</v>
      </c>
      <c r="Y32" s="4">
        <f t="shared" si="46"/>
        <v>4.0000000000000036E-2</v>
      </c>
      <c r="Z32" s="4">
        <f t="shared" si="46"/>
        <v>4.0000000000000036E-2</v>
      </c>
      <c r="AE32" s="4"/>
      <c r="AF32" s="4">
        <f t="shared" ref="AF32:AM33" si="47">AF15/AE15-1</f>
        <v>3.6334130978903589E-2</v>
      </c>
      <c r="AG32" s="4">
        <f t="shared" si="47"/>
        <v>3.6573066510961372E-2</v>
      </c>
      <c r="AH32" s="4">
        <f t="shared" si="47"/>
        <v>0.19778011061040557</v>
      </c>
      <c r="AI32" s="4">
        <f t="shared" si="47"/>
        <v>0.13300413633885921</v>
      </c>
      <c r="AJ32" s="4">
        <f t="shared" si="47"/>
        <v>4.0048299608509197E-2</v>
      </c>
      <c r="AK32" s="4">
        <f t="shared" si="47"/>
        <v>4.0000000000000036E-2</v>
      </c>
      <c r="AL32" s="4">
        <f t="shared" si="47"/>
        <v>3.0000000000000027E-2</v>
      </c>
      <c r="AM32" s="4">
        <f t="shared" si="47"/>
        <v>3.0000000000000027E-2</v>
      </c>
      <c r="AP32" s="1" t="s">
        <v>56</v>
      </c>
      <c r="AQ32" s="11">
        <v>-0.01</v>
      </c>
      <c r="AR32" s="7"/>
      <c r="AS32" s="41" t="s">
        <v>56</v>
      </c>
      <c r="AT32" s="11">
        <v>-0.01</v>
      </c>
      <c r="AU32" s="7"/>
      <c r="AV32" s="7"/>
      <c r="AW32" s="7"/>
      <c r="AX32" s="7"/>
      <c r="AY32" s="7"/>
      <c r="AZ32" s="1"/>
      <c r="BA32" s="1"/>
      <c r="BB32" s="1"/>
    </row>
    <row r="33" spans="1:54" ht="15" x14ac:dyDescent="0.25">
      <c r="B33" s="1" t="s">
        <v>49</v>
      </c>
      <c r="G33" s="4">
        <f t="shared" si="45"/>
        <v>3.8039110634878082E-2</v>
      </c>
      <c r="H33" s="4">
        <f t="shared" si="45"/>
        <v>7.1810140993081806E-2</v>
      </c>
      <c r="I33" s="4">
        <f t="shared" si="45"/>
        <v>7.026980874316946E-2</v>
      </c>
      <c r="J33" s="4">
        <f t="shared" si="45"/>
        <v>6.2518606728192427E-3</v>
      </c>
      <c r="K33" s="4">
        <f t="shared" si="45"/>
        <v>5.359139784946243E-2</v>
      </c>
      <c r="L33" s="4">
        <f t="shared" si="45"/>
        <v>3.1538524389247424E-2</v>
      </c>
      <c r="M33" s="4">
        <f t="shared" si="45"/>
        <v>3.1910650179497457E-2</v>
      </c>
      <c r="N33" s="4">
        <f t="shared" si="45"/>
        <v>9.2307692307691536E-3</v>
      </c>
      <c r="O33" s="4">
        <f t="shared" si="45"/>
        <v>0.18468321358589157</v>
      </c>
      <c r="P33" s="4">
        <f t="shared" si="45"/>
        <v>0.24142574257425742</v>
      </c>
      <c r="Q33" s="4">
        <f t="shared" si="46"/>
        <v>0.19899497487437179</v>
      </c>
      <c r="R33" s="4">
        <f t="shared" si="46"/>
        <v>0.20104362101313322</v>
      </c>
      <c r="S33" s="4">
        <f t="shared" si="46"/>
        <v>0.15203308063404553</v>
      </c>
      <c r="T33" s="4">
        <f t="shared" si="46"/>
        <v>0.1025330185669624</v>
      </c>
      <c r="U33" s="4">
        <f t="shared" si="46"/>
        <v>0.17389902637178412</v>
      </c>
      <c r="V33" s="4">
        <f t="shared" si="46"/>
        <v>0.1111056870881133</v>
      </c>
      <c r="W33" s="4">
        <f t="shared" si="46"/>
        <v>0.10439100263220857</v>
      </c>
      <c r="X33" s="4">
        <f t="shared" si="46"/>
        <v>0.12000000000000011</v>
      </c>
      <c r="Y33" s="4">
        <f t="shared" si="46"/>
        <v>8.0000000000000071E-2</v>
      </c>
      <c r="Z33" s="4">
        <f t="shared" si="46"/>
        <v>5.0000000000000044E-2</v>
      </c>
      <c r="AF33" s="4">
        <f t="shared" si="47"/>
        <v>4.252322738386316E-2</v>
      </c>
      <c r="AG33" s="4">
        <f t="shared" si="47"/>
        <v>2.9362652207358453E-2</v>
      </c>
      <c r="AH33" s="4">
        <f t="shared" si="47"/>
        <v>0.20620078740157477</v>
      </c>
      <c r="AI33" s="4">
        <f t="shared" si="47"/>
        <v>0.13276516010094142</v>
      </c>
      <c r="AJ33" s="4">
        <f t="shared" si="47"/>
        <v>8.5550604965116239E-2</v>
      </c>
      <c r="AK33" s="4">
        <f t="shared" si="47"/>
        <v>5.0000000000000044E-2</v>
      </c>
      <c r="AL33" s="4">
        <f t="shared" si="47"/>
        <v>3.0000000000000027E-2</v>
      </c>
      <c r="AM33" s="4">
        <f t="shared" si="47"/>
        <v>3.0000000000000027E-2</v>
      </c>
      <c r="AP33" s="1" t="s">
        <v>57</v>
      </c>
      <c r="AQ33" s="11">
        <f>WACC!C18</f>
        <v>5.3850700241781214E-2</v>
      </c>
      <c r="AR33" s="12"/>
      <c r="AS33" s="1" t="s">
        <v>57</v>
      </c>
      <c r="AT33" s="42">
        <f>WACC!C18</f>
        <v>5.3850700241781214E-2</v>
      </c>
      <c r="AU33" s="12"/>
      <c r="AV33" s="12"/>
      <c r="AW33" s="12"/>
      <c r="AX33" s="12"/>
      <c r="AY33" s="12"/>
      <c r="AZ33" s="8"/>
      <c r="BA33" s="8"/>
      <c r="BB33" s="8"/>
    </row>
    <row r="34" spans="1:54" ht="15" x14ac:dyDescent="0.25">
      <c r="B34" s="1" t="s">
        <v>50</v>
      </c>
      <c r="G34" s="4">
        <f t="shared" ref="G34:Z34" si="48">G18/C18-1</f>
        <v>5.7262153295556173E-2</v>
      </c>
      <c r="H34" s="4">
        <f t="shared" si="48"/>
        <v>7.3312968619827723E-2</v>
      </c>
      <c r="I34" s="4">
        <f t="shared" si="48"/>
        <v>5.4647736405036174E-2</v>
      </c>
      <c r="J34" s="4">
        <f t="shared" si="48"/>
        <v>-1.7512348450830717E-2</v>
      </c>
      <c r="K34" s="4">
        <f t="shared" si="48"/>
        <v>3.328631875881527E-2</v>
      </c>
      <c r="L34" s="4">
        <f t="shared" si="48"/>
        <v>1.2160413971539441E-2</v>
      </c>
      <c r="M34" s="4">
        <f t="shared" si="48"/>
        <v>5.4864109728219423E-2</v>
      </c>
      <c r="N34" s="4">
        <f t="shared" si="48"/>
        <v>2.9250457038391131E-2</v>
      </c>
      <c r="O34" s="4">
        <f t="shared" si="48"/>
        <v>0.10838110838110837</v>
      </c>
      <c r="P34" s="4">
        <f t="shared" si="48"/>
        <v>0.14008179959100198</v>
      </c>
      <c r="Q34" s="4">
        <f t="shared" si="48"/>
        <v>0.11895015651336394</v>
      </c>
      <c r="R34" s="4">
        <f t="shared" si="48"/>
        <v>0.20959147424511548</v>
      </c>
      <c r="S34" s="4">
        <f t="shared" si="48"/>
        <v>0.11059113300492607</v>
      </c>
      <c r="T34" s="4">
        <f t="shared" si="48"/>
        <v>8.7219730941703988E-2</v>
      </c>
      <c r="U34" s="4">
        <f t="shared" si="48"/>
        <v>4.5620830643425814E-2</v>
      </c>
      <c r="V34" s="4">
        <f t="shared" si="48"/>
        <v>1.5969162995594699E-2</v>
      </c>
      <c r="W34" s="4">
        <f t="shared" si="48"/>
        <v>5.6110002217786725E-2</v>
      </c>
      <c r="X34" s="4">
        <f t="shared" si="48"/>
        <v>0.1100000000000001</v>
      </c>
      <c r="Y34" s="4">
        <f t="shared" si="48"/>
        <v>8.0000000000000071E-2</v>
      </c>
      <c r="Z34" s="4">
        <f t="shared" si="48"/>
        <v>5.0000000000000044E-2</v>
      </c>
      <c r="AF34" s="4">
        <f t="shared" ref="AF34:AM34" si="49">AF18/AE18-1</f>
        <v>3.8438676441450381E-2</v>
      </c>
      <c r="AG34" s="4">
        <f t="shared" si="49"/>
        <v>3.237295681485719E-2</v>
      </c>
      <c r="AH34" s="4">
        <f t="shared" si="49"/>
        <v>0.14680877279448001</v>
      </c>
      <c r="AI34" s="4">
        <f t="shared" si="49"/>
        <v>6.1079774375503604E-2</v>
      </c>
      <c r="AJ34" s="4">
        <f t="shared" si="49"/>
        <v>7.3504455245038569E-2</v>
      </c>
      <c r="AK34" s="4">
        <f t="shared" si="49"/>
        <v>5.0000000000000044E-2</v>
      </c>
      <c r="AL34" s="4">
        <f t="shared" si="49"/>
        <v>3.0000000000000027E-2</v>
      </c>
      <c r="AM34" s="4">
        <f t="shared" si="49"/>
        <v>3.0000000000000027E-2</v>
      </c>
      <c r="AP34" s="1" t="s">
        <v>58</v>
      </c>
      <c r="AQ34" s="7">
        <f>NPV(AQ33,AI25:PH25)</f>
        <v>93586.865214316334</v>
      </c>
      <c r="AR34" s="12"/>
      <c r="AS34" s="1" t="s">
        <v>58</v>
      </c>
      <c r="AT34" s="40">
        <f>NPV(AT33,AI98:PH98)</f>
        <v>190632.20847372137</v>
      </c>
      <c r="AU34" s="12"/>
      <c r="AV34" s="12"/>
      <c r="AW34" s="12"/>
      <c r="AX34" s="12"/>
      <c r="AY34" s="12"/>
      <c r="AZ34" s="8"/>
      <c r="BA34" s="8"/>
      <c r="BB34" s="8"/>
    </row>
    <row r="35" spans="1:54" ht="15" x14ac:dyDescent="0.25">
      <c r="B35" s="1" t="s">
        <v>51</v>
      </c>
      <c r="G35" s="4">
        <f t="shared" ref="G35:Z35" si="50">G25/C25-1</f>
        <v>7.8726968174204437E-2</v>
      </c>
      <c r="H35" s="4">
        <f t="shared" si="50"/>
        <v>0.12248322147651014</v>
      </c>
      <c r="I35" s="4">
        <f t="shared" si="50"/>
        <v>8.679245283018866E-2</v>
      </c>
      <c r="J35" s="4">
        <f t="shared" si="50"/>
        <v>-0.18203309692671399</v>
      </c>
      <c r="K35" s="4">
        <f t="shared" si="50"/>
        <v>6.8322981366459645E-2</v>
      </c>
      <c r="L35" s="4">
        <f t="shared" si="50"/>
        <v>0.12032884902840069</v>
      </c>
      <c r="M35" s="4">
        <f t="shared" si="50"/>
        <v>0.11892361111111116</v>
      </c>
      <c r="N35" s="4">
        <f t="shared" si="50"/>
        <v>6.5028901734104139E-2</v>
      </c>
      <c r="O35" s="4">
        <f t="shared" si="50"/>
        <v>-0.37427325581395354</v>
      </c>
      <c r="P35" s="4">
        <f t="shared" si="50"/>
        <v>0.48899266177451639</v>
      </c>
      <c r="Q35" s="4">
        <f t="shared" si="50"/>
        <v>0.20636152055857249</v>
      </c>
      <c r="R35" s="4">
        <f t="shared" si="50"/>
        <v>0.32293080054274093</v>
      </c>
      <c r="S35" s="4">
        <f t="shared" si="50"/>
        <v>2.1300813008130079</v>
      </c>
      <c r="T35" s="4">
        <f t="shared" si="50"/>
        <v>6.6756272401433669E-2</v>
      </c>
      <c r="U35" s="4">
        <f t="shared" si="50"/>
        <v>0.32797427652733124</v>
      </c>
      <c r="V35" s="4">
        <f t="shared" si="50"/>
        <v>0.102051282051282</v>
      </c>
      <c r="W35" s="4">
        <f t="shared" si="50"/>
        <v>-0.40259740259740262</v>
      </c>
      <c r="X35" s="4">
        <f t="shared" si="50"/>
        <v>-0.54671297774044558</v>
      </c>
      <c r="Y35" s="4">
        <f t="shared" si="50"/>
        <v>-0.34576711864406706</v>
      </c>
      <c r="Z35" s="4">
        <f t="shared" si="50"/>
        <v>-7.7956910190785988E-2</v>
      </c>
      <c r="AF35" s="4">
        <f t="shared" ref="AF35:AM35" si="51">AF25/AE25-1</f>
        <v>4.6710782405605666E-3</v>
      </c>
      <c r="AG35" s="4">
        <f t="shared" si="51"/>
        <v>9.2212320805889147E-2</v>
      </c>
      <c r="AH35" s="4">
        <f t="shared" si="51"/>
        <v>0.17027314650585312</v>
      </c>
      <c r="AI35" s="4">
        <f t="shared" si="51"/>
        <v>0.4080024249772658</v>
      </c>
      <c r="AJ35" s="4">
        <f t="shared" si="51"/>
        <v>-0.35180431646932164</v>
      </c>
      <c r="AK35" s="4">
        <f t="shared" si="51"/>
        <v>-0.1333134927709152</v>
      </c>
      <c r="AL35" s="4">
        <f t="shared" si="51"/>
        <v>3.1650146015670844E-2</v>
      </c>
      <c r="AM35" s="4">
        <f t="shared" si="51"/>
        <v>3.1597908884270165E-2</v>
      </c>
      <c r="AP35" s="1" t="s">
        <v>59</v>
      </c>
      <c r="AQ35" s="7">
        <f>+Main!C7-Main!C8</f>
        <v>-13356</v>
      </c>
      <c r="AR35" s="12"/>
      <c r="AS35" s="1" t="s">
        <v>59</v>
      </c>
      <c r="AT35" s="40">
        <f>Main!C7-Main!C8</f>
        <v>-13356</v>
      </c>
      <c r="AU35" s="12"/>
      <c r="AV35" s="12"/>
      <c r="AW35" s="12"/>
      <c r="AX35" s="12"/>
      <c r="AY35" s="12"/>
      <c r="AZ35" s="8"/>
      <c r="BA35" s="8"/>
      <c r="BB35" s="8"/>
    </row>
    <row r="36" spans="1:54" ht="15" x14ac:dyDescent="0.25">
      <c r="B36" s="1" t="s">
        <v>52</v>
      </c>
      <c r="G36" s="4">
        <f>G26/C26-1</f>
        <v>-2.5576368876080724E-2</v>
      </c>
      <c r="H36" s="4">
        <f t="shared" ref="H36:R36" si="52">H26/D26-1</f>
        <v>-2.8265990215618819E-2</v>
      </c>
      <c r="I36" s="4">
        <f t="shared" si="52"/>
        <v>-3.048001460120453E-2</v>
      </c>
      <c r="J36" s="4">
        <f t="shared" si="52"/>
        <v>-3.9567686389448631E-2</v>
      </c>
      <c r="K36" s="4">
        <f t="shared" si="52"/>
        <v>-3.9741219963031371E-2</v>
      </c>
      <c r="L36" s="4">
        <f t="shared" si="52"/>
        <v>-3.7665485735595583E-2</v>
      </c>
      <c r="M36" s="4">
        <f t="shared" si="52"/>
        <v>-3.0873493975903776E-2</v>
      </c>
      <c r="N36" s="4">
        <f t="shared" si="52"/>
        <v>-2.3650581728018261E-2</v>
      </c>
      <c r="O36" s="4">
        <f t="shared" si="52"/>
        <v>-2.6371511068334907E-2</v>
      </c>
      <c r="P36" s="4">
        <f t="shared" si="52"/>
        <v>-2.267002518891692E-2</v>
      </c>
      <c r="Q36" s="4">
        <f t="shared" si="52"/>
        <v>-1.8259518259518215E-2</v>
      </c>
      <c r="R36" s="4">
        <f t="shared" si="52"/>
        <v>-1.152568861105685E-2</v>
      </c>
      <c r="S36" s="4">
        <f t="shared" ref="S36:S37" si="53">S26/O26-1</f>
        <v>-4.7449584816133816E-3</v>
      </c>
      <c r="T36" s="4">
        <f t="shared" ref="T36:T37" si="54">T26/P26-1</f>
        <v>-1.3679619349722394E-2</v>
      </c>
      <c r="U36" s="4">
        <f t="shared" ref="U36:U37" si="55">U26/Q26-1</f>
        <v>-3.1658092599920806E-2</v>
      </c>
      <c r="V36" s="4">
        <f t="shared" ref="V36:V37" si="56">V26/R26-1</f>
        <v>-5.0197628458497956E-2</v>
      </c>
      <c r="W36" s="4">
        <f t="shared" ref="W36:W37" si="57">W26/S26-1</f>
        <v>-7.071911005164877E-2</v>
      </c>
      <c r="X36" s="4">
        <f t="shared" ref="X36:X37" si="58">X26/T26-1</f>
        <v>-6.0000000000000053E-2</v>
      </c>
      <c r="Y36" s="4">
        <f t="shared" ref="Y36:Y37" si="59">Y26/U26-1</f>
        <v>-6.0000000000000053E-2</v>
      </c>
      <c r="Z36" s="4">
        <f t="shared" ref="Z36:Z37" si="60">Z26/V26-1</f>
        <v>-6.0000000000000053E-2</v>
      </c>
      <c r="AF36" s="4">
        <f t="shared" ref="AF36:AH36" si="61">AF26/AE26-1</f>
        <v>-3.9567686389448631E-2</v>
      </c>
      <c r="AG36" s="4">
        <f t="shared" si="61"/>
        <v>-2.3650581728018261E-2</v>
      </c>
      <c r="AH36" s="4">
        <f t="shared" si="61"/>
        <v>-1.152568861105685E-2</v>
      </c>
      <c r="AI36" s="4">
        <f t="shared" ref="AI36:AM36" si="62">AI26/AH26-1</f>
        <v>-5.0197628458497956E-2</v>
      </c>
      <c r="AJ36" s="4">
        <f t="shared" si="62"/>
        <v>-6.0000000000000053E-2</v>
      </c>
      <c r="AK36" s="4">
        <f t="shared" si="62"/>
        <v>-2.0000000000000018E-2</v>
      </c>
      <c r="AL36" s="4">
        <f t="shared" si="62"/>
        <v>-2.0000000000000018E-2</v>
      </c>
      <c r="AM36" s="4">
        <f t="shared" si="62"/>
        <v>-2.0000000000000018E-2</v>
      </c>
      <c r="AP36" s="1" t="s">
        <v>60</v>
      </c>
      <c r="AQ36" s="7">
        <f>+AQ34+AQ35</f>
        <v>80230.865214316334</v>
      </c>
      <c r="AR36" s="12"/>
      <c r="AS36" s="1" t="s">
        <v>60</v>
      </c>
      <c r="AT36" s="40">
        <f>AT34+AT35</f>
        <v>177276.20847372137</v>
      </c>
      <c r="AU36" s="12"/>
      <c r="AV36" s="12"/>
      <c r="AW36" s="12"/>
      <c r="AX36" s="12"/>
      <c r="AY36" s="12"/>
      <c r="AZ36" s="8"/>
      <c r="BA36" s="8"/>
      <c r="BB36" s="8"/>
    </row>
    <row r="37" spans="1:54" ht="15" x14ac:dyDescent="0.25">
      <c r="B37" s="1" t="s">
        <v>53</v>
      </c>
      <c r="G37" s="4">
        <f>G27/C27-1</f>
        <v>0.10704105865123537</v>
      </c>
      <c r="H37" s="4">
        <f t="shared" ref="H37:R37" si="63">H27/D27-1</f>
        <v>0.15513423444506058</v>
      </c>
      <c r="I37" s="4">
        <f t="shared" si="63"/>
        <v>0.12095930893384854</v>
      </c>
      <c r="J37" s="4">
        <f t="shared" si="63"/>
        <v>-0.14833467025041613</v>
      </c>
      <c r="K37" s="4">
        <f t="shared" si="63"/>
        <v>0.1125365407492871</v>
      </c>
      <c r="L37" s="4">
        <f t="shared" si="63"/>
        <v>0.16417818588244759</v>
      </c>
      <c r="M37" s="4">
        <f t="shared" si="63"/>
        <v>0.15456919623586307</v>
      </c>
      <c r="N37" s="4">
        <f t="shared" si="63"/>
        <v>9.082760925804001E-2</v>
      </c>
      <c r="O37" s="4">
        <f t="shared" si="63"/>
        <v>-0.35732494344671584</v>
      </c>
      <c r="P37" s="4">
        <f t="shared" si="63"/>
        <v>0.52353115135176043</v>
      </c>
      <c r="Q37" s="4">
        <f t="shared" si="63"/>
        <v>0.22879879458558183</v>
      </c>
      <c r="R37" s="4">
        <f t="shared" si="63"/>
        <v>0.33835627825657921</v>
      </c>
      <c r="S37" s="4">
        <f t="shared" si="53"/>
        <v>2.1450042152388149</v>
      </c>
      <c r="T37" s="4">
        <f t="shared" si="54"/>
        <v>8.15514850236847E-2</v>
      </c>
      <c r="U37" s="4">
        <f t="shared" si="55"/>
        <v>0.37138986382695771</v>
      </c>
      <c r="V37" s="4">
        <f t="shared" si="56"/>
        <v>0.16029535729910238</v>
      </c>
      <c r="W37" s="4">
        <f t="shared" si="57"/>
        <v>-0.35713452857531525</v>
      </c>
      <c r="X37" s="4">
        <f t="shared" si="58"/>
        <v>-0.5177797635536654</v>
      </c>
      <c r="Y37" s="4">
        <f t="shared" si="59"/>
        <v>-0.30400757302560311</v>
      </c>
      <c r="Z37" s="4">
        <f t="shared" si="60"/>
        <v>-1.9103095947644477E-2</v>
      </c>
      <c r="AF37" s="4">
        <f t="shared" ref="AF37:AH37" si="64">AF27/AE27-1</f>
        <v>4.6061303855658986E-2</v>
      </c>
      <c r="AG37" s="4">
        <f t="shared" si="64"/>
        <v>0.11866950536926679</v>
      </c>
      <c r="AH37" s="4">
        <f t="shared" si="64"/>
        <v>0.18391862390582259</v>
      </c>
      <c r="AI37" s="4">
        <f t="shared" ref="AI37:AM37" si="65">AI27/AH27-1</f>
        <v>0.48241620274343822</v>
      </c>
      <c r="AJ37" s="4">
        <f>AJ27/AI27-1</f>
        <v>-0.31043012390353364</v>
      </c>
      <c r="AK37" s="4">
        <f t="shared" si="65"/>
        <v>-0.11562601303154607</v>
      </c>
      <c r="AL37" s="4">
        <f t="shared" si="65"/>
        <v>5.2704230628235482E-2</v>
      </c>
      <c r="AM37" s="4">
        <f t="shared" si="65"/>
        <v>5.2650927432928762E-2</v>
      </c>
      <c r="AP37" s="1" t="s">
        <v>61</v>
      </c>
      <c r="AQ37" s="13">
        <f>AQ36/Main!C5</f>
        <v>171.50676616997933</v>
      </c>
      <c r="AR37" s="12"/>
      <c r="AS37" s="1" t="s">
        <v>61</v>
      </c>
      <c r="AT37" s="43">
        <f>AT36/Main!C5</f>
        <v>378.95726480060148</v>
      </c>
      <c r="AU37" s="12"/>
      <c r="AV37" s="12"/>
      <c r="AW37" s="12"/>
      <c r="AX37" s="12"/>
      <c r="AY37" s="12"/>
      <c r="AZ37" s="8"/>
      <c r="BA37" s="8"/>
      <c r="BB37" s="8"/>
    </row>
    <row r="38" spans="1:54" x14ac:dyDescent="0.2">
      <c r="B38" s="1" t="s">
        <v>54</v>
      </c>
      <c r="C38" s="4">
        <f t="shared" ref="C38:Z38" si="66">C17/C15</f>
        <v>0.30968378228441101</v>
      </c>
      <c r="D38" s="4">
        <f t="shared" si="66"/>
        <v>0.31351448839725865</v>
      </c>
      <c r="E38" s="4">
        <f t="shared" si="66"/>
        <v>0.30591442455849238</v>
      </c>
      <c r="F38" s="4">
        <f t="shared" si="66"/>
        <v>0.26924248357481617</v>
      </c>
      <c r="G38" s="4">
        <f t="shared" si="66"/>
        <v>0.30725224956796376</v>
      </c>
      <c r="H38" s="4">
        <f t="shared" si="66"/>
        <v>0.31148739873987397</v>
      </c>
      <c r="I38" s="4">
        <f t="shared" si="66"/>
        <v>0.29661635149542676</v>
      </c>
      <c r="J38" s="4">
        <f t="shared" si="66"/>
        <v>0.26451388284445992</v>
      </c>
      <c r="K38" s="4">
        <f t="shared" si="66"/>
        <v>0.30515686163272254</v>
      </c>
      <c r="L38" s="4">
        <f t="shared" si="66"/>
        <v>0.31467810226902615</v>
      </c>
      <c r="M38" s="4">
        <f t="shared" si="66"/>
        <v>0.30699169568711493</v>
      </c>
      <c r="N38" s="4">
        <f t="shared" si="66"/>
        <v>0.27104880759039235</v>
      </c>
      <c r="O38" s="4">
        <f t="shared" si="66"/>
        <v>0.26026000509813918</v>
      </c>
      <c r="P38" s="4">
        <f t="shared" si="66"/>
        <v>0.31782372143634385</v>
      </c>
      <c r="Q38" s="4">
        <f t="shared" si="66"/>
        <v>0.31473135383527751</v>
      </c>
      <c r="R38" s="4">
        <f t="shared" si="66"/>
        <v>0.27714457108578283</v>
      </c>
      <c r="S38" s="4">
        <f t="shared" si="66"/>
        <v>0.30917055833367774</v>
      </c>
      <c r="T38" s="4">
        <f t="shared" si="66"/>
        <v>0.31319554848966613</v>
      </c>
      <c r="U38" s="4">
        <f t="shared" si="66"/>
        <v>0.29026976454077652</v>
      </c>
      <c r="V38" s="4">
        <f t="shared" si="66"/>
        <v>0.26567944250871078</v>
      </c>
      <c r="W38" s="4">
        <f t="shared" si="66"/>
        <v>0.26654747715534366</v>
      </c>
      <c r="X38" s="4">
        <f t="shared" si="66"/>
        <v>0.26036443683502503</v>
      </c>
      <c r="Y38" s="4">
        <f t="shared" si="66"/>
        <v>0.26297244779234497</v>
      </c>
      <c r="Z38" s="4">
        <f t="shared" si="66"/>
        <v>0.25861866791744842</v>
      </c>
      <c r="AE38" s="4">
        <f t="shared" ref="AE38:AM38" si="67">AE17/AE15</f>
        <v>0.29690293478559837</v>
      </c>
      <c r="AF38" s="4">
        <f t="shared" si="67"/>
        <v>0.2927039651786188</v>
      </c>
      <c r="AG38" s="4">
        <f t="shared" si="67"/>
        <v>0.29762392462105697</v>
      </c>
      <c r="AH38" s="4">
        <f t="shared" si="67"/>
        <v>0.29268605508705553</v>
      </c>
      <c r="AI38" s="4">
        <f t="shared" si="67"/>
        <v>0.29283524362058394</v>
      </c>
      <c r="AJ38" s="4">
        <f t="shared" si="67"/>
        <v>0.26189665481243046</v>
      </c>
      <c r="AK38" s="4">
        <f t="shared" si="67"/>
        <v>0.25479950726255002</v>
      </c>
      <c r="AL38" s="4">
        <f t="shared" si="67"/>
        <v>0.25479950726255002</v>
      </c>
      <c r="AM38" s="4">
        <f t="shared" si="67"/>
        <v>0.25479950726255002</v>
      </c>
      <c r="AP38" s="1" t="s">
        <v>62</v>
      </c>
      <c r="AQ38" s="6">
        <f>Main!C4</f>
        <v>163.38</v>
      </c>
      <c r="AR38" s="7"/>
      <c r="AS38" s="1" t="s">
        <v>62</v>
      </c>
      <c r="AT38" s="44">
        <f>Main!C4</f>
        <v>163.38</v>
      </c>
      <c r="AU38" s="7"/>
      <c r="AV38" s="7"/>
      <c r="AW38" s="7"/>
      <c r="AX38" s="7"/>
      <c r="AY38" s="7"/>
      <c r="AZ38" s="1"/>
      <c r="BA38" s="1"/>
      <c r="BB38" s="1"/>
    </row>
    <row r="39" spans="1:54" ht="15" x14ac:dyDescent="0.25">
      <c r="B39" s="1" t="s">
        <v>55</v>
      </c>
      <c r="C39" s="4">
        <f t="shared" ref="C39:Z39" si="68">C20/C15</f>
        <v>0.10300191086728719</v>
      </c>
      <c r="D39" s="4">
        <f t="shared" si="68"/>
        <v>9.7030179151136223E-2</v>
      </c>
      <c r="E39" s="4">
        <f t="shared" si="68"/>
        <v>8.4686499940737223E-2</v>
      </c>
      <c r="F39" s="4">
        <f t="shared" si="68"/>
        <v>7.5447069573162773E-2</v>
      </c>
      <c r="G39" s="4">
        <f t="shared" si="68"/>
        <v>9.6001430188904113E-2</v>
      </c>
      <c r="H39" s="4">
        <f t="shared" si="68"/>
        <v>9.405940594059406E-2</v>
      </c>
      <c r="I39" s="4">
        <f t="shared" si="68"/>
        <v>7.5697211155378488E-2</v>
      </c>
      <c r="J39" s="4">
        <f t="shared" si="68"/>
        <v>7.4070850378623029E-2</v>
      </c>
      <c r="K39" s="4">
        <f t="shared" si="68"/>
        <v>9.7350655244794915E-2</v>
      </c>
      <c r="L39" s="4">
        <f t="shared" si="68"/>
        <v>0.10232330908696124</v>
      </c>
      <c r="M39" s="4">
        <f t="shared" si="68"/>
        <v>8.4489686579158854E-2</v>
      </c>
      <c r="N39" s="4">
        <f t="shared" si="68"/>
        <v>7.8553722540388074E-2</v>
      </c>
      <c r="O39" s="4">
        <f t="shared" si="68"/>
        <v>5.3275554422635735E-2</v>
      </c>
      <c r="P39" s="4">
        <f t="shared" si="68"/>
        <v>0.12369967355821546</v>
      </c>
      <c r="Q39" s="4">
        <f t="shared" si="68"/>
        <v>0.10940261576528809</v>
      </c>
      <c r="R39" s="4">
        <f t="shared" si="68"/>
        <v>8.4900666925438448E-2</v>
      </c>
      <c r="S39" s="4">
        <f t="shared" si="68"/>
        <v>0.12282514361284456</v>
      </c>
      <c r="T39" s="4">
        <f t="shared" si="68"/>
        <v>0.12046899841017487</v>
      </c>
      <c r="U39" s="4">
        <f t="shared" si="68"/>
        <v>0.1008498362700764</v>
      </c>
      <c r="V39" s="4">
        <f t="shared" si="68"/>
        <v>8.7108013937282236E-2</v>
      </c>
      <c r="W39" s="4">
        <f t="shared" si="68"/>
        <v>7.7353992848629316E-2</v>
      </c>
      <c r="X39" s="4">
        <f t="shared" si="68"/>
        <v>5.4665907423260322E-2</v>
      </c>
      <c r="Y39" s="4">
        <f t="shared" si="68"/>
        <v>6.6267137665079412E-2</v>
      </c>
      <c r="Z39" s="4">
        <f t="shared" si="68"/>
        <v>7.8330206378986897E-2</v>
      </c>
      <c r="AE39" s="4">
        <f t="shared" ref="AE39:AM39" si="69">AE20/AE15</f>
        <v>8.8676183403471137E-2</v>
      </c>
      <c r="AF39" s="4">
        <f t="shared" si="69"/>
        <v>8.405435532671586E-2</v>
      </c>
      <c r="AG39" s="4">
        <f t="shared" si="69"/>
        <v>8.9819746005735349E-2</v>
      </c>
      <c r="AH39" s="4">
        <f t="shared" si="69"/>
        <v>9.3724949498188354E-2</v>
      </c>
      <c r="AI39" s="4">
        <f t="shared" si="69"/>
        <v>0.10650441016933164</v>
      </c>
      <c r="AJ39" s="4">
        <f t="shared" si="69"/>
        <v>6.9571952262814304E-2</v>
      </c>
      <c r="AK39" s="4">
        <f t="shared" si="69"/>
        <v>6.0625528726879874E-2</v>
      </c>
      <c r="AL39" s="4">
        <f t="shared" si="69"/>
        <v>6.0625528726879839E-2</v>
      </c>
      <c r="AM39" s="4">
        <f t="shared" si="69"/>
        <v>6.0625528726879846E-2</v>
      </c>
      <c r="AP39" s="1" t="s">
        <v>63</v>
      </c>
      <c r="AQ39" s="14">
        <f>AQ37/AQ38-1</f>
        <v>4.9741499387803589E-2</v>
      </c>
      <c r="AR39" s="12"/>
      <c r="AS39" s="1" t="s">
        <v>63</v>
      </c>
      <c r="AT39" s="14">
        <f>AT37/AT38-1</f>
        <v>1.3194838095274912</v>
      </c>
      <c r="AU39" s="12"/>
      <c r="AV39" s="12"/>
      <c r="AW39" s="12"/>
      <c r="AX39" s="12"/>
      <c r="AY39" s="12"/>
      <c r="AZ39" s="8"/>
      <c r="BA39" s="8"/>
      <c r="BB39" s="8"/>
    </row>
    <row r="40" spans="1:54" x14ac:dyDescent="0.2">
      <c r="B40" s="1" t="s">
        <v>29</v>
      </c>
      <c r="C40" s="4">
        <f t="shared" ref="C40:Z40" si="70">C24/C23</f>
        <v>0.22918011620400258</v>
      </c>
      <c r="D40" s="4">
        <f t="shared" si="70"/>
        <v>0.2048032021347565</v>
      </c>
      <c r="E40" s="4">
        <f t="shared" si="70"/>
        <v>0.11297071129707113</v>
      </c>
      <c r="F40" s="4">
        <f t="shared" si="70"/>
        <v>-4.702970297029703E-2</v>
      </c>
      <c r="G40" s="4">
        <f t="shared" si="70"/>
        <v>0.14018691588785046</v>
      </c>
      <c r="H40" s="4">
        <f t="shared" si="70"/>
        <v>0.14285714285714285</v>
      </c>
      <c r="I40" s="4">
        <f t="shared" si="70"/>
        <v>7.7662129703763016E-2</v>
      </c>
      <c r="J40" s="4">
        <f t="shared" si="70"/>
        <v>0.13500000000000001</v>
      </c>
      <c r="K40" s="4">
        <f t="shared" si="70"/>
        <v>0.1426791277258567</v>
      </c>
      <c r="L40" s="4">
        <f t="shared" si="70"/>
        <v>0.15691788526434194</v>
      </c>
      <c r="M40" s="4">
        <f t="shared" si="70"/>
        <v>0.13140161725067384</v>
      </c>
      <c r="N40" s="4">
        <f t="shared" si="70"/>
        <v>0.12884160756501181</v>
      </c>
      <c r="O40" s="4">
        <f t="shared" si="70"/>
        <v>4.9668874172185427E-2</v>
      </c>
      <c r="P40" s="4">
        <f t="shared" si="70"/>
        <v>0.18271695349688757</v>
      </c>
      <c r="Q40" s="4">
        <f t="shared" si="70"/>
        <v>0.15443175638934203</v>
      </c>
      <c r="R40" s="4">
        <f t="shared" si="70"/>
        <v>0.15217391304347827</v>
      </c>
      <c r="S40" s="4">
        <f t="shared" si="70"/>
        <v>0.15965076395385094</v>
      </c>
      <c r="T40" s="4">
        <f t="shared" si="70"/>
        <v>0.18847989093387865</v>
      </c>
      <c r="U40" s="4">
        <f t="shared" si="70"/>
        <v>0.170016077170418</v>
      </c>
      <c r="V40" s="4">
        <f t="shared" si="70"/>
        <v>0.18039664378337147</v>
      </c>
      <c r="W40" s="4">
        <f t="shared" si="70"/>
        <v>0.12972972972972974</v>
      </c>
      <c r="X40" s="4">
        <f t="shared" si="70"/>
        <v>0.19</v>
      </c>
      <c r="Y40" s="4">
        <f t="shared" si="70"/>
        <v>0.19</v>
      </c>
      <c r="Z40" s="4">
        <f t="shared" si="70"/>
        <v>0.19</v>
      </c>
      <c r="AE40" s="4">
        <f t="shared" ref="AE40:AM40" si="71">AE24/AE23</f>
        <v>0.12305854241338113</v>
      </c>
      <c r="AF40" s="4">
        <f t="shared" si="71"/>
        <v>0.12626946513202436</v>
      </c>
      <c r="AG40" s="4">
        <f t="shared" si="71"/>
        <v>0.14041774660771458</v>
      </c>
      <c r="AH40" s="4">
        <f t="shared" si="71"/>
        <v>0.1514917695473251</v>
      </c>
      <c r="AI40" s="4">
        <f t="shared" si="71"/>
        <v>0.17429561816727401</v>
      </c>
      <c r="AJ40" s="4">
        <f t="shared" si="71"/>
        <v>0.17471888923456028</v>
      </c>
      <c r="AK40" s="4">
        <f t="shared" si="71"/>
        <v>0.21</v>
      </c>
      <c r="AL40" s="4">
        <f t="shared" si="71"/>
        <v>0.21</v>
      </c>
      <c r="AM40" s="4">
        <f t="shared" si="71"/>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59</v>
      </c>
      <c r="C43" s="9">
        <f t="shared" ref="C43:V43" si="72">C44-C60-C62</f>
        <v>-9965</v>
      </c>
      <c r="D43" s="9">
        <f t="shared" si="72"/>
        <v>-9780</v>
      </c>
      <c r="E43" s="9">
        <f t="shared" si="72"/>
        <v>-9731</v>
      </c>
      <c r="F43" s="9">
        <f t="shared" si="72"/>
        <v>-8755</v>
      </c>
      <c r="G43" s="9">
        <f t="shared" si="72"/>
        <v>-10330</v>
      </c>
      <c r="H43" s="9">
        <f t="shared" si="72"/>
        <v>-9972</v>
      </c>
      <c r="I43" s="9">
        <f t="shared" si="72"/>
        <v>-10814</v>
      </c>
      <c r="J43" s="9">
        <f t="shared" si="72"/>
        <v>-9719</v>
      </c>
      <c r="K43" s="9">
        <f t="shared" si="72"/>
        <v>-11240</v>
      </c>
      <c r="L43" s="9">
        <f t="shared" si="72"/>
        <v>-9862</v>
      </c>
      <c r="M43" s="9">
        <f t="shared" si="72"/>
        <v>-10703</v>
      </c>
      <c r="N43" s="9">
        <f t="shared" si="72"/>
        <v>-8922</v>
      </c>
      <c r="O43" s="9">
        <f t="shared" si="72"/>
        <v>-9675</v>
      </c>
      <c r="P43" s="9">
        <f t="shared" si="72"/>
        <v>-7013</v>
      </c>
      <c r="Q43" s="9">
        <f t="shared" si="72"/>
        <v>-6625</v>
      </c>
      <c r="R43" s="9">
        <f t="shared" si="72"/>
        <v>-4169</v>
      </c>
      <c r="S43" s="9">
        <f t="shared" si="72"/>
        <v>-4866</v>
      </c>
      <c r="T43" s="9">
        <f t="shared" si="72"/>
        <v>-5411</v>
      </c>
      <c r="U43" s="9">
        <f t="shared" si="72"/>
        <v>-7009</v>
      </c>
      <c r="V43" s="9">
        <f t="shared" si="72"/>
        <v>-7809</v>
      </c>
      <c r="W43" s="9">
        <f>W44-W60-W62</f>
        <v>-13356</v>
      </c>
      <c r="AE43" s="9">
        <f t="shared" ref="AE43:AI43" si="73">AE44-AE60-AE62</f>
        <v>-8755</v>
      </c>
      <c r="AF43" s="9">
        <f t="shared" si="73"/>
        <v>-9719</v>
      </c>
      <c r="AG43" s="9">
        <f t="shared" si="73"/>
        <v>-8922</v>
      </c>
      <c r="AH43" s="9">
        <f t="shared" si="73"/>
        <v>-4169</v>
      </c>
      <c r="AI43" s="9">
        <f t="shared" si="73"/>
        <v>-7809</v>
      </c>
    </row>
    <row r="44" spans="1:54" x14ac:dyDescent="0.2">
      <c r="B44" s="35" t="s">
        <v>87</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c r="AE44" s="2">
        <f>F44</f>
        <v>2643</v>
      </c>
      <c r="AF44" s="2">
        <f>J44</f>
        <v>1556</v>
      </c>
      <c r="AG44" s="2">
        <f>N44</f>
        <v>2577</v>
      </c>
      <c r="AH44" s="2">
        <f>R44</f>
        <v>8511</v>
      </c>
      <c r="AI44" s="2">
        <f>V44</f>
        <v>5911</v>
      </c>
    </row>
    <row r="45" spans="1:54" x14ac:dyDescent="0.2">
      <c r="B45" s="35" t="s">
        <v>88</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c r="AE45" s="2">
        <f>F45</f>
        <v>8597</v>
      </c>
      <c r="AF45" s="2">
        <f t="shared" ref="AF45:AF46" si="74">J45</f>
        <v>9497</v>
      </c>
      <c r="AG45" s="2">
        <f>N45</f>
        <v>8992</v>
      </c>
      <c r="AH45" s="2">
        <f t="shared" ref="AH45:AH46" si="75">R45</f>
        <v>10653</v>
      </c>
      <c r="AI45" s="2">
        <f>V45</f>
        <v>13902</v>
      </c>
    </row>
    <row r="46" spans="1:54" x14ac:dyDescent="0.2">
      <c r="B46" s="35" t="s">
        <v>89</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c r="AE46" s="2">
        <f t="shared" ref="AE46:AE56" si="76">F46</f>
        <v>1300</v>
      </c>
      <c r="AF46" s="2">
        <f t="shared" si="74"/>
        <v>1466</v>
      </c>
      <c r="AG46" s="2">
        <f>N46</f>
        <v>1333</v>
      </c>
      <c r="AH46" s="2">
        <f t="shared" si="75"/>
        <v>1592</v>
      </c>
      <c r="AI46" s="2">
        <f>V46</f>
        <v>1760</v>
      </c>
    </row>
    <row r="47" spans="1:54" x14ac:dyDescent="0.2">
      <c r="B47" s="35" t="s">
        <v>90</v>
      </c>
      <c r="C47" s="2">
        <f t="shared" ref="C47:V47" si="77">SUM(C44:C46)</f>
        <v>11716</v>
      </c>
      <c r="D47" s="2">
        <f t="shared" si="77"/>
        <v>11597</v>
      </c>
      <c r="E47" s="2">
        <f t="shared" si="77"/>
        <v>14686</v>
      </c>
      <c r="F47" s="2">
        <f t="shared" si="77"/>
        <v>12540</v>
      </c>
      <c r="G47" s="2">
        <f t="shared" si="77"/>
        <v>10876</v>
      </c>
      <c r="H47" s="2">
        <f t="shared" si="77"/>
        <v>11503</v>
      </c>
      <c r="I47" s="2">
        <f t="shared" si="77"/>
        <v>14639</v>
      </c>
      <c r="J47" s="2">
        <f t="shared" si="77"/>
        <v>12519</v>
      </c>
      <c r="K47" s="2">
        <f t="shared" si="77"/>
        <v>11607</v>
      </c>
      <c r="L47" s="2">
        <f t="shared" si="77"/>
        <v>12119</v>
      </c>
      <c r="M47" s="2">
        <f t="shared" si="77"/>
        <v>13805</v>
      </c>
      <c r="N47" s="2">
        <f t="shared" si="77"/>
        <v>12902</v>
      </c>
      <c r="O47" s="2">
        <f t="shared" si="77"/>
        <v>14615</v>
      </c>
      <c r="P47" s="2">
        <f t="shared" si="77"/>
        <v>17623</v>
      </c>
      <c r="Q47" s="2">
        <f t="shared" si="77"/>
        <v>20309</v>
      </c>
      <c r="R47" s="2">
        <f t="shared" si="77"/>
        <v>20756</v>
      </c>
      <c r="S47" s="2">
        <f t="shared" si="77"/>
        <v>19931</v>
      </c>
      <c r="T47" s="2">
        <f t="shared" si="77"/>
        <v>20231</v>
      </c>
      <c r="U47" s="2">
        <f t="shared" si="77"/>
        <v>22576</v>
      </c>
      <c r="V47" s="2">
        <f t="shared" si="77"/>
        <v>21573</v>
      </c>
      <c r="W47" s="2">
        <f>SUM(W44:W46)</f>
        <v>17953</v>
      </c>
      <c r="AE47" s="2">
        <f>SUM(AE44:AE46)</f>
        <v>12540</v>
      </c>
      <c r="AF47" s="2">
        <f t="shared" ref="AF47:AI47" si="78">SUM(AF44:AF46)</f>
        <v>12519</v>
      </c>
      <c r="AG47" s="2">
        <f t="shared" si="78"/>
        <v>12902</v>
      </c>
      <c r="AH47" s="2">
        <f t="shared" si="78"/>
        <v>20756</v>
      </c>
      <c r="AI47" s="2">
        <f t="shared" si="78"/>
        <v>21573</v>
      </c>
    </row>
    <row r="48" spans="1:54" x14ac:dyDescent="0.2">
      <c r="B48" s="35" t="s">
        <v>91</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c r="AE48" s="2">
        <f t="shared" si="76"/>
        <v>6095</v>
      </c>
      <c r="AF48" s="2">
        <f t="shared" ref="AF48:AF56" si="79">J48</f>
        <v>6064</v>
      </c>
      <c r="AG48" s="2">
        <f t="shared" ref="AG48:AG56" si="80">N48</f>
        <v>6036</v>
      </c>
      <c r="AH48" s="2">
        <f t="shared" ref="AH48:AH56" si="81">R48</f>
        <v>6141</v>
      </c>
      <c r="AI48" s="2">
        <f t="shared" ref="AI48:AI56" si="82">V48</f>
        <v>6164</v>
      </c>
    </row>
    <row r="49" spans="1:35" x14ac:dyDescent="0.2">
      <c r="B49" s="35" t="s">
        <v>92</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c r="AE49" s="2">
        <f t="shared" si="76"/>
        <v>28131</v>
      </c>
      <c r="AF49" s="2">
        <f t="shared" si="79"/>
        <v>29240</v>
      </c>
      <c r="AG49" s="2">
        <f t="shared" si="80"/>
        <v>30603</v>
      </c>
      <c r="AH49" s="2">
        <f t="shared" si="81"/>
        <v>31557</v>
      </c>
      <c r="AI49" s="2">
        <f t="shared" si="82"/>
        <v>32985</v>
      </c>
    </row>
    <row r="50" spans="1:35" x14ac:dyDescent="0.2">
      <c r="B50" s="35" t="s">
        <v>93</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c r="AE50" s="2">
        <f t="shared" si="76"/>
        <v>5623</v>
      </c>
      <c r="AF50" s="2">
        <f t="shared" si="79"/>
        <v>5912</v>
      </c>
      <c r="AG50" s="2">
        <f t="shared" si="80"/>
        <v>6083</v>
      </c>
      <c r="AH50" s="2">
        <f t="shared" si="81"/>
        <v>5914</v>
      </c>
      <c r="AI50" s="2">
        <f t="shared" si="82"/>
        <v>6407</v>
      </c>
    </row>
    <row r="51" spans="1:35" x14ac:dyDescent="0.2">
      <c r="B51" s="35" t="s">
        <v>94</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c r="AE51" s="2">
        <f t="shared" si="76"/>
        <v>2645</v>
      </c>
      <c r="AF51" s="2">
        <f t="shared" si="79"/>
        <v>2544</v>
      </c>
      <c r="AG51" s="2">
        <f t="shared" si="80"/>
        <v>2692</v>
      </c>
      <c r="AH51" s="2">
        <f t="shared" si="81"/>
        <v>2765</v>
      </c>
      <c r="AI51" s="2">
        <f t="shared" si="82"/>
        <v>2505</v>
      </c>
    </row>
    <row r="52" spans="1:35" x14ac:dyDescent="0.2">
      <c r="B52" s="35" t="s">
        <v>95</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c r="AE52" s="2">
        <f t="shared" si="76"/>
        <v>440</v>
      </c>
      <c r="AF52" s="2">
        <f t="shared" si="79"/>
        <v>460</v>
      </c>
      <c r="AG52" s="2">
        <f t="shared" si="80"/>
        <v>533</v>
      </c>
      <c r="AH52" s="2">
        <f t="shared" si="81"/>
        <v>780</v>
      </c>
      <c r="AI52" s="2">
        <f t="shared" si="82"/>
        <v>1257</v>
      </c>
    </row>
    <row r="53" spans="1:35" x14ac:dyDescent="0.2">
      <c r="B53" s="35" t="s">
        <v>96</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c r="AE53" s="2">
        <f t="shared" si="76"/>
        <v>-18398</v>
      </c>
      <c r="AF53" s="2">
        <f t="shared" si="79"/>
        <v>-18687</v>
      </c>
      <c r="AG53" s="2">
        <f t="shared" si="80"/>
        <v>-19664</v>
      </c>
      <c r="AH53" s="2">
        <f t="shared" si="81"/>
        <v>-20278</v>
      </c>
      <c r="AI53" s="2">
        <f t="shared" si="82"/>
        <v>-21137</v>
      </c>
    </row>
    <row r="54" spans="1:35" x14ac:dyDescent="0.2">
      <c r="B54" s="35" t="s">
        <v>97</v>
      </c>
      <c r="C54" s="2">
        <f t="shared" ref="C54:V54" si="83">SUM(C48:C53)</f>
        <v>24242</v>
      </c>
      <c r="D54" s="2">
        <f t="shared" si="83"/>
        <v>24404</v>
      </c>
      <c r="E54" s="2">
        <f t="shared" si="83"/>
        <v>24649</v>
      </c>
      <c r="F54" s="2">
        <f t="shared" si="83"/>
        <v>24536</v>
      </c>
      <c r="G54" s="2">
        <f t="shared" si="83"/>
        <v>24767</v>
      </c>
      <c r="H54" s="2">
        <f t="shared" si="83"/>
        <v>25172</v>
      </c>
      <c r="I54" s="2">
        <f t="shared" si="83"/>
        <v>25607</v>
      </c>
      <c r="J54" s="2">
        <f t="shared" si="83"/>
        <v>25533</v>
      </c>
      <c r="K54" s="2">
        <f t="shared" si="83"/>
        <v>25706</v>
      </c>
      <c r="L54" s="2">
        <f t="shared" si="83"/>
        <v>26012</v>
      </c>
      <c r="M54" s="2">
        <f t="shared" si="83"/>
        <v>26384</v>
      </c>
      <c r="N54" s="2">
        <f t="shared" si="83"/>
        <v>26283</v>
      </c>
      <c r="O54" s="2">
        <f t="shared" si="83"/>
        <v>26589</v>
      </c>
      <c r="P54" s="2">
        <f t="shared" si="83"/>
        <v>26739</v>
      </c>
      <c r="Q54" s="2">
        <f t="shared" si="83"/>
        <v>26773</v>
      </c>
      <c r="R54" s="2">
        <f t="shared" si="83"/>
        <v>26879</v>
      </c>
      <c r="S54" s="2">
        <f t="shared" si="83"/>
        <v>26804</v>
      </c>
      <c r="T54" s="2">
        <f t="shared" si="83"/>
        <v>27244</v>
      </c>
      <c r="U54" s="2">
        <f t="shared" si="83"/>
        <v>27915</v>
      </c>
      <c r="V54" s="2">
        <f t="shared" si="83"/>
        <v>28181</v>
      </c>
      <c r="W54" s="2">
        <f>SUM(W48:W53)</f>
        <v>28670</v>
      </c>
      <c r="AE54" s="2">
        <f t="shared" si="76"/>
        <v>24536</v>
      </c>
      <c r="AF54" s="2">
        <f t="shared" si="79"/>
        <v>25533</v>
      </c>
      <c r="AG54" s="2">
        <f t="shared" si="80"/>
        <v>26283</v>
      </c>
      <c r="AH54" s="2">
        <f t="shared" si="81"/>
        <v>26879</v>
      </c>
      <c r="AI54" s="2">
        <f t="shared" si="82"/>
        <v>28181</v>
      </c>
    </row>
    <row r="55" spans="1:35" x14ac:dyDescent="0.2">
      <c r="B55" s="35" t="s">
        <v>98</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c r="AE55" s="2">
        <f t="shared" si="76"/>
        <v>1884</v>
      </c>
      <c r="AF55" s="2">
        <f t="shared" si="79"/>
        <v>1965</v>
      </c>
      <c r="AG55" s="2">
        <f t="shared" si="80"/>
        <v>2236</v>
      </c>
      <c r="AH55" s="2">
        <f t="shared" si="81"/>
        <v>2227</v>
      </c>
      <c r="AI55" s="2">
        <f t="shared" si="82"/>
        <v>2556</v>
      </c>
    </row>
    <row r="56" spans="1:35" x14ac:dyDescent="0.2">
      <c r="B56" s="35" t="s">
        <v>99</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c r="AE56" s="2">
        <f t="shared" si="76"/>
        <v>1343</v>
      </c>
      <c r="AF56" s="2">
        <f t="shared" si="79"/>
        <v>1273</v>
      </c>
      <c r="AG56" s="2">
        <f t="shared" si="80"/>
        <v>1358</v>
      </c>
      <c r="AH56" s="2">
        <f t="shared" si="81"/>
        <v>1386</v>
      </c>
      <c r="AI56" s="2">
        <f t="shared" si="82"/>
        <v>1501</v>
      </c>
    </row>
    <row r="57" spans="1:35" s="9" customFormat="1" ht="15" x14ac:dyDescent="0.25">
      <c r="A57" s="8"/>
      <c r="B57" s="8" t="s">
        <v>100</v>
      </c>
      <c r="C57" s="9">
        <f t="shared" ref="C57:V57" si="84">C47+C54+C55+C56</f>
        <v>38560</v>
      </c>
      <c r="D57" s="9">
        <f t="shared" si="84"/>
        <v>38667</v>
      </c>
      <c r="E57" s="9">
        <f t="shared" si="84"/>
        <v>42009</v>
      </c>
      <c r="F57" s="9">
        <f t="shared" si="84"/>
        <v>40303</v>
      </c>
      <c r="G57" s="9">
        <f t="shared" si="84"/>
        <v>38929</v>
      </c>
      <c r="H57" s="9">
        <f t="shared" si="84"/>
        <v>39996</v>
      </c>
      <c r="I57" s="9">
        <f t="shared" si="84"/>
        <v>43572</v>
      </c>
      <c r="J57" s="9">
        <f t="shared" si="84"/>
        <v>41290</v>
      </c>
      <c r="K57" s="9">
        <f t="shared" si="84"/>
        <v>40619</v>
      </c>
      <c r="L57" s="9">
        <f t="shared" si="84"/>
        <v>41566</v>
      </c>
      <c r="M57" s="9">
        <f t="shared" si="84"/>
        <v>43741</v>
      </c>
      <c r="N57" s="9">
        <f t="shared" si="84"/>
        <v>42779</v>
      </c>
      <c r="O57" s="9">
        <f t="shared" si="84"/>
        <v>44806</v>
      </c>
      <c r="P57" s="9">
        <f t="shared" si="84"/>
        <v>48000</v>
      </c>
      <c r="Q57" s="9">
        <f t="shared" si="84"/>
        <v>50661</v>
      </c>
      <c r="R57" s="9">
        <f t="shared" si="84"/>
        <v>51248</v>
      </c>
      <c r="S57" s="9">
        <f t="shared" si="84"/>
        <v>50471</v>
      </c>
      <c r="T57" s="9">
        <f t="shared" si="84"/>
        <v>51385</v>
      </c>
      <c r="U57" s="9">
        <f t="shared" si="84"/>
        <v>54411</v>
      </c>
      <c r="V57" s="9">
        <f t="shared" si="84"/>
        <v>53811</v>
      </c>
      <c r="W57" s="9">
        <f>W47+W54+W55+W56</f>
        <v>50842</v>
      </c>
      <c r="AE57" s="9">
        <f>AE47+AE54+AE55+AE56</f>
        <v>40303</v>
      </c>
      <c r="AF57" s="9">
        <f t="shared" ref="AF57:AI57" si="85">AF47+AF54+AF55+AF56</f>
        <v>41290</v>
      </c>
      <c r="AG57" s="9">
        <f t="shared" si="85"/>
        <v>42779</v>
      </c>
      <c r="AH57" s="9">
        <f t="shared" si="85"/>
        <v>51248</v>
      </c>
      <c r="AI57" s="9">
        <f t="shared" si="85"/>
        <v>53811</v>
      </c>
    </row>
    <row r="58" spans="1:35" x14ac:dyDescent="0.2">
      <c r="B58" s="35" t="s">
        <v>101</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c r="AE58" s="2">
        <f t="shared" ref="AE58:AE67" si="86">F58</f>
        <v>8677</v>
      </c>
      <c r="AF58" s="2">
        <f t="shared" ref="AF58:AF65" si="87">J58</f>
        <v>9761</v>
      </c>
      <c r="AG58" s="2">
        <f t="shared" ref="AG58:AG65" si="88">N58</f>
        <v>9920</v>
      </c>
      <c r="AH58" s="2">
        <f t="shared" ref="AH58:AH65" si="89">R58</f>
        <v>12859</v>
      </c>
      <c r="AI58" s="2">
        <f t="shared" ref="AI58:AI65" si="90">V58</f>
        <v>15478</v>
      </c>
    </row>
    <row r="59" spans="1:35" x14ac:dyDescent="0.2">
      <c r="B59" s="35" t="s">
        <v>102</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c r="AE59" s="2">
        <f t="shared" si="86"/>
        <v>4094</v>
      </c>
      <c r="AF59" s="2">
        <f t="shared" si="87"/>
        <v>4201</v>
      </c>
      <c r="AG59" s="2">
        <f t="shared" si="88"/>
        <v>4406</v>
      </c>
      <c r="AH59" s="2">
        <f t="shared" si="89"/>
        <v>6122</v>
      </c>
      <c r="AI59" s="2">
        <f t="shared" si="90"/>
        <v>6098</v>
      </c>
    </row>
    <row r="60" spans="1:35" x14ac:dyDescent="0.2">
      <c r="B60" s="35" t="s">
        <v>103</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c r="AE60" s="2">
        <f t="shared" si="86"/>
        <v>281</v>
      </c>
      <c r="AF60" s="2">
        <f t="shared" si="87"/>
        <v>1052</v>
      </c>
      <c r="AG60" s="2">
        <f t="shared" si="88"/>
        <v>161</v>
      </c>
      <c r="AH60" s="2">
        <f t="shared" si="89"/>
        <v>1144</v>
      </c>
      <c r="AI60" s="2">
        <f t="shared" si="90"/>
        <v>171</v>
      </c>
    </row>
    <row r="61" spans="1:35" x14ac:dyDescent="0.2">
      <c r="B61" s="35" t="s">
        <v>104</v>
      </c>
      <c r="C61" s="2">
        <f t="shared" ref="C61:V61" si="91">SUM(C58:C60)</f>
        <v>12239</v>
      </c>
      <c r="D61" s="2">
        <f t="shared" si="91"/>
        <v>12576</v>
      </c>
      <c r="E61" s="2">
        <f t="shared" si="91"/>
        <v>15227</v>
      </c>
      <c r="F61" s="2">
        <f t="shared" si="91"/>
        <v>13052</v>
      </c>
      <c r="G61" s="2">
        <f t="shared" si="91"/>
        <v>12044</v>
      </c>
      <c r="H61" s="2">
        <f t="shared" si="91"/>
        <v>14038</v>
      </c>
      <c r="I61" s="2">
        <f t="shared" si="91"/>
        <v>17590</v>
      </c>
      <c r="J61" s="2">
        <f t="shared" si="91"/>
        <v>15014</v>
      </c>
      <c r="K61" s="2">
        <f t="shared" si="91"/>
        <v>13239</v>
      </c>
      <c r="L61" s="2">
        <f t="shared" si="91"/>
        <v>14364</v>
      </c>
      <c r="M61" s="2">
        <f t="shared" si="91"/>
        <v>16608</v>
      </c>
      <c r="N61" s="2">
        <f t="shared" si="91"/>
        <v>14487</v>
      </c>
      <c r="O61" s="2">
        <f t="shared" si="91"/>
        <v>14412</v>
      </c>
      <c r="P61" s="2">
        <f t="shared" si="91"/>
        <v>15892</v>
      </c>
      <c r="Q61" s="2">
        <f t="shared" si="91"/>
        <v>19357</v>
      </c>
      <c r="R61" s="2">
        <f t="shared" si="91"/>
        <v>20125</v>
      </c>
      <c r="S61" s="2">
        <f t="shared" si="91"/>
        <v>18598</v>
      </c>
      <c r="T61" s="2">
        <f t="shared" si="91"/>
        <v>19422</v>
      </c>
      <c r="U61" s="2">
        <f t="shared" si="91"/>
        <v>23351</v>
      </c>
      <c r="V61" s="2">
        <f t="shared" si="91"/>
        <v>21747</v>
      </c>
      <c r="W61" s="2">
        <f>SUM(W58:W60)</f>
        <v>20724</v>
      </c>
      <c r="AE61" s="2">
        <f t="shared" si="86"/>
        <v>13052</v>
      </c>
      <c r="AF61" s="2">
        <f t="shared" si="87"/>
        <v>15014</v>
      </c>
      <c r="AG61" s="2">
        <f t="shared" si="88"/>
        <v>14487</v>
      </c>
      <c r="AH61" s="2">
        <f t="shared" si="89"/>
        <v>20125</v>
      </c>
      <c r="AI61" s="2">
        <f t="shared" si="90"/>
        <v>21747</v>
      </c>
    </row>
    <row r="62" spans="1:35" x14ac:dyDescent="0.2">
      <c r="B62" s="35" t="s">
        <v>105</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c r="AE62" s="2">
        <f t="shared" si="86"/>
        <v>11117</v>
      </c>
      <c r="AF62" s="2">
        <f t="shared" si="87"/>
        <v>10223</v>
      </c>
      <c r="AG62" s="2">
        <f t="shared" si="88"/>
        <v>11338</v>
      </c>
      <c r="AH62" s="2">
        <f t="shared" si="89"/>
        <v>11536</v>
      </c>
      <c r="AI62" s="2">
        <f t="shared" si="90"/>
        <v>13549</v>
      </c>
    </row>
    <row r="63" spans="1:35" x14ac:dyDescent="0.2">
      <c r="B63" s="35" t="s">
        <v>106</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c r="AE63" s="2">
        <f t="shared" si="86"/>
        <v>1924</v>
      </c>
      <c r="AF63" s="2">
        <f t="shared" si="87"/>
        <v>2004</v>
      </c>
      <c r="AG63" s="2">
        <f t="shared" si="88"/>
        <v>2275</v>
      </c>
      <c r="AH63" s="2">
        <f t="shared" si="89"/>
        <v>2218</v>
      </c>
      <c r="AI63" s="2">
        <f t="shared" si="90"/>
        <v>2493</v>
      </c>
    </row>
    <row r="64" spans="1:35" x14ac:dyDescent="0.2">
      <c r="B64" s="35" t="s">
        <v>107</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c r="AE64" s="2">
        <f t="shared" si="86"/>
        <v>693</v>
      </c>
      <c r="AF64" s="2">
        <f t="shared" si="87"/>
        <v>972</v>
      </c>
      <c r="AG64" s="2">
        <f t="shared" si="88"/>
        <v>1122</v>
      </c>
      <c r="AH64" s="2">
        <f t="shared" si="89"/>
        <v>990</v>
      </c>
      <c r="AI64" s="2">
        <f t="shared" si="90"/>
        <v>1566</v>
      </c>
    </row>
    <row r="65" spans="1:35" x14ac:dyDescent="0.2">
      <c r="B65" s="35" t="s">
        <v>108</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c r="AE65" s="2">
        <f t="shared" si="86"/>
        <v>1866</v>
      </c>
      <c r="AF65" s="2">
        <f t="shared" si="87"/>
        <v>1780</v>
      </c>
      <c r="AG65" s="2">
        <f t="shared" si="88"/>
        <v>1724</v>
      </c>
      <c r="AH65" s="2">
        <f t="shared" si="89"/>
        <v>1939</v>
      </c>
      <c r="AI65" s="2">
        <f t="shared" si="90"/>
        <v>1629</v>
      </c>
    </row>
    <row r="66" spans="1:35" s="9" customFormat="1" ht="15" x14ac:dyDescent="0.25">
      <c r="A66" s="8"/>
      <c r="B66" s="8" t="s">
        <v>109</v>
      </c>
      <c r="C66" s="9">
        <f t="shared" ref="C66:V66" si="92">SUM(C61:C65)</f>
        <v>27581</v>
      </c>
      <c r="D66" s="9">
        <f t="shared" si="92"/>
        <v>27612</v>
      </c>
      <c r="E66" s="9">
        <f t="shared" si="92"/>
        <v>30917</v>
      </c>
      <c r="F66" s="9">
        <f t="shared" si="92"/>
        <v>28652</v>
      </c>
      <c r="G66" s="9">
        <f t="shared" si="92"/>
        <v>27771</v>
      </c>
      <c r="H66" s="9">
        <f t="shared" si="92"/>
        <v>28829</v>
      </c>
      <c r="I66" s="9">
        <f t="shared" si="92"/>
        <v>32492</v>
      </c>
      <c r="J66" s="9">
        <f t="shared" si="92"/>
        <v>29993</v>
      </c>
      <c r="K66" s="9">
        <f t="shared" si="92"/>
        <v>29502</v>
      </c>
      <c r="L66" s="9">
        <f t="shared" si="92"/>
        <v>29730</v>
      </c>
      <c r="M66" s="9">
        <f t="shared" si="92"/>
        <v>32196</v>
      </c>
      <c r="N66" s="9">
        <f t="shared" si="92"/>
        <v>30946</v>
      </c>
      <c r="O66" s="9">
        <f t="shared" si="92"/>
        <v>33637</v>
      </c>
      <c r="P66" s="9">
        <f t="shared" si="92"/>
        <v>35422</v>
      </c>
      <c r="Q66" s="9">
        <f t="shared" si="92"/>
        <v>37342</v>
      </c>
      <c r="R66" s="9">
        <f t="shared" si="92"/>
        <v>36808</v>
      </c>
      <c r="S66" s="9">
        <f t="shared" si="92"/>
        <v>35512</v>
      </c>
      <c r="T66" s="9">
        <f t="shared" si="92"/>
        <v>36525</v>
      </c>
      <c r="U66" s="9">
        <f t="shared" si="92"/>
        <v>40608</v>
      </c>
      <c r="V66" s="9">
        <f t="shared" si="92"/>
        <v>40984</v>
      </c>
      <c r="W66" s="9">
        <f>SUM(W61:W65)</f>
        <v>40068</v>
      </c>
      <c r="AE66" s="9">
        <f>SUM(AE61:AE65)</f>
        <v>28652</v>
      </c>
      <c r="AF66" s="9">
        <f t="shared" ref="AF66:AI66" si="93">SUM(AF61:AF65)</f>
        <v>29993</v>
      </c>
      <c r="AG66" s="9">
        <f t="shared" si="93"/>
        <v>30946</v>
      </c>
      <c r="AH66" s="9">
        <f t="shared" si="93"/>
        <v>36808</v>
      </c>
      <c r="AI66" s="9">
        <f t="shared" si="93"/>
        <v>40984</v>
      </c>
    </row>
    <row r="67" spans="1:35" x14ac:dyDescent="0.2">
      <c r="B67" s="35" t="s">
        <v>110</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c r="AE67" s="2">
        <f t="shared" si="86"/>
        <v>11651</v>
      </c>
      <c r="AF67" s="2">
        <f>J67</f>
        <v>11297</v>
      </c>
      <c r="AG67" s="2">
        <f>N67</f>
        <v>11833</v>
      </c>
      <c r="AH67" s="2">
        <f>R67</f>
        <v>14440</v>
      </c>
      <c r="AI67" s="2">
        <f>V67</f>
        <v>12827</v>
      </c>
    </row>
    <row r="68" spans="1:35" s="9" customFormat="1" ht="15" x14ac:dyDescent="0.25">
      <c r="A68" s="8"/>
      <c r="B68" s="8" t="s">
        <v>111</v>
      </c>
      <c r="C68" s="9">
        <f t="shared" ref="C68:V68" si="94">C66+C67</f>
        <v>38560</v>
      </c>
      <c r="D68" s="9">
        <f t="shared" si="94"/>
        <v>38667</v>
      </c>
      <c r="E68" s="9">
        <f t="shared" si="94"/>
        <v>42009</v>
      </c>
      <c r="F68" s="9">
        <f t="shared" si="94"/>
        <v>40303</v>
      </c>
      <c r="G68" s="9">
        <f t="shared" si="94"/>
        <v>38929</v>
      </c>
      <c r="H68" s="9">
        <f t="shared" si="94"/>
        <v>39996</v>
      </c>
      <c r="I68" s="9">
        <f t="shared" si="94"/>
        <v>43572</v>
      </c>
      <c r="J68" s="9">
        <f t="shared" si="94"/>
        <v>41290</v>
      </c>
      <c r="K68" s="9">
        <f t="shared" si="94"/>
        <v>40619</v>
      </c>
      <c r="L68" s="9">
        <f t="shared" si="94"/>
        <v>41566</v>
      </c>
      <c r="M68" s="9">
        <f t="shared" si="94"/>
        <v>43741</v>
      </c>
      <c r="N68" s="9">
        <f t="shared" si="94"/>
        <v>42779</v>
      </c>
      <c r="O68" s="9">
        <f t="shared" si="94"/>
        <v>44806</v>
      </c>
      <c r="P68" s="9">
        <f t="shared" si="94"/>
        <v>48000</v>
      </c>
      <c r="Q68" s="9">
        <f t="shared" si="94"/>
        <v>50661</v>
      </c>
      <c r="R68" s="9">
        <f t="shared" si="94"/>
        <v>51248</v>
      </c>
      <c r="S68" s="9">
        <f t="shared" si="94"/>
        <v>50471</v>
      </c>
      <c r="T68" s="9">
        <f t="shared" si="94"/>
        <v>51385</v>
      </c>
      <c r="U68" s="9">
        <f t="shared" si="94"/>
        <v>54411</v>
      </c>
      <c r="V68" s="9">
        <f t="shared" si="94"/>
        <v>53811</v>
      </c>
      <c r="W68" s="9">
        <f>W66+W67</f>
        <v>50842</v>
      </c>
      <c r="AE68" s="9">
        <f>AE66+AE67</f>
        <v>40303</v>
      </c>
      <c r="AF68" s="9">
        <f t="shared" ref="AF68:AI68" si="95">AF66+AF67</f>
        <v>41290</v>
      </c>
      <c r="AG68" s="9">
        <f t="shared" si="95"/>
        <v>42779</v>
      </c>
      <c r="AH68" s="9">
        <f t="shared" si="95"/>
        <v>51248</v>
      </c>
      <c r="AI68" s="9">
        <f t="shared" si="95"/>
        <v>53811</v>
      </c>
    </row>
    <row r="71" spans="1:35" x14ac:dyDescent="0.2">
      <c r="B71" s="38" t="s">
        <v>114</v>
      </c>
      <c r="C71" s="2">
        <f>C25</f>
        <v>1194</v>
      </c>
      <c r="D71" s="2">
        <f t="shared" ref="D71:W71" si="96">D25</f>
        <v>1192</v>
      </c>
      <c r="E71" s="2">
        <f t="shared" si="96"/>
        <v>1060</v>
      </c>
      <c r="F71" s="2">
        <f t="shared" si="96"/>
        <v>1692</v>
      </c>
      <c r="G71" s="2">
        <f t="shared" si="96"/>
        <v>1288</v>
      </c>
      <c r="H71" s="2">
        <f t="shared" si="96"/>
        <v>1338</v>
      </c>
      <c r="I71" s="2">
        <f t="shared" si="96"/>
        <v>1152</v>
      </c>
      <c r="J71" s="2">
        <f t="shared" si="96"/>
        <v>1384</v>
      </c>
      <c r="K71" s="2">
        <f t="shared" si="96"/>
        <v>1376</v>
      </c>
      <c r="L71" s="2">
        <f t="shared" si="96"/>
        <v>1499</v>
      </c>
      <c r="M71" s="2">
        <f t="shared" si="96"/>
        <v>1289</v>
      </c>
      <c r="N71" s="2">
        <f t="shared" si="96"/>
        <v>1474</v>
      </c>
      <c r="O71" s="2">
        <f t="shared" si="96"/>
        <v>861</v>
      </c>
      <c r="P71" s="2">
        <f t="shared" si="96"/>
        <v>2232</v>
      </c>
      <c r="Q71" s="2">
        <f t="shared" si="96"/>
        <v>1555</v>
      </c>
      <c r="R71" s="2">
        <f t="shared" si="96"/>
        <v>1950</v>
      </c>
      <c r="S71" s="2">
        <f t="shared" si="96"/>
        <v>2695</v>
      </c>
      <c r="T71" s="2">
        <f t="shared" si="96"/>
        <v>2381</v>
      </c>
      <c r="U71" s="2">
        <f t="shared" si="96"/>
        <v>2065</v>
      </c>
      <c r="V71" s="2">
        <f t="shared" si="96"/>
        <v>2149</v>
      </c>
      <c r="W71" s="2">
        <f t="shared" si="96"/>
        <v>1610</v>
      </c>
      <c r="AE71" s="2">
        <f>AE25</f>
        <v>5138</v>
      </c>
      <c r="AF71" s="2">
        <f t="shared" ref="AF71:AI71" si="97">AF25</f>
        <v>5162</v>
      </c>
      <c r="AG71" s="2">
        <f t="shared" si="97"/>
        <v>5638</v>
      </c>
      <c r="AH71" s="2">
        <f>AH25</f>
        <v>6598</v>
      </c>
      <c r="AI71" s="2">
        <f t="shared" si="97"/>
        <v>9290</v>
      </c>
    </row>
    <row r="72" spans="1:35" x14ac:dyDescent="0.2">
      <c r="B72" s="38" t="s">
        <v>115</v>
      </c>
      <c r="C72" s="2"/>
      <c r="D72" s="2"/>
      <c r="N72" s="2">
        <v>3269</v>
      </c>
      <c r="R72" s="2">
        <f>R25</f>
        <v>1950</v>
      </c>
      <c r="S72" s="2">
        <v>2097</v>
      </c>
      <c r="W72" s="2">
        <v>1009</v>
      </c>
      <c r="AE72" s="2">
        <v>2908</v>
      </c>
      <c r="AF72" s="2">
        <v>2930</v>
      </c>
      <c r="AG72" s="2">
        <f>N72</f>
        <v>3269</v>
      </c>
      <c r="AH72" s="2">
        <v>4368</v>
      </c>
      <c r="AI72" s="2">
        <v>6949</v>
      </c>
    </row>
    <row r="73" spans="1:35" x14ac:dyDescent="0.2">
      <c r="B73" s="38" t="s">
        <v>96</v>
      </c>
      <c r="C73" s="2"/>
      <c r="D73" s="2"/>
      <c r="N73" s="2">
        <v>2604</v>
      </c>
      <c r="S73" s="2">
        <v>667</v>
      </c>
      <c r="W73" s="2">
        <v>679</v>
      </c>
      <c r="AE73" s="2">
        <v>2476</v>
      </c>
      <c r="AF73" s="2">
        <v>2474</v>
      </c>
      <c r="AG73" s="2">
        <f t="shared" ref="AG73:AG82" si="98">N73</f>
        <v>2604</v>
      </c>
      <c r="AH73" s="2">
        <v>2485</v>
      </c>
      <c r="AI73" s="2">
        <v>2642</v>
      </c>
    </row>
    <row r="74" spans="1:35" x14ac:dyDescent="0.2">
      <c r="B74" s="38" t="s">
        <v>116</v>
      </c>
      <c r="C74" s="2"/>
      <c r="D74" s="2"/>
      <c r="N74" s="2">
        <v>147</v>
      </c>
      <c r="S74" s="2">
        <v>79</v>
      </c>
      <c r="W74" s="2">
        <v>83</v>
      </c>
      <c r="AE74" s="2">
        <v>112</v>
      </c>
      <c r="AF74" s="2">
        <v>132</v>
      </c>
      <c r="AG74" s="2">
        <f t="shared" si="98"/>
        <v>147</v>
      </c>
      <c r="AH74" s="2">
        <v>200</v>
      </c>
      <c r="AI74" s="2">
        <v>228</v>
      </c>
    </row>
    <row r="75" spans="1:35" x14ac:dyDescent="0.2">
      <c r="B75" s="38" t="s">
        <v>107</v>
      </c>
      <c r="C75" s="2"/>
      <c r="D75" s="2"/>
      <c r="N75" s="2">
        <v>178</v>
      </c>
      <c r="S75" s="2">
        <v>170</v>
      </c>
      <c r="W75" s="2">
        <v>115</v>
      </c>
      <c r="AE75" s="2">
        <v>-188</v>
      </c>
      <c r="AF75" s="2">
        <v>322</v>
      </c>
      <c r="AG75" s="2">
        <f t="shared" si="98"/>
        <v>178</v>
      </c>
      <c r="AH75" s="2">
        <v>-184</v>
      </c>
      <c r="AI75" s="2">
        <v>522</v>
      </c>
    </row>
    <row r="76" spans="1:35" x14ac:dyDescent="0.2">
      <c r="B76" s="38" t="s">
        <v>117</v>
      </c>
      <c r="C76" s="2"/>
      <c r="D76" s="2"/>
      <c r="N76" s="2">
        <v>0</v>
      </c>
      <c r="S76" s="2">
        <v>-335</v>
      </c>
      <c r="W76" s="2">
        <v>0</v>
      </c>
      <c r="AE76" s="2">
        <v>0</v>
      </c>
      <c r="AF76" s="2">
        <v>0</v>
      </c>
      <c r="AG76" s="2">
        <f t="shared" si="98"/>
        <v>0</v>
      </c>
      <c r="AH76" s="2">
        <v>0</v>
      </c>
      <c r="AI76" s="2">
        <v>-335</v>
      </c>
    </row>
    <row r="77" spans="1:35" x14ac:dyDescent="0.2">
      <c r="B77" s="38" t="s">
        <v>136</v>
      </c>
      <c r="C77" s="2"/>
      <c r="D77" s="2"/>
      <c r="N77" s="2">
        <v>10</v>
      </c>
      <c r="S77" s="2">
        <v>0</v>
      </c>
      <c r="W77" s="2">
        <v>0</v>
      </c>
      <c r="AE77" s="2">
        <v>123</v>
      </c>
      <c r="AF77" s="2">
        <v>0</v>
      </c>
      <c r="AG77" s="2">
        <f t="shared" si="98"/>
        <v>10</v>
      </c>
      <c r="AH77" s="2">
        <v>512</v>
      </c>
      <c r="AI77" s="2">
        <v>0</v>
      </c>
    </row>
    <row r="78" spans="1:35" x14ac:dyDescent="0.2">
      <c r="B78" s="38" t="s">
        <v>118</v>
      </c>
      <c r="C78" s="2"/>
      <c r="D78" s="2"/>
      <c r="N78" s="2">
        <v>29</v>
      </c>
      <c r="S78" s="2">
        <v>-30</v>
      </c>
      <c r="W78" s="2">
        <v>52</v>
      </c>
      <c r="AE78" s="2">
        <v>208</v>
      </c>
      <c r="AF78" s="2">
        <v>95</v>
      </c>
      <c r="AG78" s="2">
        <f t="shared" si="98"/>
        <v>29</v>
      </c>
      <c r="AH78" s="2">
        <v>86</v>
      </c>
      <c r="AI78" s="2">
        <v>67</v>
      </c>
    </row>
    <row r="79" spans="1:35" x14ac:dyDescent="0.2">
      <c r="B79" s="38" t="s">
        <v>88</v>
      </c>
      <c r="C79" s="2"/>
      <c r="D79" s="2"/>
      <c r="N79" s="2">
        <v>505</v>
      </c>
      <c r="S79" s="2">
        <v>114</v>
      </c>
      <c r="W79" s="2">
        <v>-1181</v>
      </c>
      <c r="AE79" s="2">
        <v>-348</v>
      </c>
      <c r="AF79" s="2">
        <v>-900</v>
      </c>
      <c r="AG79" s="2">
        <f t="shared" si="98"/>
        <v>505</v>
      </c>
      <c r="AH79" s="2">
        <v>-1661</v>
      </c>
      <c r="AI79" s="2">
        <v>-3249</v>
      </c>
    </row>
    <row r="80" spans="1:35" x14ac:dyDescent="0.2">
      <c r="B80" s="38" t="s">
        <v>119</v>
      </c>
      <c r="C80" s="2"/>
      <c r="D80" s="2"/>
      <c r="N80" s="2">
        <v>18</v>
      </c>
      <c r="S80" s="2">
        <v>-5</v>
      </c>
      <c r="W80" s="2">
        <v>-86</v>
      </c>
      <c r="AE80" s="2">
        <v>-156</v>
      </c>
      <c r="AF80" s="2">
        <v>-299</v>
      </c>
      <c r="AG80" s="2">
        <f t="shared" si="98"/>
        <v>18</v>
      </c>
      <c r="AH80" s="2">
        <v>-137</v>
      </c>
      <c r="AI80" s="2">
        <v>-78</v>
      </c>
    </row>
    <row r="81" spans="1:35" x14ac:dyDescent="0.2">
      <c r="B81" s="38" t="s">
        <v>101</v>
      </c>
      <c r="C81" s="2"/>
      <c r="D81" s="2"/>
      <c r="N81" s="2">
        <v>140</v>
      </c>
      <c r="S81" s="2">
        <v>-1205</v>
      </c>
      <c r="W81" s="2">
        <v>-1560</v>
      </c>
      <c r="AE81" s="2">
        <v>1307</v>
      </c>
      <c r="AF81" s="2">
        <v>1127</v>
      </c>
      <c r="AG81" s="2">
        <f t="shared" si="98"/>
        <v>140</v>
      </c>
      <c r="AH81" s="2">
        <v>2925</v>
      </c>
      <c r="AI81" s="2">
        <v>2628</v>
      </c>
    </row>
    <row r="82" spans="1:35" x14ac:dyDescent="0.2">
      <c r="B82" s="38" t="s">
        <v>120</v>
      </c>
      <c r="C82" s="2"/>
      <c r="D82" s="2"/>
      <c r="N82" s="2">
        <v>199</v>
      </c>
      <c r="S82" s="2">
        <v>-413</v>
      </c>
      <c r="W82" s="2">
        <v>-505</v>
      </c>
      <c r="AE82" s="2">
        <v>419</v>
      </c>
      <c r="AF82" s="2">
        <v>89</v>
      </c>
      <c r="AG82" s="2">
        <f t="shared" si="98"/>
        <v>199</v>
      </c>
      <c r="AH82" s="2">
        <v>1931</v>
      </c>
      <c r="AI82" s="2">
        <v>-746</v>
      </c>
    </row>
    <row r="83" spans="1:35" s="9" customFormat="1" ht="15" x14ac:dyDescent="0.25">
      <c r="A83" s="8"/>
      <c r="B83" s="8" t="s">
        <v>121</v>
      </c>
      <c r="C83" s="9">
        <f>SUM(C72:C82)</f>
        <v>0</v>
      </c>
      <c r="D83" s="9">
        <f>SUM(D72:D82)</f>
        <v>0</v>
      </c>
      <c r="E83" s="9">
        <f>SUM(E72:E82)</f>
        <v>0</v>
      </c>
      <c r="F83" s="9">
        <f>SUM(F72:F82)</f>
        <v>0</v>
      </c>
      <c r="G83" s="9">
        <f>SUM(G72:G82)</f>
        <v>0</v>
      </c>
      <c r="H83" s="9">
        <f>SUM(H72:H82)</f>
        <v>0</v>
      </c>
      <c r="I83" s="9">
        <f>SUM(I72:I82)</f>
        <v>0</v>
      </c>
      <c r="J83" s="9">
        <f>SUM(J72:J82)</f>
        <v>0</v>
      </c>
      <c r="K83" s="9">
        <f>SUM(K72:K82)</f>
        <v>0</v>
      </c>
      <c r="L83" s="9">
        <f>SUM(L72:L82)</f>
        <v>0</v>
      </c>
      <c r="M83" s="9">
        <f>SUM(M72:M82)</f>
        <v>0</v>
      </c>
      <c r="N83" s="9">
        <f>SUM(N72:N82)</f>
        <v>7099</v>
      </c>
      <c r="O83" s="9">
        <f>SUM(O72:O82)</f>
        <v>0</v>
      </c>
      <c r="P83" s="9">
        <f>SUM(P72:P82)</f>
        <v>0</v>
      </c>
      <c r="Q83" s="9">
        <f>SUM(Q72:Q82)</f>
        <v>0</v>
      </c>
      <c r="R83" s="9">
        <f>SUM(R72:R82)</f>
        <v>1950</v>
      </c>
      <c r="S83" s="9">
        <f>SUM(S72:S82)</f>
        <v>1139</v>
      </c>
      <c r="T83" s="9">
        <f>SUM(T72:T82)</f>
        <v>0</v>
      </c>
      <c r="U83" s="9">
        <f>SUM(U72:U82)</f>
        <v>0</v>
      </c>
      <c r="V83" s="9">
        <f>SUM(V72:V82)</f>
        <v>0</v>
      </c>
      <c r="W83" s="9">
        <f>SUM(W72:W82)</f>
        <v>-1394</v>
      </c>
      <c r="AE83" s="9">
        <f>SUM(AE72:AE82)</f>
        <v>6861</v>
      </c>
      <c r="AF83" s="9">
        <f>SUM(AF72:AF82)</f>
        <v>5970</v>
      </c>
      <c r="AG83" s="9">
        <f>SUM(AG72:AG82)</f>
        <v>7099</v>
      </c>
      <c r="AH83" s="9">
        <f>SUM(AH72:AH82)</f>
        <v>10525</v>
      </c>
      <c r="AI83" s="9">
        <f>SUM(AI72:AI82)</f>
        <v>8628</v>
      </c>
    </row>
    <row r="84" spans="1:35" s="39" customFormat="1" x14ac:dyDescent="0.2">
      <c r="A84" s="38"/>
      <c r="B84" s="38" t="s">
        <v>122</v>
      </c>
      <c r="N84" s="39">
        <v>-3027</v>
      </c>
      <c r="S84" s="39">
        <v>-540</v>
      </c>
      <c r="W84" s="39">
        <v>-952</v>
      </c>
      <c r="AE84" s="39">
        <v>-2533</v>
      </c>
      <c r="AF84" s="39">
        <v>-3516</v>
      </c>
      <c r="AG84" s="2">
        <f t="shared" ref="AG84:AG87" si="99">N84</f>
        <v>-3027</v>
      </c>
      <c r="AH84" s="39">
        <v>-2649</v>
      </c>
      <c r="AI84" s="39">
        <v>-3544</v>
      </c>
    </row>
    <row r="85" spans="1:35" s="39" customFormat="1" x14ac:dyDescent="0.2">
      <c r="A85" s="38"/>
      <c r="B85" s="38" t="s">
        <v>123</v>
      </c>
      <c r="N85" s="39">
        <v>63</v>
      </c>
      <c r="S85" s="39">
        <v>12</v>
      </c>
      <c r="W85" s="39">
        <v>2</v>
      </c>
      <c r="AE85" s="39">
        <v>31</v>
      </c>
      <c r="AF85" s="39">
        <v>85</v>
      </c>
      <c r="AG85" s="2">
        <f t="shared" si="99"/>
        <v>63</v>
      </c>
      <c r="AH85" s="39">
        <v>42</v>
      </c>
      <c r="AI85" s="39">
        <v>27</v>
      </c>
    </row>
    <row r="86" spans="1:35" x14ac:dyDescent="0.2">
      <c r="B86" s="38" t="s">
        <v>124</v>
      </c>
      <c r="C86" s="2"/>
      <c r="D86" s="2"/>
      <c r="N86" s="2">
        <v>0</v>
      </c>
      <c r="S86" s="2">
        <v>356</v>
      </c>
      <c r="W86" s="2">
        <v>0</v>
      </c>
      <c r="AE86" s="2">
        <v>-518</v>
      </c>
      <c r="AF86" s="2">
        <v>0</v>
      </c>
      <c r="AG86" s="2">
        <f t="shared" si="99"/>
        <v>0</v>
      </c>
      <c r="AH86" s="2">
        <v>0</v>
      </c>
      <c r="AI86" s="2">
        <v>356</v>
      </c>
    </row>
    <row r="87" spans="1:35" s="39" customFormat="1" x14ac:dyDescent="0.2">
      <c r="A87" s="38"/>
      <c r="B87" s="38" t="s">
        <v>125</v>
      </c>
      <c r="N87" s="39">
        <v>20</v>
      </c>
      <c r="S87" s="39">
        <v>7</v>
      </c>
      <c r="W87" s="39">
        <v>2</v>
      </c>
      <c r="AE87" s="39">
        <v>-55</v>
      </c>
      <c r="AF87" s="39">
        <v>15</v>
      </c>
      <c r="AG87" s="39">
        <f t="shared" si="99"/>
        <v>20</v>
      </c>
      <c r="AH87" s="39">
        <v>16</v>
      </c>
      <c r="AI87" s="39">
        <v>7</v>
      </c>
    </row>
    <row r="88" spans="1:35" s="9" customFormat="1" ht="15" x14ac:dyDescent="0.25">
      <c r="A88" s="8"/>
      <c r="B88" s="8" t="s">
        <v>126</v>
      </c>
      <c r="C88" s="9">
        <f>SUM(C84:C87)</f>
        <v>0</v>
      </c>
      <c r="D88" s="9">
        <f t="shared" ref="D88:W88" si="100">SUM(D84:D87)</f>
        <v>0</v>
      </c>
      <c r="E88" s="9">
        <f t="shared" si="100"/>
        <v>0</v>
      </c>
      <c r="F88" s="9">
        <f t="shared" si="100"/>
        <v>0</v>
      </c>
      <c r="G88" s="9">
        <f t="shared" si="100"/>
        <v>0</v>
      </c>
      <c r="H88" s="9">
        <f t="shared" si="100"/>
        <v>0</v>
      </c>
      <c r="I88" s="9">
        <f t="shared" si="100"/>
        <v>0</v>
      </c>
      <c r="J88" s="9">
        <f t="shared" si="100"/>
        <v>0</v>
      </c>
      <c r="K88" s="9">
        <f t="shared" si="100"/>
        <v>0</v>
      </c>
      <c r="L88" s="9">
        <f t="shared" si="100"/>
        <v>0</v>
      </c>
      <c r="M88" s="9">
        <f t="shared" si="100"/>
        <v>0</v>
      </c>
      <c r="N88" s="9">
        <f t="shared" si="100"/>
        <v>-2944</v>
      </c>
      <c r="O88" s="9">
        <f t="shared" si="100"/>
        <v>0</v>
      </c>
      <c r="P88" s="9">
        <f t="shared" si="100"/>
        <v>0</v>
      </c>
      <c r="Q88" s="9">
        <f t="shared" si="100"/>
        <v>0</v>
      </c>
      <c r="R88" s="9">
        <f t="shared" si="100"/>
        <v>0</v>
      </c>
      <c r="S88" s="9">
        <f t="shared" si="100"/>
        <v>-165</v>
      </c>
      <c r="T88" s="9">
        <f t="shared" si="100"/>
        <v>0</v>
      </c>
      <c r="U88" s="9">
        <f t="shared" si="100"/>
        <v>0</v>
      </c>
      <c r="V88" s="9">
        <f t="shared" si="100"/>
        <v>0</v>
      </c>
      <c r="W88" s="9">
        <f t="shared" si="100"/>
        <v>-948</v>
      </c>
      <c r="AE88" s="9">
        <f t="shared" ref="AE88" si="101">SUM(AE84:AE87)</f>
        <v>-3075</v>
      </c>
      <c r="AF88" s="9">
        <f t="shared" ref="AF88" si="102">SUM(AF84:AF87)</f>
        <v>-3416</v>
      </c>
      <c r="AG88" s="9">
        <f t="shared" ref="AG88" si="103">SUM(AG84:AG87)</f>
        <v>-2944</v>
      </c>
      <c r="AH88" s="9">
        <f t="shared" ref="AH88" si="104">SUM(AH84:AH87)</f>
        <v>-2591</v>
      </c>
      <c r="AI88" s="9">
        <f t="shared" ref="AI88" si="105">SUM(AI84:AI87)</f>
        <v>-3154</v>
      </c>
    </row>
    <row r="89" spans="1:35" x14ac:dyDescent="0.2">
      <c r="B89" s="38" t="s">
        <v>127</v>
      </c>
      <c r="C89" s="2"/>
      <c r="D89" s="2"/>
      <c r="N89" s="2">
        <v>0</v>
      </c>
      <c r="S89" s="2">
        <v>0</v>
      </c>
      <c r="W89" s="2">
        <v>945</v>
      </c>
      <c r="AE89" s="2">
        <v>0</v>
      </c>
      <c r="AF89" s="2">
        <v>0</v>
      </c>
      <c r="AG89" s="2">
        <f t="shared" ref="AG89:AG95" si="106">N89</f>
        <v>0</v>
      </c>
      <c r="AH89" s="2">
        <v>0</v>
      </c>
      <c r="AI89" s="2">
        <v>0</v>
      </c>
    </row>
    <row r="90" spans="1:35" x14ac:dyDescent="0.2">
      <c r="B90" s="38" t="s">
        <v>137</v>
      </c>
      <c r="C90" s="2"/>
      <c r="D90" s="2"/>
      <c r="N90" s="2">
        <v>1739</v>
      </c>
      <c r="S90" s="2">
        <v>0</v>
      </c>
      <c r="W90" s="2">
        <v>0</v>
      </c>
      <c r="AE90" s="2">
        <v>739</v>
      </c>
      <c r="AF90" s="2">
        <v>0</v>
      </c>
      <c r="AG90" s="2">
        <f t="shared" si="106"/>
        <v>1739</v>
      </c>
      <c r="AH90" s="2">
        <v>2480</v>
      </c>
      <c r="AI90" s="2">
        <v>1972</v>
      </c>
    </row>
    <row r="91" spans="1:35" x14ac:dyDescent="0.2">
      <c r="B91" s="38" t="s">
        <v>128</v>
      </c>
      <c r="C91" s="2"/>
      <c r="D91" s="2"/>
      <c r="N91" s="2">
        <v>-2069</v>
      </c>
      <c r="S91" s="2">
        <v>-21</v>
      </c>
      <c r="W91" s="2">
        <v>-48</v>
      </c>
      <c r="AE91" s="2">
        <v>-2192</v>
      </c>
      <c r="AF91" s="2">
        <v>-281</v>
      </c>
      <c r="AG91" s="2">
        <f t="shared" si="106"/>
        <v>-2069</v>
      </c>
      <c r="AH91" s="2">
        <v>-2415</v>
      </c>
      <c r="AI91" s="2">
        <v>-1147</v>
      </c>
    </row>
    <row r="92" spans="1:35" x14ac:dyDescent="0.2">
      <c r="B92" s="38" t="s">
        <v>129</v>
      </c>
      <c r="C92" s="2"/>
      <c r="D92" s="2"/>
      <c r="N92" s="2">
        <v>-1330</v>
      </c>
      <c r="S92" s="2">
        <v>-340</v>
      </c>
      <c r="W92" s="2">
        <v>-424</v>
      </c>
      <c r="AE92" s="2">
        <v>-1338</v>
      </c>
      <c r="AF92" s="2">
        <v>-1335</v>
      </c>
      <c r="AG92" s="2">
        <f t="shared" si="106"/>
        <v>-1330</v>
      </c>
      <c r="AH92" s="2">
        <v>-1343</v>
      </c>
      <c r="AI92" s="2">
        <v>-1548</v>
      </c>
    </row>
    <row r="93" spans="1:35" x14ac:dyDescent="0.2">
      <c r="B93" s="38" t="s">
        <v>130</v>
      </c>
      <c r="C93" s="2"/>
      <c r="D93" s="2"/>
      <c r="N93" s="2">
        <v>-1565</v>
      </c>
      <c r="S93" s="2">
        <v>-1310</v>
      </c>
      <c r="W93" s="2">
        <v>-181</v>
      </c>
      <c r="AE93" s="2">
        <v>-1046</v>
      </c>
      <c r="AF93" s="2">
        <v>-2124</v>
      </c>
      <c r="AG93" s="2">
        <f t="shared" si="106"/>
        <v>-1565</v>
      </c>
      <c r="AH93" s="2">
        <v>-745</v>
      </c>
      <c r="AI93" s="2">
        <v>-7356</v>
      </c>
    </row>
    <row r="94" spans="1:35" x14ac:dyDescent="0.2">
      <c r="B94" s="38" t="s">
        <v>131</v>
      </c>
      <c r="C94" s="2"/>
      <c r="D94" s="2"/>
      <c r="N94" s="2">
        <v>0</v>
      </c>
      <c r="S94" s="2">
        <v>0</v>
      </c>
      <c r="W94" s="2">
        <v>-2750</v>
      </c>
      <c r="AE94" s="2">
        <v>0</v>
      </c>
      <c r="AF94" s="2">
        <v>0</v>
      </c>
      <c r="AG94" s="2">
        <f t="shared" si="106"/>
        <v>0</v>
      </c>
      <c r="AH94" s="2">
        <v>0</v>
      </c>
      <c r="AI94" s="2">
        <v>0</v>
      </c>
    </row>
    <row r="95" spans="1:35" x14ac:dyDescent="0.2">
      <c r="B95" s="38" t="s">
        <v>132</v>
      </c>
      <c r="C95" s="2"/>
      <c r="D95" s="2"/>
      <c r="N95" s="2">
        <v>73</v>
      </c>
      <c r="S95" s="2">
        <v>2</v>
      </c>
      <c r="W95" s="2">
        <v>1</v>
      </c>
      <c r="AE95" s="2">
        <v>108</v>
      </c>
      <c r="AF95" s="2">
        <v>96</v>
      </c>
      <c r="AG95" s="2">
        <f t="shared" si="106"/>
        <v>73</v>
      </c>
      <c r="AH95" s="2">
        <v>23</v>
      </c>
      <c r="AI95" s="2">
        <v>8</v>
      </c>
    </row>
    <row r="96" spans="1:35" s="9" customFormat="1" ht="15" x14ac:dyDescent="0.25">
      <c r="A96" s="8"/>
      <c r="B96" s="8" t="s">
        <v>133</v>
      </c>
      <c r="C96" s="9">
        <f>SUM(C89:C95)</f>
        <v>0</v>
      </c>
      <c r="D96" s="9">
        <f t="shared" ref="D96:V96" si="107">SUM(D89:D95)</f>
        <v>0</v>
      </c>
      <c r="E96" s="9">
        <f t="shared" si="107"/>
        <v>0</v>
      </c>
      <c r="F96" s="9">
        <f t="shared" si="107"/>
        <v>0</v>
      </c>
      <c r="G96" s="9">
        <f t="shared" si="107"/>
        <v>0</v>
      </c>
      <c r="H96" s="9">
        <f t="shared" si="107"/>
        <v>0</v>
      </c>
      <c r="I96" s="9">
        <f t="shared" si="107"/>
        <v>0</v>
      </c>
      <c r="J96" s="9">
        <f t="shared" si="107"/>
        <v>0</v>
      </c>
      <c r="K96" s="9">
        <f t="shared" si="107"/>
        <v>0</v>
      </c>
      <c r="L96" s="9">
        <f t="shared" si="107"/>
        <v>0</v>
      </c>
      <c r="M96" s="9">
        <f t="shared" si="107"/>
        <v>0</v>
      </c>
      <c r="N96" s="9">
        <f t="shared" si="107"/>
        <v>-3152</v>
      </c>
      <c r="O96" s="9">
        <f t="shared" si="107"/>
        <v>0</v>
      </c>
      <c r="P96" s="9">
        <f t="shared" si="107"/>
        <v>0</v>
      </c>
      <c r="Q96" s="9">
        <f t="shared" si="107"/>
        <v>0</v>
      </c>
      <c r="R96" s="9">
        <f t="shared" si="107"/>
        <v>0</v>
      </c>
      <c r="S96" s="9">
        <f t="shared" si="107"/>
        <v>-1669</v>
      </c>
      <c r="T96" s="9">
        <f t="shared" si="107"/>
        <v>0</v>
      </c>
      <c r="U96" s="9">
        <f t="shared" si="107"/>
        <v>0</v>
      </c>
      <c r="V96" s="9">
        <f t="shared" si="107"/>
        <v>0</v>
      </c>
      <c r="W96" s="9">
        <f>SUM(W89:W95)</f>
        <v>-2457</v>
      </c>
      <c r="AE96" s="9">
        <f t="shared" ref="AE96" si="108">SUM(AE89:AE95)</f>
        <v>-3729</v>
      </c>
      <c r="AF96" s="9">
        <f t="shared" ref="AF96" si="109">SUM(AF89:AF95)</f>
        <v>-3644</v>
      </c>
      <c r="AG96" s="9">
        <f t="shared" ref="AG96" si="110">SUM(AG89:AG95)</f>
        <v>-3152</v>
      </c>
      <c r="AH96" s="9">
        <f t="shared" ref="AH96" si="111">SUM(AH89:AH95)</f>
        <v>-2000</v>
      </c>
      <c r="AI96" s="9">
        <f>SUM(AI89:AI95)</f>
        <v>-8071</v>
      </c>
    </row>
    <row r="97" spans="1:424" x14ac:dyDescent="0.2">
      <c r="B97" s="38" t="s">
        <v>134</v>
      </c>
      <c r="C97" s="2">
        <f>C96+C88+C83</f>
        <v>0</v>
      </c>
      <c r="D97" s="2">
        <f t="shared" ref="D97:W97" si="112">D96+D88+D83</f>
        <v>0</v>
      </c>
      <c r="E97" s="2">
        <f t="shared" si="112"/>
        <v>0</v>
      </c>
      <c r="F97" s="2">
        <f t="shared" si="112"/>
        <v>0</v>
      </c>
      <c r="G97" s="2">
        <f t="shared" si="112"/>
        <v>0</v>
      </c>
      <c r="H97" s="2">
        <f t="shared" si="112"/>
        <v>0</v>
      </c>
      <c r="I97" s="2">
        <f t="shared" si="112"/>
        <v>0</v>
      </c>
      <c r="J97" s="2">
        <f t="shared" si="112"/>
        <v>0</v>
      </c>
      <c r="K97" s="2">
        <f t="shared" si="112"/>
        <v>0</v>
      </c>
      <c r="L97" s="2">
        <f t="shared" si="112"/>
        <v>0</v>
      </c>
      <c r="M97" s="2">
        <f t="shared" si="112"/>
        <v>0</v>
      </c>
      <c r="N97" s="2">
        <f t="shared" si="112"/>
        <v>1003</v>
      </c>
      <c r="O97" s="2">
        <f t="shared" si="112"/>
        <v>0</v>
      </c>
      <c r="P97" s="2">
        <f t="shared" si="112"/>
        <v>0</v>
      </c>
      <c r="Q97" s="2">
        <f t="shared" si="112"/>
        <v>0</v>
      </c>
      <c r="R97" s="2">
        <f t="shared" si="112"/>
        <v>1950</v>
      </c>
      <c r="S97" s="2">
        <f t="shared" si="112"/>
        <v>-695</v>
      </c>
      <c r="T97" s="2">
        <f t="shared" si="112"/>
        <v>0</v>
      </c>
      <c r="U97" s="2">
        <f t="shared" si="112"/>
        <v>0</v>
      </c>
      <c r="V97" s="2">
        <f t="shared" si="112"/>
        <v>0</v>
      </c>
      <c r="W97" s="2">
        <f t="shared" si="112"/>
        <v>-4799</v>
      </c>
      <c r="AE97" s="2">
        <f t="shared" ref="AE97" si="113">AE96+AE88+AE83</f>
        <v>57</v>
      </c>
      <c r="AF97" s="2">
        <f t="shared" ref="AF97" si="114">AF96+AF88+AF83</f>
        <v>-1090</v>
      </c>
      <c r="AG97" s="2">
        <f t="shared" ref="AG97" si="115">AG96+AG88+AG83</f>
        <v>1003</v>
      </c>
      <c r="AH97" s="2">
        <f t="shared" ref="AH97" si="116">AH96+AH88+AH83</f>
        <v>5934</v>
      </c>
      <c r="AI97" s="2">
        <f t="shared" ref="AI97" si="117">AI96+AI88+AI83</f>
        <v>-2597</v>
      </c>
    </row>
    <row r="98" spans="1:424" s="9" customFormat="1" ht="15" x14ac:dyDescent="0.25">
      <c r="A98" s="8"/>
      <c r="B98" s="8" t="s">
        <v>135</v>
      </c>
      <c r="C98" s="9">
        <f>C83-C84</f>
        <v>0</v>
      </c>
      <c r="D98" s="9">
        <f t="shared" ref="D98:W98" si="118">D83-D84</f>
        <v>0</v>
      </c>
      <c r="E98" s="9">
        <f t="shared" si="118"/>
        <v>0</v>
      </c>
      <c r="F98" s="9">
        <f t="shared" si="118"/>
        <v>0</v>
      </c>
      <c r="G98" s="9">
        <f t="shared" si="118"/>
        <v>0</v>
      </c>
      <c r="H98" s="9">
        <f t="shared" si="118"/>
        <v>0</v>
      </c>
      <c r="I98" s="9">
        <f t="shared" si="118"/>
        <v>0</v>
      </c>
      <c r="J98" s="9">
        <f t="shared" si="118"/>
        <v>0</v>
      </c>
      <c r="K98" s="9">
        <f t="shared" si="118"/>
        <v>0</v>
      </c>
      <c r="L98" s="9">
        <f t="shared" si="118"/>
        <v>0</v>
      </c>
      <c r="M98" s="9">
        <f t="shared" si="118"/>
        <v>0</v>
      </c>
      <c r="N98" s="9">
        <f t="shared" si="118"/>
        <v>10126</v>
      </c>
      <c r="O98" s="9">
        <f t="shared" si="118"/>
        <v>0</v>
      </c>
      <c r="P98" s="9">
        <f t="shared" si="118"/>
        <v>0</v>
      </c>
      <c r="Q98" s="9">
        <f t="shared" si="118"/>
        <v>0</v>
      </c>
      <c r="R98" s="9">
        <f t="shared" si="118"/>
        <v>1950</v>
      </c>
      <c r="S98" s="9">
        <f t="shared" si="118"/>
        <v>1679</v>
      </c>
      <c r="T98" s="9">
        <f t="shared" si="118"/>
        <v>0</v>
      </c>
      <c r="U98" s="9">
        <f t="shared" si="118"/>
        <v>0</v>
      </c>
      <c r="V98" s="9">
        <f t="shared" si="118"/>
        <v>0</v>
      </c>
      <c r="W98" s="9">
        <f t="shared" si="118"/>
        <v>-442</v>
      </c>
      <c r="AE98" s="9">
        <f t="shared" ref="AE98:AI98" si="119">AE83-AE84</f>
        <v>9394</v>
      </c>
      <c r="AF98" s="9">
        <f t="shared" si="119"/>
        <v>9486</v>
      </c>
      <c r="AG98" s="9">
        <f t="shared" si="119"/>
        <v>10126</v>
      </c>
      <c r="AH98" s="9">
        <f t="shared" si="119"/>
        <v>13174</v>
      </c>
      <c r="AI98" s="9">
        <f t="shared" si="119"/>
        <v>12172</v>
      </c>
      <c r="AJ98" s="9">
        <f>AI98*(1+$AT$32)</f>
        <v>12050.28</v>
      </c>
      <c r="AK98" s="9">
        <f t="shared" ref="AK98:CV98" si="120">AJ98*(1+$AQ$32)</f>
        <v>11929.7772</v>
      </c>
      <c r="AL98" s="9">
        <f t="shared" si="120"/>
        <v>11810.479428000001</v>
      </c>
      <c r="AM98" s="9">
        <f t="shared" si="120"/>
        <v>11692.374633720001</v>
      </c>
      <c r="AN98" s="9">
        <f t="shared" si="120"/>
        <v>11575.4508873828</v>
      </c>
      <c r="AO98" s="9">
        <f t="shared" si="120"/>
        <v>11459.696378508972</v>
      </c>
      <c r="AP98" s="9">
        <f t="shared" si="120"/>
        <v>11345.099414723882</v>
      </c>
      <c r="AQ98" s="9">
        <f t="shared" si="120"/>
        <v>11231.648420576643</v>
      </c>
      <c r="AR98" s="9">
        <f t="shared" si="120"/>
        <v>11119.331936370876</v>
      </c>
      <c r="AS98" s="9">
        <f t="shared" si="120"/>
        <v>11008.138617007167</v>
      </c>
      <c r="AT98" s="9">
        <f t="shared" si="120"/>
        <v>10898.057230837096</v>
      </c>
      <c r="AU98" s="9">
        <f t="shared" si="120"/>
        <v>10789.076658528724</v>
      </c>
      <c r="AV98" s="9">
        <f t="shared" si="120"/>
        <v>10681.185891943436</v>
      </c>
      <c r="AW98" s="9">
        <f t="shared" si="120"/>
        <v>10574.374033024002</v>
      </c>
      <c r="AX98" s="9">
        <f t="shared" si="120"/>
        <v>10468.630292693762</v>
      </c>
      <c r="AY98" s="9">
        <f t="shared" si="120"/>
        <v>10363.943989766825</v>
      </c>
      <c r="AZ98" s="9">
        <f t="shared" si="120"/>
        <v>10260.304549869157</v>
      </c>
      <c r="BA98" s="9">
        <f t="shared" si="120"/>
        <v>10157.701504370465</v>
      </c>
      <c r="BB98" s="9">
        <f t="shared" si="120"/>
        <v>10056.124489326759</v>
      </c>
      <c r="BC98" s="9">
        <f t="shared" si="120"/>
        <v>9955.5632444334915</v>
      </c>
      <c r="BD98" s="9">
        <f t="shared" si="120"/>
        <v>9856.0076119891564</v>
      </c>
      <c r="BE98" s="9">
        <f t="shared" si="120"/>
        <v>9757.4475358692653</v>
      </c>
      <c r="BF98" s="9">
        <f t="shared" si="120"/>
        <v>9659.873060510572</v>
      </c>
      <c r="BG98" s="9">
        <f t="shared" si="120"/>
        <v>9563.2743299054655</v>
      </c>
      <c r="BH98" s="9">
        <f t="shared" si="120"/>
        <v>9467.6415866064108</v>
      </c>
      <c r="BI98" s="9">
        <f t="shared" si="120"/>
        <v>9372.9651707403464</v>
      </c>
      <c r="BJ98" s="9">
        <f t="shared" si="120"/>
        <v>9279.2355190329436</v>
      </c>
      <c r="BK98" s="9">
        <f t="shared" si="120"/>
        <v>9186.443163842614</v>
      </c>
      <c r="BL98" s="9">
        <f t="shared" si="120"/>
        <v>9094.578732204187</v>
      </c>
      <c r="BM98" s="9">
        <f t="shared" si="120"/>
        <v>9003.6329448821452</v>
      </c>
      <c r="BN98" s="9">
        <f t="shared" si="120"/>
        <v>8913.5966154333237</v>
      </c>
      <c r="BO98" s="9">
        <f t="shared" si="120"/>
        <v>8824.4606492789899</v>
      </c>
      <c r="BP98" s="9">
        <f t="shared" si="120"/>
        <v>8736.2160427862</v>
      </c>
      <c r="BQ98" s="9">
        <f t="shared" si="120"/>
        <v>8648.8538823583385</v>
      </c>
      <c r="BR98" s="9">
        <f t="shared" si="120"/>
        <v>8562.3653435347551</v>
      </c>
      <c r="BS98" s="9">
        <f t="shared" si="120"/>
        <v>8476.7416900994067</v>
      </c>
      <c r="BT98" s="9">
        <f t="shared" si="120"/>
        <v>8391.9742731984134</v>
      </c>
      <c r="BU98" s="9">
        <f t="shared" si="120"/>
        <v>8308.0545304664283</v>
      </c>
      <c r="BV98" s="9">
        <f t="shared" si="120"/>
        <v>8224.9739851617633</v>
      </c>
      <c r="BW98" s="9">
        <f t="shared" si="120"/>
        <v>8142.7242453101453</v>
      </c>
      <c r="BX98" s="9">
        <f t="shared" si="120"/>
        <v>8061.2970028570435</v>
      </c>
      <c r="BY98" s="9">
        <f t="shared" si="120"/>
        <v>7980.6840328284734</v>
      </c>
      <c r="BZ98" s="9">
        <f t="shared" si="120"/>
        <v>7900.8771925001884</v>
      </c>
      <c r="CA98" s="9">
        <f t="shared" si="120"/>
        <v>7821.8684205751861</v>
      </c>
      <c r="CB98" s="9">
        <f t="shared" si="120"/>
        <v>7743.6497363694343</v>
      </c>
      <c r="CC98" s="9">
        <f t="shared" si="120"/>
        <v>7666.2132390057395</v>
      </c>
      <c r="CD98" s="9">
        <f t="shared" si="120"/>
        <v>7589.5511066156823</v>
      </c>
      <c r="CE98" s="9">
        <f t="shared" si="120"/>
        <v>7513.6555955495251</v>
      </c>
      <c r="CF98" s="9">
        <f t="shared" si="120"/>
        <v>7438.5190395940299</v>
      </c>
      <c r="CG98" s="9">
        <f t="shared" si="120"/>
        <v>7364.1338491980896</v>
      </c>
      <c r="CH98" s="9">
        <f t="shared" si="120"/>
        <v>7290.492510706109</v>
      </c>
      <c r="CI98" s="9">
        <f t="shared" si="120"/>
        <v>7217.587585599048</v>
      </c>
      <c r="CJ98" s="9">
        <f t="shared" si="120"/>
        <v>7145.4117097430571</v>
      </c>
      <c r="CK98" s="9">
        <f t="shared" si="120"/>
        <v>7073.9575926456264</v>
      </c>
      <c r="CL98" s="9">
        <f t="shared" si="120"/>
        <v>7003.21801671917</v>
      </c>
      <c r="CM98" s="9">
        <f t="shared" si="120"/>
        <v>6933.1858365519784</v>
      </c>
      <c r="CN98" s="9">
        <f t="shared" si="120"/>
        <v>6863.8539781864583</v>
      </c>
      <c r="CO98" s="9">
        <f t="shared" si="120"/>
        <v>6795.2154384045934</v>
      </c>
      <c r="CP98" s="9">
        <f t="shared" si="120"/>
        <v>6727.2632840205479</v>
      </c>
      <c r="CQ98" s="9">
        <f t="shared" si="120"/>
        <v>6659.990651180342</v>
      </c>
      <c r="CR98" s="9">
        <f t="shared" si="120"/>
        <v>6593.3907446685389</v>
      </c>
      <c r="CS98" s="9">
        <f t="shared" si="120"/>
        <v>6527.4568372218537</v>
      </c>
      <c r="CT98" s="9">
        <f t="shared" si="120"/>
        <v>6462.182268849635</v>
      </c>
      <c r="CU98" s="9">
        <f t="shared" si="120"/>
        <v>6397.5604461611383</v>
      </c>
      <c r="CV98" s="9">
        <f t="shared" si="120"/>
        <v>6333.5848416995268</v>
      </c>
      <c r="CW98" s="9">
        <f t="shared" ref="CW98:FH98" si="121">CV98*(1+$AQ$32)</f>
        <v>6270.248993282531</v>
      </c>
      <c r="CX98" s="9">
        <f t="shared" si="121"/>
        <v>6207.5465033497057</v>
      </c>
      <c r="CY98" s="9">
        <f t="shared" si="121"/>
        <v>6145.4710383162083</v>
      </c>
      <c r="CZ98" s="9">
        <f t="shared" si="121"/>
        <v>6084.0163279330463</v>
      </c>
      <c r="DA98" s="9">
        <f t="shared" si="121"/>
        <v>6023.1761646537161</v>
      </c>
      <c r="DB98" s="9">
        <f t="shared" si="121"/>
        <v>5962.9444030071791</v>
      </c>
      <c r="DC98" s="9">
        <f t="shared" si="121"/>
        <v>5903.3149589771074</v>
      </c>
      <c r="DD98" s="9">
        <f t="shared" si="121"/>
        <v>5844.2818093873366</v>
      </c>
      <c r="DE98" s="9">
        <f t="shared" si="121"/>
        <v>5785.8389912934636</v>
      </c>
      <c r="DF98" s="9">
        <f t="shared" si="121"/>
        <v>5727.9806013805292</v>
      </c>
      <c r="DG98" s="9">
        <f t="shared" si="121"/>
        <v>5670.7007953667235</v>
      </c>
      <c r="DH98" s="9">
        <f t="shared" si="121"/>
        <v>5613.9937874130565</v>
      </c>
      <c r="DI98" s="9">
        <f t="shared" si="121"/>
        <v>5557.8538495389257</v>
      </c>
      <c r="DJ98" s="9">
        <f t="shared" si="121"/>
        <v>5502.275311043536</v>
      </c>
      <c r="DK98" s="9">
        <f t="shared" si="121"/>
        <v>5447.2525579331004</v>
      </c>
      <c r="DL98" s="9">
        <f t="shared" si="121"/>
        <v>5392.7800323537695</v>
      </c>
      <c r="DM98" s="9">
        <f t="shared" si="121"/>
        <v>5338.8522320302318</v>
      </c>
      <c r="DN98" s="9">
        <f t="shared" si="121"/>
        <v>5285.4637097099294</v>
      </c>
      <c r="DO98" s="9">
        <f t="shared" si="121"/>
        <v>5232.6090726128305</v>
      </c>
      <c r="DP98" s="9">
        <f t="shared" si="121"/>
        <v>5180.2829818867021</v>
      </c>
      <c r="DQ98" s="9">
        <f t="shared" si="121"/>
        <v>5128.4801520678348</v>
      </c>
      <c r="DR98" s="9">
        <f t="shared" si="121"/>
        <v>5077.1953505471565</v>
      </c>
      <c r="DS98" s="9">
        <f t="shared" si="121"/>
        <v>5026.4233970416853</v>
      </c>
      <c r="DT98" s="9">
        <f t="shared" si="121"/>
        <v>4976.1591630712683</v>
      </c>
      <c r="DU98" s="9">
        <f t="shared" si="121"/>
        <v>4926.3975714405551</v>
      </c>
      <c r="DV98" s="9">
        <f t="shared" si="121"/>
        <v>4877.1335957261499</v>
      </c>
      <c r="DW98" s="9">
        <f t="shared" si="121"/>
        <v>4828.3622597688882</v>
      </c>
      <c r="DX98" s="9">
        <f t="shared" si="121"/>
        <v>4780.0786371711993</v>
      </c>
      <c r="DY98" s="9">
        <f t="shared" si="121"/>
        <v>4732.2778507994872</v>
      </c>
      <c r="DZ98" s="9">
        <f t="shared" si="121"/>
        <v>4684.9550722914919</v>
      </c>
      <c r="EA98" s="9">
        <f t="shared" si="121"/>
        <v>4638.1055215685765</v>
      </c>
      <c r="EB98" s="9">
        <f t="shared" si="121"/>
        <v>4591.7244663528909</v>
      </c>
      <c r="EC98" s="9">
        <f t="shared" si="121"/>
        <v>4545.8072216893615</v>
      </c>
      <c r="ED98" s="9">
        <f t="shared" si="121"/>
        <v>4500.3491494724676</v>
      </c>
      <c r="EE98" s="9">
        <f t="shared" si="121"/>
        <v>4455.345657977743</v>
      </c>
      <c r="EF98" s="9">
        <f t="shared" si="121"/>
        <v>4410.792201397966</v>
      </c>
      <c r="EG98" s="9">
        <f t="shared" si="121"/>
        <v>4366.684279383986</v>
      </c>
      <c r="EH98" s="9">
        <f t="shared" si="121"/>
        <v>4323.0174365901457</v>
      </c>
      <c r="EI98" s="9">
        <f t="shared" si="121"/>
        <v>4279.7872622242439</v>
      </c>
      <c r="EJ98" s="9">
        <f t="shared" si="121"/>
        <v>4236.9893896020012</v>
      </c>
      <c r="EK98" s="9">
        <f t="shared" si="121"/>
        <v>4194.6194957059815</v>
      </c>
      <c r="EL98" s="9">
        <f t="shared" si="121"/>
        <v>4152.673300748922</v>
      </c>
      <c r="EM98" s="9">
        <f t="shared" si="121"/>
        <v>4111.1465677414326</v>
      </c>
      <c r="EN98" s="9">
        <f t="shared" si="121"/>
        <v>4070.0351020640182</v>
      </c>
      <c r="EO98" s="9">
        <f t="shared" si="121"/>
        <v>4029.3347510433782</v>
      </c>
      <c r="EP98" s="9">
        <f t="shared" si="121"/>
        <v>3989.0414035329445</v>
      </c>
      <c r="EQ98" s="9">
        <f t="shared" si="121"/>
        <v>3949.1509894976152</v>
      </c>
      <c r="ER98" s="9">
        <f t="shared" si="121"/>
        <v>3909.6594796026388</v>
      </c>
      <c r="ES98" s="9">
        <f t="shared" si="121"/>
        <v>3870.5628848066126</v>
      </c>
      <c r="ET98" s="9">
        <f t="shared" si="121"/>
        <v>3831.8572559585464</v>
      </c>
      <c r="EU98" s="9">
        <f t="shared" si="121"/>
        <v>3793.538683398961</v>
      </c>
      <c r="EV98" s="9">
        <f t="shared" si="121"/>
        <v>3755.6032965649715</v>
      </c>
      <c r="EW98" s="9">
        <f t="shared" si="121"/>
        <v>3718.0472635993219</v>
      </c>
      <c r="EX98" s="9">
        <f t="shared" si="121"/>
        <v>3680.8667909633286</v>
      </c>
      <c r="EY98" s="9">
        <f t="shared" si="121"/>
        <v>3644.0581230536955</v>
      </c>
      <c r="EZ98" s="9">
        <f t="shared" si="121"/>
        <v>3607.6175418231583</v>
      </c>
      <c r="FA98" s="9">
        <f t="shared" si="121"/>
        <v>3571.5413664049265</v>
      </c>
      <c r="FB98" s="9">
        <f t="shared" si="121"/>
        <v>3535.8259527408773</v>
      </c>
      <c r="FC98" s="9">
        <f t="shared" si="121"/>
        <v>3500.4676932134685</v>
      </c>
      <c r="FD98" s="9">
        <f t="shared" si="121"/>
        <v>3465.4630162813337</v>
      </c>
      <c r="FE98" s="9">
        <f t="shared" si="121"/>
        <v>3430.8083861185205</v>
      </c>
      <c r="FF98" s="9">
        <f t="shared" si="121"/>
        <v>3396.5003022573351</v>
      </c>
      <c r="FG98" s="9">
        <f t="shared" si="121"/>
        <v>3362.5352992347616</v>
      </c>
      <c r="FH98" s="9">
        <f t="shared" si="121"/>
        <v>3328.9099462424138</v>
      </c>
      <c r="FI98" s="9">
        <f t="shared" ref="FI98:HT98" si="122">FH98*(1+$AQ$32)</f>
        <v>3295.6208467799897</v>
      </c>
      <c r="FJ98" s="9">
        <f t="shared" si="122"/>
        <v>3262.6646383121897</v>
      </c>
      <c r="FK98" s="9">
        <f t="shared" si="122"/>
        <v>3230.0379919290676</v>
      </c>
      <c r="FL98" s="9">
        <f t="shared" si="122"/>
        <v>3197.737612009777</v>
      </c>
      <c r="FM98" s="9">
        <f t="shared" si="122"/>
        <v>3165.7602358896793</v>
      </c>
      <c r="FN98" s="9">
        <f t="shared" si="122"/>
        <v>3134.1026335307824</v>
      </c>
      <c r="FO98" s="9">
        <f t="shared" si="122"/>
        <v>3102.7616071954744</v>
      </c>
      <c r="FP98" s="9">
        <f t="shared" si="122"/>
        <v>3071.7339911235194</v>
      </c>
      <c r="FQ98" s="9">
        <f t="shared" si="122"/>
        <v>3041.0166512122842</v>
      </c>
      <c r="FR98" s="9">
        <f t="shared" si="122"/>
        <v>3010.6064847001612</v>
      </c>
      <c r="FS98" s="9">
        <f t="shared" si="122"/>
        <v>2980.5004198531597</v>
      </c>
      <c r="FT98" s="9">
        <f t="shared" si="122"/>
        <v>2950.6954156546281</v>
      </c>
      <c r="FU98" s="9">
        <f t="shared" si="122"/>
        <v>2921.1884614980818</v>
      </c>
      <c r="FV98" s="9">
        <f t="shared" si="122"/>
        <v>2891.9765768831007</v>
      </c>
      <c r="FW98" s="9">
        <f t="shared" si="122"/>
        <v>2863.0568111142697</v>
      </c>
      <c r="FX98" s="9">
        <f t="shared" si="122"/>
        <v>2834.4262430031272</v>
      </c>
      <c r="FY98" s="9">
        <f t="shared" si="122"/>
        <v>2806.0819805730957</v>
      </c>
      <c r="FZ98" s="9">
        <f t="shared" si="122"/>
        <v>2778.0211607673646</v>
      </c>
      <c r="GA98" s="9">
        <f t="shared" si="122"/>
        <v>2750.2409491596909</v>
      </c>
      <c r="GB98" s="9">
        <f t="shared" si="122"/>
        <v>2722.7385396680938</v>
      </c>
      <c r="GC98" s="9">
        <f t="shared" si="122"/>
        <v>2695.511154271413</v>
      </c>
      <c r="GD98" s="9">
        <f t="shared" si="122"/>
        <v>2668.5560427286987</v>
      </c>
      <c r="GE98" s="9">
        <f t="shared" si="122"/>
        <v>2641.8704823014118</v>
      </c>
      <c r="GF98" s="9">
        <f t="shared" si="122"/>
        <v>2615.4517774783976</v>
      </c>
      <c r="GG98" s="9">
        <f t="shared" si="122"/>
        <v>2589.2972597036137</v>
      </c>
      <c r="GH98" s="9">
        <f t="shared" si="122"/>
        <v>2563.4042871065776</v>
      </c>
      <c r="GI98" s="9">
        <f t="shared" si="122"/>
        <v>2537.7702442355117</v>
      </c>
      <c r="GJ98" s="9">
        <f t="shared" si="122"/>
        <v>2512.3925417931564</v>
      </c>
      <c r="GK98" s="9">
        <f t="shared" si="122"/>
        <v>2487.2686163752246</v>
      </c>
      <c r="GL98" s="9">
        <f t="shared" si="122"/>
        <v>2462.3959302114722</v>
      </c>
      <c r="GM98" s="9">
        <f t="shared" si="122"/>
        <v>2437.7719709093576</v>
      </c>
      <c r="GN98" s="9">
        <f t="shared" si="122"/>
        <v>2413.3942512002641</v>
      </c>
      <c r="GO98" s="9">
        <f t="shared" si="122"/>
        <v>2389.2603086882614</v>
      </c>
      <c r="GP98" s="9">
        <f t="shared" si="122"/>
        <v>2365.3677056013789</v>
      </c>
      <c r="GQ98" s="9">
        <f t="shared" si="122"/>
        <v>2341.7140285453652</v>
      </c>
      <c r="GR98" s="9">
        <f t="shared" si="122"/>
        <v>2318.2968882599116</v>
      </c>
      <c r="GS98" s="9">
        <f t="shared" si="122"/>
        <v>2295.1139193773124</v>
      </c>
      <c r="GT98" s="9">
        <f t="shared" si="122"/>
        <v>2272.1627801835393</v>
      </c>
      <c r="GU98" s="9">
        <f t="shared" si="122"/>
        <v>2249.4411523817039</v>
      </c>
      <c r="GV98" s="9">
        <f t="shared" si="122"/>
        <v>2226.9467408578867</v>
      </c>
      <c r="GW98" s="9">
        <f t="shared" si="122"/>
        <v>2204.6772734493079</v>
      </c>
      <c r="GX98" s="9">
        <f t="shared" si="122"/>
        <v>2182.6305007148148</v>
      </c>
      <c r="GY98" s="9">
        <f t="shared" si="122"/>
        <v>2160.8041957076666</v>
      </c>
      <c r="GZ98" s="9">
        <f t="shared" si="122"/>
        <v>2139.1961537505899</v>
      </c>
      <c r="HA98" s="9">
        <f t="shared" si="122"/>
        <v>2117.8041922130842</v>
      </c>
      <c r="HB98" s="9">
        <f t="shared" si="122"/>
        <v>2096.6261502909533</v>
      </c>
      <c r="HC98" s="9">
        <f t="shared" si="122"/>
        <v>2075.6598887880436</v>
      </c>
      <c r="HD98" s="9">
        <f t="shared" si="122"/>
        <v>2054.9032899001631</v>
      </c>
      <c r="HE98" s="9">
        <f t="shared" si="122"/>
        <v>2034.3542570011614</v>
      </c>
      <c r="HF98" s="9">
        <f t="shared" si="122"/>
        <v>2014.0107144311498</v>
      </c>
      <c r="HG98" s="9">
        <f t="shared" si="122"/>
        <v>1993.8706072868383</v>
      </c>
      <c r="HH98" s="9">
        <f t="shared" si="122"/>
        <v>1973.9319012139699</v>
      </c>
      <c r="HI98" s="9">
        <f t="shared" si="122"/>
        <v>1954.1925822018302</v>
      </c>
      <c r="HJ98" s="9">
        <f t="shared" si="122"/>
        <v>1934.6506563798118</v>
      </c>
      <c r="HK98" s="9">
        <f t="shared" si="122"/>
        <v>1915.3041498160137</v>
      </c>
      <c r="HL98" s="9">
        <f t="shared" si="122"/>
        <v>1896.1511083178536</v>
      </c>
      <c r="HM98" s="9">
        <f t="shared" si="122"/>
        <v>1877.1895972346751</v>
      </c>
      <c r="HN98" s="9">
        <f t="shared" si="122"/>
        <v>1858.4177012623284</v>
      </c>
      <c r="HO98" s="9">
        <f t="shared" si="122"/>
        <v>1839.8335242497051</v>
      </c>
      <c r="HP98" s="9">
        <f t="shared" si="122"/>
        <v>1821.435189007208</v>
      </c>
      <c r="HQ98" s="9">
        <f t="shared" si="122"/>
        <v>1803.2208371171359</v>
      </c>
      <c r="HR98" s="9">
        <f t="shared" si="122"/>
        <v>1785.1886287459645</v>
      </c>
      <c r="HS98" s="9">
        <f t="shared" si="122"/>
        <v>1767.3367424585049</v>
      </c>
      <c r="HT98" s="9">
        <f t="shared" si="122"/>
        <v>1749.6633750339199</v>
      </c>
      <c r="HU98" s="9">
        <f t="shared" ref="HU98:KF98" si="123">HT98*(1+$AQ$32)</f>
        <v>1732.1667412835807</v>
      </c>
      <c r="HV98" s="9">
        <f t="shared" si="123"/>
        <v>1714.845073870745</v>
      </c>
      <c r="HW98" s="9">
        <f t="shared" si="123"/>
        <v>1697.6966231320375</v>
      </c>
      <c r="HX98" s="9">
        <f t="shared" si="123"/>
        <v>1680.7196569007172</v>
      </c>
      <c r="HY98" s="9">
        <f t="shared" si="123"/>
        <v>1663.91246033171</v>
      </c>
      <c r="HZ98" s="9">
        <f t="shared" si="123"/>
        <v>1647.2733357283928</v>
      </c>
      <c r="IA98" s="9">
        <f t="shared" si="123"/>
        <v>1630.8006023711089</v>
      </c>
      <c r="IB98" s="9">
        <f t="shared" si="123"/>
        <v>1614.4925963473977</v>
      </c>
      <c r="IC98" s="9">
        <f t="shared" si="123"/>
        <v>1598.3476703839237</v>
      </c>
      <c r="ID98" s="9">
        <f t="shared" si="123"/>
        <v>1582.3641936800846</v>
      </c>
      <c r="IE98" s="9">
        <f t="shared" si="123"/>
        <v>1566.5405517432837</v>
      </c>
      <c r="IF98" s="9">
        <f t="shared" si="123"/>
        <v>1550.8751462258508</v>
      </c>
      <c r="IG98" s="9">
        <f t="shared" si="123"/>
        <v>1535.3663947635923</v>
      </c>
      <c r="IH98" s="9">
        <f t="shared" si="123"/>
        <v>1520.0127308159563</v>
      </c>
      <c r="II98" s="9">
        <f t="shared" si="123"/>
        <v>1504.8126035077967</v>
      </c>
      <c r="IJ98" s="9">
        <f t="shared" si="123"/>
        <v>1489.7644774727187</v>
      </c>
      <c r="IK98" s="9">
        <f t="shared" si="123"/>
        <v>1474.8668326979914</v>
      </c>
      <c r="IL98" s="9">
        <f t="shared" si="123"/>
        <v>1460.1181643710115</v>
      </c>
      <c r="IM98" s="9">
        <f t="shared" si="123"/>
        <v>1445.5169827273014</v>
      </c>
      <c r="IN98" s="9">
        <f t="shared" si="123"/>
        <v>1431.0618129000284</v>
      </c>
      <c r="IO98" s="9">
        <f t="shared" si="123"/>
        <v>1416.7511947710282</v>
      </c>
      <c r="IP98" s="9">
        <f t="shared" si="123"/>
        <v>1402.583682823318</v>
      </c>
      <c r="IQ98" s="9">
        <f t="shared" si="123"/>
        <v>1388.5578459950848</v>
      </c>
      <c r="IR98" s="9">
        <f t="shared" si="123"/>
        <v>1374.6722675351339</v>
      </c>
      <c r="IS98" s="9">
        <f t="shared" si="123"/>
        <v>1360.9255448597826</v>
      </c>
      <c r="IT98" s="9">
        <f t="shared" si="123"/>
        <v>1347.3162894111847</v>
      </c>
      <c r="IU98" s="9">
        <f t="shared" si="123"/>
        <v>1333.8431265170727</v>
      </c>
      <c r="IV98" s="9">
        <f t="shared" si="123"/>
        <v>1320.5046952519019</v>
      </c>
      <c r="IW98" s="9">
        <f t="shared" si="123"/>
        <v>1307.2996482993829</v>
      </c>
      <c r="IX98" s="9">
        <f t="shared" si="123"/>
        <v>1294.226651816389</v>
      </c>
      <c r="IY98" s="9">
        <f t="shared" si="123"/>
        <v>1281.2843852982251</v>
      </c>
      <c r="IZ98" s="9">
        <f t="shared" si="123"/>
        <v>1268.4715414452428</v>
      </c>
      <c r="JA98" s="9">
        <f t="shared" si="123"/>
        <v>1255.7868260307903</v>
      </c>
      <c r="JB98" s="9">
        <f t="shared" si="123"/>
        <v>1243.2289577704823</v>
      </c>
      <c r="JC98" s="9">
        <f t="shared" si="123"/>
        <v>1230.7966681927776</v>
      </c>
      <c r="JD98" s="9">
        <f t="shared" si="123"/>
        <v>1218.4887015108498</v>
      </c>
      <c r="JE98" s="9">
        <f t="shared" si="123"/>
        <v>1206.3038144957413</v>
      </c>
      <c r="JF98" s="9">
        <f t="shared" si="123"/>
        <v>1194.240776350784</v>
      </c>
      <c r="JG98" s="9">
        <f t="shared" si="123"/>
        <v>1182.2983685872762</v>
      </c>
      <c r="JH98" s="9">
        <f t="shared" si="123"/>
        <v>1170.4753849014035</v>
      </c>
      <c r="JI98" s="9">
        <f t="shared" si="123"/>
        <v>1158.7706310523895</v>
      </c>
      <c r="JJ98" s="9">
        <f t="shared" si="123"/>
        <v>1147.1829247418657</v>
      </c>
      <c r="JK98" s="9">
        <f t="shared" si="123"/>
        <v>1135.7110954944471</v>
      </c>
      <c r="JL98" s="9">
        <f t="shared" si="123"/>
        <v>1124.3539845395026</v>
      </c>
      <c r="JM98" s="9">
        <f t="shared" si="123"/>
        <v>1113.1104446941076</v>
      </c>
      <c r="JN98" s="9">
        <f t="shared" si="123"/>
        <v>1101.9793402471666</v>
      </c>
      <c r="JO98" s="9">
        <f t="shared" si="123"/>
        <v>1090.9595468446951</v>
      </c>
      <c r="JP98" s="9">
        <f t="shared" si="123"/>
        <v>1080.0499513762481</v>
      </c>
      <c r="JQ98" s="9">
        <f t="shared" si="123"/>
        <v>1069.2494518624856</v>
      </c>
      <c r="JR98" s="9">
        <f t="shared" si="123"/>
        <v>1058.5569573438606</v>
      </c>
      <c r="JS98" s="9">
        <f t="shared" si="123"/>
        <v>1047.9713877704221</v>
      </c>
      <c r="JT98" s="9">
        <f t="shared" si="123"/>
        <v>1037.4916738927179</v>
      </c>
      <c r="JU98" s="9">
        <f t="shared" si="123"/>
        <v>1027.1167571537908</v>
      </c>
      <c r="JV98" s="9">
        <f t="shared" si="123"/>
        <v>1016.8455895822528</v>
      </c>
      <c r="JW98" s="9">
        <f t="shared" si="123"/>
        <v>1006.6771336864304</v>
      </c>
      <c r="JX98" s="9">
        <f t="shared" si="123"/>
        <v>996.610362349566</v>
      </c>
      <c r="JY98" s="9">
        <f t="shared" si="123"/>
        <v>986.64425872607035</v>
      </c>
      <c r="JZ98" s="9">
        <f t="shared" si="123"/>
        <v>976.77781613880961</v>
      </c>
      <c r="KA98" s="9">
        <f t="shared" si="123"/>
        <v>967.01003797742146</v>
      </c>
      <c r="KB98" s="9">
        <f t="shared" si="123"/>
        <v>957.33993759764724</v>
      </c>
      <c r="KC98" s="9">
        <f t="shared" si="123"/>
        <v>947.76653822167077</v>
      </c>
      <c r="KD98" s="9">
        <f t="shared" si="123"/>
        <v>938.28887283945403</v>
      </c>
      <c r="KE98" s="9">
        <f t="shared" si="123"/>
        <v>928.90598411105952</v>
      </c>
      <c r="KF98" s="9">
        <f t="shared" si="123"/>
        <v>919.61692426994887</v>
      </c>
      <c r="KG98" s="9">
        <f t="shared" ref="KG98:MR98" si="124">KF98*(1+$AQ$32)</f>
        <v>910.42075502724936</v>
      </c>
      <c r="KH98" s="9">
        <f t="shared" si="124"/>
        <v>901.31654747697689</v>
      </c>
      <c r="KI98" s="9">
        <f t="shared" si="124"/>
        <v>892.30338200220717</v>
      </c>
      <c r="KJ98" s="9">
        <f t="shared" si="124"/>
        <v>883.38034818218512</v>
      </c>
      <c r="KK98" s="9">
        <f t="shared" si="124"/>
        <v>874.54654470036326</v>
      </c>
      <c r="KL98" s="9">
        <f t="shared" si="124"/>
        <v>865.8010792533596</v>
      </c>
      <c r="KM98" s="9">
        <f t="shared" si="124"/>
        <v>857.14306846082604</v>
      </c>
      <c r="KN98" s="9">
        <f t="shared" si="124"/>
        <v>848.57163777621781</v>
      </c>
      <c r="KO98" s="9">
        <f t="shared" si="124"/>
        <v>840.08592139845564</v>
      </c>
      <c r="KP98" s="9">
        <f t="shared" si="124"/>
        <v>831.68506218447112</v>
      </c>
      <c r="KQ98" s="9">
        <f t="shared" si="124"/>
        <v>823.36821156262636</v>
      </c>
      <c r="KR98" s="9">
        <f t="shared" si="124"/>
        <v>815.13452944700009</v>
      </c>
      <c r="KS98" s="9">
        <f t="shared" si="124"/>
        <v>806.98318415253004</v>
      </c>
      <c r="KT98" s="9">
        <f t="shared" si="124"/>
        <v>798.9133523110047</v>
      </c>
      <c r="KU98" s="9">
        <f t="shared" si="124"/>
        <v>790.92421878789469</v>
      </c>
      <c r="KV98" s="9">
        <f t="shared" si="124"/>
        <v>783.01497660001576</v>
      </c>
      <c r="KW98" s="9">
        <f t="shared" si="124"/>
        <v>775.18482683401555</v>
      </c>
      <c r="KX98" s="9">
        <f t="shared" si="124"/>
        <v>767.4329785656754</v>
      </c>
      <c r="KY98" s="9">
        <f t="shared" si="124"/>
        <v>759.75864878001869</v>
      </c>
      <c r="KZ98" s="9">
        <f t="shared" si="124"/>
        <v>752.1610622922185</v>
      </c>
      <c r="LA98" s="9">
        <f t="shared" si="124"/>
        <v>744.63945166929636</v>
      </c>
      <c r="LB98" s="9">
        <f t="shared" si="124"/>
        <v>737.19305715260339</v>
      </c>
      <c r="LC98" s="9">
        <f t="shared" si="124"/>
        <v>729.82112658107735</v>
      </c>
      <c r="LD98" s="9">
        <f t="shared" si="124"/>
        <v>722.52291531526657</v>
      </c>
      <c r="LE98" s="9">
        <f t="shared" si="124"/>
        <v>715.29768616211391</v>
      </c>
      <c r="LF98" s="9">
        <f t="shared" si="124"/>
        <v>708.14470930049276</v>
      </c>
      <c r="LG98" s="9">
        <f t="shared" si="124"/>
        <v>701.06326220748781</v>
      </c>
      <c r="LH98" s="9">
        <f t="shared" si="124"/>
        <v>694.05262958541289</v>
      </c>
      <c r="LI98" s="9">
        <f t="shared" si="124"/>
        <v>687.11210328955872</v>
      </c>
      <c r="LJ98" s="9">
        <f t="shared" si="124"/>
        <v>680.24098225666307</v>
      </c>
      <c r="LK98" s="9">
        <f t="shared" si="124"/>
        <v>673.43857243409639</v>
      </c>
      <c r="LL98" s="9">
        <f t="shared" si="124"/>
        <v>666.70418670975539</v>
      </c>
      <c r="LM98" s="9">
        <f t="shared" si="124"/>
        <v>660.03714484265788</v>
      </c>
      <c r="LN98" s="9">
        <f t="shared" si="124"/>
        <v>653.4367733942313</v>
      </c>
      <c r="LO98" s="9">
        <f t="shared" si="124"/>
        <v>646.90240566028899</v>
      </c>
      <c r="LP98" s="9">
        <f t="shared" si="124"/>
        <v>640.43338160368614</v>
      </c>
      <c r="LQ98" s="9">
        <f t="shared" si="124"/>
        <v>634.02904778764923</v>
      </c>
      <c r="LR98" s="9">
        <f t="shared" si="124"/>
        <v>627.68875730977277</v>
      </c>
      <c r="LS98" s="9">
        <f t="shared" si="124"/>
        <v>621.41186973667504</v>
      </c>
      <c r="LT98" s="9">
        <f t="shared" si="124"/>
        <v>615.19775103930829</v>
      </c>
      <c r="LU98" s="9">
        <f t="shared" si="124"/>
        <v>609.04577352891522</v>
      </c>
      <c r="LV98" s="9">
        <f t="shared" si="124"/>
        <v>602.95531579362603</v>
      </c>
      <c r="LW98" s="9">
        <f t="shared" si="124"/>
        <v>596.92576263568981</v>
      </c>
      <c r="LX98" s="9">
        <f t="shared" si="124"/>
        <v>590.95650500933289</v>
      </c>
      <c r="LY98" s="9">
        <f t="shared" si="124"/>
        <v>585.04693995923958</v>
      </c>
      <c r="LZ98" s="9">
        <f t="shared" si="124"/>
        <v>579.1964705596472</v>
      </c>
      <c r="MA98" s="9">
        <f t="shared" si="124"/>
        <v>573.40450585405074</v>
      </c>
      <c r="MB98" s="9">
        <f t="shared" si="124"/>
        <v>567.67046079551028</v>
      </c>
      <c r="MC98" s="9">
        <f t="shared" si="124"/>
        <v>561.99375618755516</v>
      </c>
      <c r="MD98" s="9">
        <f t="shared" si="124"/>
        <v>556.37381862567963</v>
      </c>
      <c r="ME98" s="9">
        <f t="shared" si="124"/>
        <v>550.81008043942279</v>
      </c>
      <c r="MF98" s="9">
        <f t="shared" si="124"/>
        <v>545.3019796350286</v>
      </c>
      <c r="MG98" s="9">
        <f t="shared" si="124"/>
        <v>539.8489598386783</v>
      </c>
      <c r="MH98" s="9">
        <f t="shared" si="124"/>
        <v>534.45047024029157</v>
      </c>
      <c r="MI98" s="9">
        <f t="shared" si="124"/>
        <v>529.10596553788866</v>
      </c>
      <c r="MJ98" s="9">
        <f t="shared" si="124"/>
        <v>523.81490588250972</v>
      </c>
      <c r="MK98" s="9">
        <f t="shared" si="124"/>
        <v>518.5767568236846</v>
      </c>
      <c r="ML98" s="9">
        <f t="shared" si="124"/>
        <v>513.39098925544772</v>
      </c>
      <c r="MM98" s="9">
        <f t="shared" si="124"/>
        <v>508.25707936289325</v>
      </c>
      <c r="MN98" s="9">
        <f t="shared" si="124"/>
        <v>503.17450856926433</v>
      </c>
      <c r="MO98" s="9">
        <f t="shared" si="124"/>
        <v>498.14276348357168</v>
      </c>
      <c r="MP98" s="9">
        <f t="shared" si="124"/>
        <v>493.16133584873597</v>
      </c>
      <c r="MQ98" s="9">
        <f t="shared" si="124"/>
        <v>488.22972249024861</v>
      </c>
      <c r="MR98" s="9">
        <f t="shared" si="124"/>
        <v>483.34742526534609</v>
      </c>
      <c r="MS98" s="9">
        <f t="shared" ref="MS98:PD98" si="125">MR98*(1+$AQ$32)</f>
        <v>478.51395101269264</v>
      </c>
      <c r="MT98" s="9">
        <f t="shared" si="125"/>
        <v>473.72881150256569</v>
      </c>
      <c r="MU98" s="9">
        <f t="shared" si="125"/>
        <v>468.99152338754004</v>
      </c>
      <c r="MV98" s="9">
        <f t="shared" si="125"/>
        <v>464.30160815366463</v>
      </c>
      <c r="MW98" s="9">
        <f t="shared" si="125"/>
        <v>459.65859207212799</v>
      </c>
      <c r="MX98" s="9">
        <f t="shared" si="125"/>
        <v>455.06200615140671</v>
      </c>
      <c r="MY98" s="9">
        <f t="shared" si="125"/>
        <v>450.51138608989265</v>
      </c>
      <c r="MZ98" s="9">
        <f t="shared" si="125"/>
        <v>446.00627222899374</v>
      </c>
      <c r="NA98" s="9">
        <f t="shared" si="125"/>
        <v>441.5462095067038</v>
      </c>
      <c r="NB98" s="9">
        <f t="shared" si="125"/>
        <v>437.13074741163678</v>
      </c>
      <c r="NC98" s="9">
        <f t="shared" si="125"/>
        <v>432.75943993752043</v>
      </c>
      <c r="ND98" s="9">
        <f t="shared" si="125"/>
        <v>428.43184553814524</v>
      </c>
      <c r="NE98" s="9">
        <f t="shared" si="125"/>
        <v>424.14752708276376</v>
      </c>
      <c r="NF98" s="9">
        <f t="shared" si="125"/>
        <v>419.90605181193609</v>
      </c>
      <c r="NG98" s="9">
        <f t="shared" si="125"/>
        <v>415.70699129381671</v>
      </c>
      <c r="NH98" s="9">
        <f t="shared" si="125"/>
        <v>411.54992138087852</v>
      </c>
      <c r="NI98" s="9">
        <f t="shared" si="125"/>
        <v>407.43442216706973</v>
      </c>
      <c r="NJ98" s="9">
        <f t="shared" si="125"/>
        <v>403.36007794539904</v>
      </c>
      <c r="NK98" s="9">
        <f t="shared" si="125"/>
        <v>399.32647716594505</v>
      </c>
      <c r="NL98" s="9">
        <f t="shared" si="125"/>
        <v>395.33321239428562</v>
      </c>
      <c r="NM98" s="9">
        <f t="shared" si="125"/>
        <v>391.37988027034277</v>
      </c>
      <c r="NN98" s="9">
        <f t="shared" si="125"/>
        <v>387.46608146763936</v>
      </c>
      <c r="NO98" s="9">
        <f t="shared" si="125"/>
        <v>383.59142065296294</v>
      </c>
      <c r="NP98" s="9">
        <f t="shared" si="125"/>
        <v>379.75550644643329</v>
      </c>
      <c r="NQ98" s="9">
        <f t="shared" si="125"/>
        <v>375.95795138196894</v>
      </c>
      <c r="NR98" s="9">
        <f t="shared" si="125"/>
        <v>372.19837186814925</v>
      </c>
      <c r="NS98" s="9">
        <f t="shared" si="125"/>
        <v>368.47638814946777</v>
      </c>
      <c r="NT98" s="9">
        <f t="shared" si="125"/>
        <v>364.79162426797308</v>
      </c>
      <c r="NU98" s="9">
        <f t="shared" si="125"/>
        <v>361.14370802529334</v>
      </c>
      <c r="NV98" s="9">
        <f t="shared" si="125"/>
        <v>357.53227094504041</v>
      </c>
      <c r="NW98" s="9">
        <f t="shared" si="125"/>
        <v>353.95694823559</v>
      </c>
      <c r="NX98" s="9">
        <f t="shared" si="125"/>
        <v>350.41737875323412</v>
      </c>
      <c r="NY98" s="9">
        <f t="shared" si="125"/>
        <v>346.91320496570177</v>
      </c>
      <c r="NZ98" s="9">
        <f t="shared" si="125"/>
        <v>343.44407291604472</v>
      </c>
      <c r="OA98" s="9">
        <f t="shared" si="125"/>
        <v>340.00963218688429</v>
      </c>
      <c r="OB98" s="9">
        <f t="shared" si="125"/>
        <v>336.60953586501546</v>
      </c>
      <c r="OC98" s="9">
        <f t="shared" si="125"/>
        <v>333.24344050636529</v>
      </c>
      <c r="OD98" s="9">
        <f t="shared" si="125"/>
        <v>329.91100610130161</v>
      </c>
      <c r="OE98" s="9">
        <f t="shared" si="125"/>
        <v>326.61189604028857</v>
      </c>
      <c r="OF98" s="9">
        <f t="shared" si="125"/>
        <v>323.34577707988569</v>
      </c>
      <c r="OG98" s="9">
        <f t="shared" si="125"/>
        <v>320.11231930908684</v>
      </c>
      <c r="OH98" s="9">
        <f t="shared" si="125"/>
        <v>316.91119611599595</v>
      </c>
      <c r="OI98" s="9">
        <f t="shared" si="125"/>
        <v>313.74208415483599</v>
      </c>
      <c r="OJ98" s="9">
        <f t="shared" si="125"/>
        <v>310.60466331328763</v>
      </c>
      <c r="OK98" s="9">
        <f t="shared" si="125"/>
        <v>307.49861668015473</v>
      </c>
      <c r="OL98" s="9">
        <f t="shared" si="125"/>
        <v>304.4236305133532</v>
      </c>
      <c r="OM98" s="9">
        <f t="shared" si="125"/>
        <v>301.37939420821965</v>
      </c>
      <c r="ON98" s="9">
        <f t="shared" si="125"/>
        <v>298.36560026613745</v>
      </c>
      <c r="OO98" s="9">
        <f t="shared" si="125"/>
        <v>295.38194426347604</v>
      </c>
      <c r="OP98" s="9">
        <f t="shared" si="125"/>
        <v>292.42812482084128</v>
      </c>
      <c r="OQ98" s="9">
        <f t="shared" si="125"/>
        <v>289.50384357263289</v>
      </c>
      <c r="OR98" s="9">
        <f t="shared" si="125"/>
        <v>286.60880513690654</v>
      </c>
      <c r="OS98" s="9">
        <f t="shared" si="125"/>
        <v>283.74271708553749</v>
      </c>
      <c r="OT98" s="9">
        <f t="shared" si="125"/>
        <v>280.9052899146821</v>
      </c>
      <c r="OU98" s="9">
        <f t="shared" si="125"/>
        <v>278.09623701553528</v>
      </c>
      <c r="OV98" s="9">
        <f t="shared" si="125"/>
        <v>275.31527464537993</v>
      </c>
      <c r="OW98" s="9">
        <f t="shared" si="125"/>
        <v>272.56212189892614</v>
      </c>
      <c r="OX98" s="9">
        <f t="shared" si="125"/>
        <v>269.83650067993688</v>
      </c>
      <c r="OY98" s="9">
        <f t="shared" si="125"/>
        <v>267.13813567313753</v>
      </c>
      <c r="OZ98" s="9">
        <f t="shared" si="125"/>
        <v>264.46675431640614</v>
      </c>
      <c r="PA98" s="9">
        <f t="shared" si="125"/>
        <v>261.82208677324206</v>
      </c>
      <c r="PB98" s="9">
        <f t="shared" si="125"/>
        <v>259.20386590550964</v>
      </c>
      <c r="PC98" s="9">
        <f t="shared" si="125"/>
        <v>256.61182724645454</v>
      </c>
      <c r="PD98" s="9">
        <f t="shared" si="125"/>
        <v>254.04570897399</v>
      </c>
      <c r="PE98" s="9">
        <f t="shared" ref="PE98:PH98" si="126">PD98*(1+$AQ$32)</f>
        <v>251.5052518842501</v>
      </c>
      <c r="PF98" s="9">
        <f t="shared" si="126"/>
        <v>248.99019936540759</v>
      </c>
      <c r="PG98" s="9">
        <f t="shared" si="126"/>
        <v>246.5002973717535</v>
      </c>
      <c r="PH98" s="9">
        <f t="shared" si="126"/>
        <v>244.03529439803597</v>
      </c>
    </row>
    <row r="100" spans="1:424" x14ac:dyDescent="0.2">
      <c r="B100" s="38" t="s">
        <v>139</v>
      </c>
      <c r="AF100" s="4">
        <f>AF98/AE98-1</f>
        <v>9.7934852033212394E-3</v>
      </c>
      <c r="AG100" s="4">
        <f t="shared" ref="AG100:AI100" si="127">AG98/AF98-1</f>
        <v>6.7467847353995358E-2</v>
      </c>
      <c r="AH100" s="4">
        <f t="shared" si="127"/>
        <v>0.30100730792020536</v>
      </c>
      <c r="AI100" s="4">
        <f t="shared" si="127"/>
        <v>-7.6058903901624397E-2</v>
      </c>
    </row>
  </sheetData>
  <conditionalFormatting sqref="AQ39">
    <cfRule type="cellIs" dxfId="27" priority="7" operator="lessThan">
      <formula>0</formula>
    </cfRule>
    <cfRule type="cellIs" dxfId="26" priority="8" operator="greaterThan">
      <formula>0</formula>
    </cfRule>
  </conditionalFormatting>
  <conditionalFormatting sqref="G32:Z37">
    <cfRule type="cellIs" dxfId="25" priority="5" operator="lessThan">
      <formula>0</formula>
    </cfRule>
    <cfRule type="cellIs" dxfId="24" priority="6" operator="greaterThan">
      <formula>0</formula>
    </cfRule>
  </conditionalFormatting>
  <conditionalFormatting sqref="AT39">
    <cfRule type="cellIs" dxfId="21" priority="1" operator="lessThan">
      <formula>0</formula>
    </cfRule>
    <cfRule type="cellIs" dxfId="2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0.14310662837354385</v>
      </c>
      <c r="D9" s="27" t="s">
        <v>74</v>
      </c>
    </row>
    <row r="10" spans="2:4" x14ac:dyDescent="0.2">
      <c r="B10" s="1" t="s">
        <v>14</v>
      </c>
      <c r="C10" s="2">
        <v>421</v>
      </c>
      <c r="D10" s="27" t="s">
        <v>75</v>
      </c>
    </row>
    <row r="11" spans="2:4" x14ac:dyDescent="0.2">
      <c r="B11" s="1" t="s">
        <v>15</v>
      </c>
      <c r="C11" s="3">
        <f>(C10*(1-C9))/C3</f>
        <v>2.4934483650451898E-2</v>
      </c>
    </row>
    <row r="13" spans="2:4" x14ac:dyDescent="0.2">
      <c r="B13" s="1" t="s">
        <v>16</v>
      </c>
      <c r="C13" s="3">
        <f>'[1]T-Bond Yields'!$C$7</f>
        <v>2.8799999999999999E-2</v>
      </c>
    </row>
    <row r="14" spans="2:4" x14ac:dyDescent="0.2">
      <c r="B14" s="1" t="s">
        <v>17</v>
      </c>
      <c r="C14" s="28">
        <v>1</v>
      </c>
      <c r="D14" s="1" t="s">
        <v>64</v>
      </c>
    </row>
    <row r="15" spans="2:4" x14ac:dyDescent="0.2">
      <c r="B15" s="1" t="s">
        <v>18</v>
      </c>
      <c r="C15" s="4">
        <v>0.06</v>
      </c>
      <c r="D15" s="1" t="s">
        <v>19</v>
      </c>
    </row>
    <row r="16" spans="2:4" x14ac:dyDescent="0.2">
      <c r="B16" s="1" t="s">
        <v>20</v>
      </c>
      <c r="C16" s="3">
        <f>(C13+C14*(C15-C13))</f>
        <v>0.06</v>
      </c>
    </row>
    <row r="18" spans="2:3" x14ac:dyDescent="0.2">
      <c r="B18" s="1" t="s">
        <v>21</v>
      </c>
      <c r="C18" s="3">
        <f>(C7*C16)+(C6*C11)*(1-C9)</f>
        <v>5.3850700241781214E-2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2022-08-01T04:39:19Z</dcterms:modified>
</cp:coreProperties>
</file>