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wlshe\Documents\Models\"/>
    </mc:Choice>
  </mc:AlternateContent>
  <xr:revisionPtr revIDLastSave="0" documentId="13_ncr:1_{8FFD68F7-EA2D-4EA4-93B2-3C5265024550}" xr6:coauthVersionLast="47" xr6:coauthVersionMax="47" xr10:uidLastSave="{00000000-0000-0000-0000-000000000000}"/>
  <bookViews>
    <workbookView xWindow="-28920" yWindow="-120" windowWidth="29040" windowHeight="15720" activeTab="1" xr2:uid="{5A5E85D4-48E5-46E8-AC90-9F7718E66B19}"/>
  </bookViews>
  <sheets>
    <sheet name="Main" sheetId="1" r:id="rId1"/>
    <sheet name="DCF"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3" l="1"/>
  <c r="C13" i="3" l="1"/>
  <c r="BA13" i="2"/>
  <c r="AZ13" i="2"/>
  <c r="AY13" i="2"/>
  <c r="AX13" i="2"/>
  <c r="AW13" i="2"/>
  <c r="AX11" i="2"/>
  <c r="AY11" i="2" s="1"/>
  <c r="AZ11" i="2" s="1"/>
  <c r="BA11" i="2" s="1"/>
  <c r="AW11" i="2"/>
  <c r="AX7" i="2"/>
  <c r="AY7" i="2" s="1"/>
  <c r="AZ7" i="2" s="1"/>
  <c r="BA7" i="2" s="1"/>
  <c r="AW7" i="2"/>
  <c r="BA6" i="2"/>
  <c r="AX6" i="2"/>
  <c r="AY6" i="2" s="1"/>
  <c r="AZ6" i="2" s="1"/>
  <c r="AW6" i="2"/>
  <c r="AX4" i="2"/>
  <c r="AY4" i="2" s="1"/>
  <c r="AZ4" i="2" s="1"/>
  <c r="BA4" i="2" s="1"/>
  <c r="AW4" i="2"/>
  <c r="AX3" i="2"/>
  <c r="AY3" i="2" s="1"/>
  <c r="AZ3" i="2" s="1"/>
  <c r="BA3" i="2" s="1"/>
  <c r="AW3" i="2"/>
  <c r="AW28" i="2" l="1"/>
  <c r="C9" i="3"/>
  <c r="C3" i="3"/>
  <c r="C16" i="3"/>
  <c r="BH22" i="2"/>
  <c r="AX15" i="2" l="1"/>
  <c r="AY15" i="2" s="1"/>
  <c r="AZ15" i="2" s="1"/>
  <c r="BA15" i="2" s="1"/>
  <c r="AW15" i="2"/>
  <c r="AW8" i="2"/>
  <c r="AX8" i="2" s="1"/>
  <c r="AW9" i="2"/>
  <c r="AH4" i="2"/>
  <c r="AH20" i="2" s="1"/>
  <c r="AH3" i="2"/>
  <c r="AH19" i="2" s="1"/>
  <c r="AG4" i="2"/>
  <c r="AG20" i="2" s="1"/>
  <c r="AG3" i="2"/>
  <c r="AG19" i="2" s="1"/>
  <c r="AF4" i="2"/>
  <c r="AF20" i="2" s="1"/>
  <c r="AF3" i="2"/>
  <c r="AF19" i="2" s="1"/>
  <c r="AE4" i="2"/>
  <c r="AE20" i="2" s="1"/>
  <c r="AE3" i="2"/>
  <c r="AE19" i="2" s="1"/>
  <c r="AV15" i="2"/>
  <c r="AV11" i="2"/>
  <c r="AV8" i="2"/>
  <c r="AV7" i="2"/>
  <c r="AV6" i="2"/>
  <c r="AV21" i="2" s="1"/>
  <c r="AH15" i="2"/>
  <c r="AH25" i="2" s="1"/>
  <c r="AG15" i="2"/>
  <c r="AG25" i="2" s="1"/>
  <c r="AF15" i="2"/>
  <c r="AE15" i="2"/>
  <c r="AE25" i="2" s="1"/>
  <c r="AH8" i="2"/>
  <c r="AG8" i="2"/>
  <c r="AG23" i="2" s="1"/>
  <c r="AF8" i="2"/>
  <c r="AF23" i="2" s="1"/>
  <c r="AE8" i="2"/>
  <c r="AH7" i="2"/>
  <c r="AG7" i="2"/>
  <c r="AF7" i="2"/>
  <c r="AE7" i="2"/>
  <c r="AE22" i="2" s="1"/>
  <c r="AH6" i="2"/>
  <c r="AG6" i="2"/>
  <c r="AG21" i="2" s="1"/>
  <c r="AF6" i="2"/>
  <c r="AF21" i="2" s="1"/>
  <c r="AE6" i="2"/>
  <c r="AF25" i="2"/>
  <c r="AH23" i="2"/>
  <c r="AE23" i="2"/>
  <c r="AH22" i="2"/>
  <c r="AG22" i="2"/>
  <c r="AF22" i="2"/>
  <c r="AH21" i="2"/>
  <c r="AE21" i="2"/>
  <c r="AV23" i="2"/>
  <c r="AV22" i="2"/>
  <c r="AS21" i="2"/>
  <c r="AQ21" i="2"/>
  <c r="AP23" i="2"/>
  <c r="AP22" i="2"/>
  <c r="AP21" i="2"/>
  <c r="AT19" i="2"/>
  <c r="AS19" i="2"/>
  <c r="AU13" i="2"/>
  <c r="AU11" i="2"/>
  <c r="AU8" i="2"/>
  <c r="AU7" i="2"/>
  <c r="AU6" i="2"/>
  <c r="AU4" i="2"/>
  <c r="AU20" i="2" s="1"/>
  <c r="AU3" i="2"/>
  <c r="AU19" i="2" s="1"/>
  <c r="AT11" i="2"/>
  <c r="AT13" i="2"/>
  <c r="AT8" i="2"/>
  <c r="AU23" i="2" s="1"/>
  <c r="AT7" i="2"/>
  <c r="AU22" i="2" s="1"/>
  <c r="AT6" i="2"/>
  <c r="AT9" i="2" s="1"/>
  <c r="AT4" i="2"/>
  <c r="AT20" i="2" s="1"/>
  <c r="AT3" i="2"/>
  <c r="AS13" i="2"/>
  <c r="AS11" i="2"/>
  <c r="AS8" i="2"/>
  <c r="AS9" i="2" s="1"/>
  <c r="AS7" i="2"/>
  <c r="AS22" i="2" s="1"/>
  <c r="AS6" i="2"/>
  <c r="AS4" i="2"/>
  <c r="AS3" i="2"/>
  <c r="AR13" i="2"/>
  <c r="AR11" i="2"/>
  <c r="AR8" i="2"/>
  <c r="AR7" i="2"/>
  <c r="AR22" i="2" s="1"/>
  <c r="AR6" i="2"/>
  <c r="AR4" i="2"/>
  <c r="AR20" i="2" s="1"/>
  <c r="AR3" i="2"/>
  <c r="AR19" i="2" s="1"/>
  <c r="AQ13" i="2"/>
  <c r="AQ11" i="2"/>
  <c r="AQ8" i="2"/>
  <c r="AR23" i="2" s="1"/>
  <c r="AQ7" i="2"/>
  <c r="AQ22" i="2" s="1"/>
  <c r="AQ6" i="2"/>
  <c r="AQ9" i="2" s="1"/>
  <c r="AQ4" i="2"/>
  <c r="AQ20" i="2" s="1"/>
  <c r="AQ3" i="2"/>
  <c r="AQ19" i="2" s="1"/>
  <c r="AP13" i="2"/>
  <c r="AP11" i="2"/>
  <c r="AP8" i="2"/>
  <c r="AP9" i="2" s="1"/>
  <c r="AP7" i="2"/>
  <c r="AP6" i="2"/>
  <c r="AP4" i="2"/>
  <c r="AP3" i="2"/>
  <c r="AP19" i="2" s="1"/>
  <c r="AU15" i="2"/>
  <c r="AT15" i="2"/>
  <c r="AT25" i="2" s="1"/>
  <c r="AS15" i="2"/>
  <c r="AS25" i="2" s="1"/>
  <c r="AR15" i="2"/>
  <c r="AR25" i="2" s="1"/>
  <c r="AQ15" i="2"/>
  <c r="AQ25" i="2" s="1"/>
  <c r="AO15" i="2"/>
  <c r="AP15" i="2"/>
  <c r="AP25" i="2" s="1"/>
  <c r="AO13" i="2"/>
  <c r="AO11" i="2"/>
  <c r="AO8" i="2"/>
  <c r="AO7" i="2"/>
  <c r="AO6" i="2"/>
  <c r="AO9" i="2" s="1"/>
  <c r="AV9" i="2"/>
  <c r="AR9" i="2"/>
  <c r="AO4" i="2"/>
  <c r="AP20" i="2" s="1"/>
  <c r="AO3" i="2"/>
  <c r="AO5" i="2" s="1"/>
  <c r="J26" i="2"/>
  <c r="I26" i="2"/>
  <c r="H26" i="2"/>
  <c r="G26" i="2"/>
  <c r="R25" i="2"/>
  <c r="Q25" i="2"/>
  <c r="P25" i="2"/>
  <c r="O25" i="2"/>
  <c r="N25" i="2"/>
  <c r="M25" i="2"/>
  <c r="L25" i="2"/>
  <c r="K25" i="2"/>
  <c r="J25" i="2"/>
  <c r="I25" i="2"/>
  <c r="H25" i="2"/>
  <c r="G25" i="2"/>
  <c r="R23" i="2"/>
  <c r="Q23" i="2"/>
  <c r="P23" i="2"/>
  <c r="O23" i="2"/>
  <c r="N23" i="2"/>
  <c r="M23" i="2"/>
  <c r="L23" i="2"/>
  <c r="K23" i="2"/>
  <c r="J23" i="2"/>
  <c r="I23" i="2"/>
  <c r="H23" i="2"/>
  <c r="G23" i="2"/>
  <c r="R22" i="2"/>
  <c r="Q22" i="2"/>
  <c r="P22" i="2"/>
  <c r="O22" i="2"/>
  <c r="N22" i="2"/>
  <c r="M22" i="2"/>
  <c r="L22" i="2"/>
  <c r="K22" i="2"/>
  <c r="J22" i="2"/>
  <c r="I22" i="2"/>
  <c r="H22" i="2"/>
  <c r="G22" i="2"/>
  <c r="R21" i="2"/>
  <c r="Q21" i="2"/>
  <c r="P21" i="2"/>
  <c r="O21" i="2"/>
  <c r="N21" i="2"/>
  <c r="M21" i="2"/>
  <c r="L21" i="2"/>
  <c r="K21" i="2"/>
  <c r="J21" i="2"/>
  <c r="I21" i="2"/>
  <c r="H21" i="2"/>
  <c r="G21" i="2"/>
  <c r="R20" i="2"/>
  <c r="Q20" i="2"/>
  <c r="P20" i="2"/>
  <c r="O20" i="2"/>
  <c r="N20" i="2"/>
  <c r="M20" i="2"/>
  <c r="L20" i="2"/>
  <c r="K20" i="2"/>
  <c r="J20" i="2"/>
  <c r="I20" i="2"/>
  <c r="H20" i="2"/>
  <c r="G20" i="2"/>
  <c r="R19" i="2"/>
  <c r="Q19" i="2"/>
  <c r="P19" i="2"/>
  <c r="O19" i="2"/>
  <c r="N19" i="2"/>
  <c r="M19" i="2"/>
  <c r="L19" i="2"/>
  <c r="K19" i="2"/>
  <c r="J19" i="2"/>
  <c r="I19" i="2"/>
  <c r="H19" i="2"/>
  <c r="G19" i="2"/>
  <c r="S19" i="2"/>
  <c r="T19" i="2"/>
  <c r="U19" i="2"/>
  <c r="V19" i="2"/>
  <c r="W19" i="2"/>
  <c r="X19" i="2"/>
  <c r="Y19" i="2"/>
  <c r="Z19" i="2"/>
  <c r="S20" i="2"/>
  <c r="T20" i="2"/>
  <c r="U20" i="2"/>
  <c r="V20" i="2"/>
  <c r="W20" i="2"/>
  <c r="X20" i="2"/>
  <c r="Y20" i="2"/>
  <c r="Z20" i="2"/>
  <c r="S21" i="2"/>
  <c r="T21" i="2"/>
  <c r="U21" i="2"/>
  <c r="V21" i="2"/>
  <c r="W21" i="2"/>
  <c r="X21" i="2"/>
  <c r="Y21" i="2"/>
  <c r="Z21" i="2"/>
  <c r="S22" i="2"/>
  <c r="T22" i="2"/>
  <c r="U22" i="2"/>
  <c r="V22" i="2"/>
  <c r="W22" i="2"/>
  <c r="X22" i="2"/>
  <c r="Y22" i="2"/>
  <c r="Z22" i="2"/>
  <c r="S23" i="2"/>
  <c r="T23" i="2"/>
  <c r="U23" i="2"/>
  <c r="V23" i="2"/>
  <c r="W23" i="2"/>
  <c r="X23" i="2"/>
  <c r="Y23" i="2"/>
  <c r="Z23" i="2"/>
  <c r="S25" i="2"/>
  <c r="T25" i="2"/>
  <c r="U25" i="2"/>
  <c r="V25" i="2"/>
  <c r="W25" i="2"/>
  <c r="X25" i="2"/>
  <c r="Y25" i="2"/>
  <c r="Z25" i="2"/>
  <c r="U26" i="2"/>
  <c r="V26" i="2"/>
  <c r="W26" i="2"/>
  <c r="Y26" i="2"/>
  <c r="Z26" i="2"/>
  <c r="P5" i="2"/>
  <c r="P26" i="2" s="1"/>
  <c r="AC25" i="2"/>
  <c r="AB25" i="2"/>
  <c r="AA25" i="2"/>
  <c r="AC23" i="2"/>
  <c r="AB23" i="2"/>
  <c r="AA23" i="2"/>
  <c r="AC22" i="2"/>
  <c r="AB22" i="2"/>
  <c r="AA22" i="2"/>
  <c r="AC21" i="2"/>
  <c r="AB21" i="2"/>
  <c r="AA21" i="2"/>
  <c r="AC20" i="2"/>
  <c r="AB20" i="2"/>
  <c r="AA20" i="2"/>
  <c r="AC19" i="2"/>
  <c r="AB19" i="2"/>
  <c r="AA19" i="2"/>
  <c r="AD25" i="2"/>
  <c r="AD23" i="2"/>
  <c r="AD22" i="2"/>
  <c r="AD21" i="2"/>
  <c r="AD20" i="2"/>
  <c r="AD19" i="2"/>
  <c r="X5" i="2"/>
  <c r="X26" i="2" s="1"/>
  <c r="Y9" i="2"/>
  <c r="AC9" i="2"/>
  <c r="AB9" i="2"/>
  <c r="AA9" i="2"/>
  <c r="Z9" i="2"/>
  <c r="X9" i="2"/>
  <c r="W9" i="2"/>
  <c r="V9" i="2"/>
  <c r="U9" i="2"/>
  <c r="T9" i="2"/>
  <c r="S9" i="2"/>
  <c r="R9" i="2"/>
  <c r="Q9" i="2"/>
  <c r="P9" i="2"/>
  <c r="O9" i="2"/>
  <c r="N9" i="2"/>
  <c r="M9" i="2"/>
  <c r="L9" i="2"/>
  <c r="K9" i="2"/>
  <c r="J9" i="2"/>
  <c r="I9" i="2"/>
  <c r="H9" i="2"/>
  <c r="G9" i="2"/>
  <c r="F9" i="2"/>
  <c r="E9" i="2"/>
  <c r="D9" i="2"/>
  <c r="C9" i="2"/>
  <c r="AC5" i="2"/>
  <c r="AC26" i="2" s="1"/>
  <c r="AB5" i="2"/>
  <c r="AB26" i="2" s="1"/>
  <c r="AA5" i="2"/>
  <c r="AA26" i="2" s="1"/>
  <c r="Z5" i="2"/>
  <c r="Y5" i="2"/>
  <c r="W5" i="2"/>
  <c r="V5" i="2"/>
  <c r="U5" i="2"/>
  <c r="T5" i="2"/>
  <c r="T26" i="2" s="1"/>
  <c r="S5" i="2"/>
  <c r="S26" i="2" s="1"/>
  <c r="R5" i="2"/>
  <c r="R26" i="2" s="1"/>
  <c r="Q5" i="2"/>
  <c r="Q26" i="2" s="1"/>
  <c r="O5" i="2"/>
  <c r="O26" i="2" s="1"/>
  <c r="N5" i="2"/>
  <c r="N26" i="2" s="1"/>
  <c r="M5" i="2"/>
  <c r="M10" i="2" s="1"/>
  <c r="M12" i="2" s="1"/>
  <c r="M14" i="2" s="1"/>
  <c r="M16" i="2" s="1"/>
  <c r="L5" i="2"/>
  <c r="L26" i="2" s="1"/>
  <c r="K5" i="2"/>
  <c r="K26" i="2" s="1"/>
  <c r="J5" i="2"/>
  <c r="I5" i="2"/>
  <c r="H5" i="2"/>
  <c r="G5" i="2"/>
  <c r="F5" i="2"/>
  <c r="E5" i="2"/>
  <c r="D5" i="2"/>
  <c r="C5" i="2"/>
  <c r="AD9" i="2"/>
  <c r="AD5" i="2"/>
  <c r="AD10" i="2" s="1"/>
  <c r="D7" i="1"/>
  <c r="D4" i="1" a="1"/>
  <c r="D4" i="1" s="1"/>
  <c r="D6" i="1" l="1"/>
  <c r="C4" i="3" s="1"/>
  <c r="BH25" i="2"/>
  <c r="AX25" i="2"/>
  <c r="BA25" i="2"/>
  <c r="AZ25" i="2"/>
  <c r="AY25" i="2"/>
  <c r="AX22" i="2"/>
  <c r="AY8" i="2"/>
  <c r="AX23" i="2"/>
  <c r="AW22" i="2"/>
  <c r="AW23" i="2"/>
  <c r="AX20" i="2"/>
  <c r="AX5" i="2"/>
  <c r="AX26" i="2" s="1"/>
  <c r="AX19" i="2"/>
  <c r="AW5" i="2"/>
  <c r="AW26" i="2" s="1"/>
  <c r="AW25" i="2"/>
  <c r="AV4" i="2"/>
  <c r="AW20" i="2" s="1"/>
  <c r="AV3" i="2"/>
  <c r="AW19" i="2" s="1"/>
  <c r="AV25" i="2"/>
  <c r="AW21" i="2"/>
  <c r="AH9" i="2"/>
  <c r="AE9" i="2"/>
  <c r="AF9" i="2"/>
  <c r="AG9" i="2"/>
  <c r="AF5" i="2"/>
  <c r="AF26" i="2" s="1"/>
  <c r="AG5" i="2"/>
  <c r="AG26" i="2" s="1"/>
  <c r="AH5" i="2"/>
  <c r="AH26" i="2" s="1"/>
  <c r="AE5" i="2"/>
  <c r="AE26" i="2" s="1"/>
  <c r="AH10" i="2"/>
  <c r="AD12" i="2"/>
  <c r="AD27" i="2"/>
  <c r="AO10" i="2"/>
  <c r="AO27" i="2" s="1"/>
  <c r="AO26" i="2"/>
  <c r="AR21" i="2"/>
  <c r="AT21" i="2"/>
  <c r="AS23" i="2"/>
  <c r="AS20" i="2"/>
  <c r="AU9" i="2"/>
  <c r="AT23" i="2"/>
  <c r="AD26" i="2"/>
  <c r="AU25" i="2"/>
  <c r="AS5" i="2"/>
  <c r="AS26" i="2" s="1"/>
  <c r="AQ23" i="2"/>
  <c r="AU21" i="2"/>
  <c r="M26" i="2"/>
  <c r="J10" i="2"/>
  <c r="AA10" i="2"/>
  <c r="M28" i="2"/>
  <c r="AT22" i="2"/>
  <c r="AT5" i="2"/>
  <c r="AT26" i="2" s="1"/>
  <c r="M27" i="2"/>
  <c r="AU5" i="2"/>
  <c r="AT10" i="2"/>
  <c r="AR5" i="2"/>
  <c r="AQ5" i="2"/>
  <c r="AP5" i="2"/>
  <c r="AO12" i="2"/>
  <c r="C10" i="2"/>
  <c r="C12" i="2" s="1"/>
  <c r="C14" i="2" s="1"/>
  <c r="C16" i="2" s="1"/>
  <c r="D10" i="2"/>
  <c r="D12" i="2" s="1"/>
  <c r="D14" i="2" s="1"/>
  <c r="D16" i="2" s="1"/>
  <c r="E10" i="2"/>
  <c r="E12" i="2" s="1"/>
  <c r="E14" i="2" s="1"/>
  <c r="E16" i="2" s="1"/>
  <c r="F10" i="2"/>
  <c r="F12" i="2" s="1"/>
  <c r="F14" i="2" s="1"/>
  <c r="F16" i="2" s="1"/>
  <c r="G10" i="2"/>
  <c r="K10" i="2"/>
  <c r="H10" i="2"/>
  <c r="L10" i="2"/>
  <c r="I10" i="2"/>
  <c r="N10" i="2"/>
  <c r="O10" i="2"/>
  <c r="S10" i="2"/>
  <c r="P10" i="2"/>
  <c r="T10" i="2"/>
  <c r="Q10" i="2"/>
  <c r="U10" i="2"/>
  <c r="R10" i="2"/>
  <c r="V10" i="2"/>
  <c r="W10" i="2"/>
  <c r="X10" i="2"/>
  <c r="AB10" i="2"/>
  <c r="Y10" i="2"/>
  <c r="AC10" i="2"/>
  <c r="Z10" i="2"/>
  <c r="C5" i="3" l="1"/>
  <c r="C6" i="3" s="1"/>
  <c r="D9" i="1"/>
  <c r="AY22" i="2"/>
  <c r="AX21" i="2"/>
  <c r="AX9" i="2"/>
  <c r="AX10" i="2" s="1"/>
  <c r="AX27" i="2" s="1"/>
  <c r="AZ8" i="2"/>
  <c r="AY23" i="2"/>
  <c r="AY20" i="2"/>
  <c r="AY5" i="2"/>
  <c r="AY19" i="2"/>
  <c r="AW10" i="2"/>
  <c r="AW12" i="2" s="1"/>
  <c r="AV20" i="2"/>
  <c r="AV19" i="2"/>
  <c r="AV5" i="2"/>
  <c r="AF10" i="2"/>
  <c r="AF12" i="2" s="1"/>
  <c r="AF13" i="2" s="1"/>
  <c r="AG10" i="2"/>
  <c r="AG12" i="2" s="1"/>
  <c r="AG13" i="2" s="1"/>
  <c r="AE10" i="2"/>
  <c r="AE12" i="2" s="1"/>
  <c r="AE13" i="2" s="1"/>
  <c r="AH12" i="2"/>
  <c r="AH13" i="2" s="1"/>
  <c r="AH27" i="2"/>
  <c r="V12" i="2"/>
  <c r="V27" i="2"/>
  <c r="R12" i="2"/>
  <c r="R27" i="2"/>
  <c r="AB12" i="2"/>
  <c r="AB27" i="2"/>
  <c r="AD14" i="2"/>
  <c r="AD28" i="2"/>
  <c r="W12" i="2"/>
  <c r="W27" i="2"/>
  <c r="U12" i="2"/>
  <c r="U27" i="2"/>
  <c r="AO14" i="2"/>
  <c r="AO16" i="2" s="1"/>
  <c r="AO28" i="2"/>
  <c r="AS10" i="2"/>
  <c r="L12" i="2"/>
  <c r="L27" i="2"/>
  <c r="AA27" i="2"/>
  <c r="AA12" i="2"/>
  <c r="AA28" i="2" s="1"/>
  <c r="Z12" i="2"/>
  <c r="Z27" i="2"/>
  <c r="J12" i="2"/>
  <c r="J27" i="2"/>
  <c r="Y12" i="2"/>
  <c r="Y27" i="2"/>
  <c r="X12" i="2"/>
  <c r="X27" i="2"/>
  <c r="Q12" i="2"/>
  <c r="Q27" i="2"/>
  <c r="AP10" i="2"/>
  <c r="AP26" i="2"/>
  <c r="T12" i="2"/>
  <c r="T27" i="2"/>
  <c r="AQ10" i="2"/>
  <c r="AQ26" i="2"/>
  <c r="P12" i="2"/>
  <c r="P27" i="2"/>
  <c r="AR10" i="2"/>
  <c r="AR26" i="2"/>
  <c r="S12" i="2"/>
  <c r="S27" i="2"/>
  <c r="O12" i="2"/>
  <c r="O27" i="2"/>
  <c r="AT12" i="2"/>
  <c r="AT27" i="2"/>
  <c r="N12" i="2"/>
  <c r="N27" i="2"/>
  <c r="AU10" i="2"/>
  <c r="AU26" i="2"/>
  <c r="I12" i="2"/>
  <c r="I27" i="2"/>
  <c r="H12" i="2"/>
  <c r="H27" i="2"/>
  <c r="K12" i="2"/>
  <c r="K27" i="2"/>
  <c r="G12" i="2"/>
  <c r="G27" i="2"/>
  <c r="AC12" i="2"/>
  <c r="AC27" i="2"/>
  <c r="AW27" i="2" l="1"/>
  <c r="AX12" i="2"/>
  <c r="AX28" i="2" s="1"/>
  <c r="C7" i="3"/>
  <c r="C18" i="3" s="1"/>
  <c r="BA8" i="2"/>
  <c r="BA23" i="2" s="1"/>
  <c r="AZ23" i="2"/>
  <c r="AY21" i="2"/>
  <c r="AY9" i="2"/>
  <c r="AY10" i="2" s="1"/>
  <c r="BA22" i="2"/>
  <c r="AZ22" i="2"/>
  <c r="BA20" i="2"/>
  <c r="AZ20" i="2"/>
  <c r="AZ5" i="2"/>
  <c r="AZ19" i="2"/>
  <c r="AY26" i="2"/>
  <c r="AV13" i="2"/>
  <c r="AV26" i="2"/>
  <c r="AV10" i="2"/>
  <c r="AF27" i="2"/>
  <c r="AG27" i="2"/>
  <c r="AE27" i="2"/>
  <c r="AH14" i="2"/>
  <c r="AH28" i="2"/>
  <c r="AG14" i="2"/>
  <c r="AG28" i="2"/>
  <c r="AF14" i="2"/>
  <c r="AF28" i="2"/>
  <c r="AE14" i="2"/>
  <c r="AE28" i="2"/>
  <c r="N14" i="2"/>
  <c r="N28" i="2"/>
  <c r="U14" i="2"/>
  <c r="U28" i="2"/>
  <c r="X14" i="2"/>
  <c r="X28" i="2"/>
  <c r="S14" i="2"/>
  <c r="S28" i="2"/>
  <c r="J14" i="2"/>
  <c r="J28" i="2"/>
  <c r="AQ12" i="2"/>
  <c r="AQ27" i="2"/>
  <c r="T14" i="2"/>
  <c r="T28" i="2"/>
  <c r="L14" i="2"/>
  <c r="L28" i="2"/>
  <c r="AT14" i="2"/>
  <c r="AT28" i="2"/>
  <c r="AR12" i="2"/>
  <c r="AR27" i="2"/>
  <c r="G14" i="2"/>
  <c r="G28" i="2"/>
  <c r="Z14" i="2"/>
  <c r="Z28" i="2"/>
  <c r="K14" i="2"/>
  <c r="K28" i="2"/>
  <c r="AA14" i="2"/>
  <c r="H14" i="2"/>
  <c r="H28" i="2"/>
  <c r="AB14" i="2"/>
  <c r="AB28" i="2"/>
  <c r="I14" i="2"/>
  <c r="I28" i="2"/>
  <c r="AP12" i="2"/>
  <c r="AP27" i="2"/>
  <c r="AS12" i="2"/>
  <c r="AS27" i="2"/>
  <c r="R14" i="2"/>
  <c r="R28" i="2"/>
  <c r="O14" i="2"/>
  <c r="O28" i="2"/>
  <c r="Y14" i="2"/>
  <c r="Y28" i="2"/>
  <c r="AC14" i="2"/>
  <c r="AC28" i="2"/>
  <c r="W14" i="2"/>
  <c r="W28" i="2"/>
  <c r="P14" i="2"/>
  <c r="P28" i="2"/>
  <c r="AD16" i="2"/>
  <c r="AD24" i="2"/>
  <c r="AU12" i="2"/>
  <c r="AU27" i="2"/>
  <c r="Q14" i="2"/>
  <c r="Q28" i="2"/>
  <c r="AW14" i="2"/>
  <c r="V14" i="2"/>
  <c r="V28" i="2"/>
  <c r="BH20" i="2" l="1"/>
  <c r="AX14" i="2"/>
  <c r="AX16" i="2" s="1"/>
  <c r="AZ9" i="2"/>
  <c r="AZ10" i="2" s="1"/>
  <c r="AZ21" i="2"/>
  <c r="AZ26" i="2"/>
  <c r="AY12" i="2"/>
  <c r="AY27" i="2"/>
  <c r="BA19" i="2"/>
  <c r="BA5" i="2"/>
  <c r="AV12" i="2"/>
  <c r="AV27" i="2"/>
  <c r="AF16" i="2"/>
  <c r="AF24" i="2"/>
  <c r="AG16" i="2"/>
  <c r="AG24" i="2"/>
  <c r="AH16" i="2"/>
  <c r="AH24" i="2"/>
  <c r="AE16" i="2"/>
  <c r="AE24" i="2"/>
  <c r="AR14" i="2"/>
  <c r="AR28" i="2"/>
  <c r="AT16" i="2"/>
  <c r="AB16" i="2"/>
  <c r="AB24" i="2"/>
  <c r="L16" i="2"/>
  <c r="L24" i="2"/>
  <c r="AA16" i="2"/>
  <c r="AA24" i="2"/>
  <c r="K16" i="2"/>
  <c r="K24" i="2"/>
  <c r="O16" i="2"/>
  <c r="O24" i="2"/>
  <c r="R16" i="2"/>
  <c r="R24" i="2"/>
  <c r="U16" i="2"/>
  <c r="U24" i="2"/>
  <c r="Q16" i="2"/>
  <c r="Q24" i="2"/>
  <c r="AS14" i="2"/>
  <c r="AS28" i="2"/>
  <c r="N16" i="2"/>
  <c r="N24" i="2"/>
  <c r="I16" i="2"/>
  <c r="I24" i="2"/>
  <c r="M24" i="2"/>
  <c r="P16" i="2"/>
  <c r="P24" i="2"/>
  <c r="W16" i="2"/>
  <c r="W24" i="2"/>
  <c r="H16" i="2"/>
  <c r="H24" i="2"/>
  <c r="T16" i="2"/>
  <c r="T24" i="2"/>
  <c r="AC16" i="2"/>
  <c r="AC24" i="2"/>
  <c r="AQ14" i="2"/>
  <c r="AQ28" i="2"/>
  <c r="Y16" i="2"/>
  <c r="Y24" i="2"/>
  <c r="J16" i="2"/>
  <c r="J24" i="2"/>
  <c r="Z16" i="2"/>
  <c r="Z24" i="2"/>
  <c r="S16" i="2"/>
  <c r="S24" i="2"/>
  <c r="V16" i="2"/>
  <c r="V24" i="2"/>
  <c r="AW16" i="2"/>
  <c r="G16" i="2"/>
  <c r="G24" i="2"/>
  <c r="X16" i="2"/>
  <c r="X24" i="2"/>
  <c r="AU14" i="2"/>
  <c r="AU28" i="2"/>
  <c r="AP14" i="2"/>
  <c r="AP28" i="2"/>
  <c r="AX24" i="2" l="1"/>
  <c r="BA21" i="2"/>
  <c r="BA9" i="2"/>
  <c r="BA10" i="2" s="1"/>
  <c r="BA26" i="2"/>
  <c r="AY28" i="2"/>
  <c r="AY14" i="2"/>
  <c r="AZ12" i="2"/>
  <c r="AZ27" i="2"/>
  <c r="AV14" i="2"/>
  <c r="AV24" i="2" s="1"/>
  <c r="AV28" i="2"/>
  <c r="AU16" i="2"/>
  <c r="AU24" i="2"/>
  <c r="AQ16" i="2"/>
  <c r="AQ24" i="2"/>
  <c r="AS16" i="2"/>
  <c r="AS24" i="2"/>
  <c r="AP16" i="2"/>
  <c r="AP24" i="2"/>
  <c r="AT24" i="2"/>
  <c r="AR16" i="2"/>
  <c r="AR24" i="2"/>
  <c r="AZ28" i="2" l="1"/>
  <c r="AZ14" i="2"/>
  <c r="AY24" i="2"/>
  <c r="AY16" i="2"/>
  <c r="BA27" i="2"/>
  <c r="BA12" i="2"/>
  <c r="AV16" i="2"/>
  <c r="AW24" i="2"/>
  <c r="BA28" i="2" l="1"/>
  <c r="BA14" i="2"/>
  <c r="AZ16" i="2"/>
  <c r="AZ24" i="2"/>
  <c r="BB14" i="2" l="1"/>
  <c r="BC14" i="2" s="1"/>
  <c r="BD14" i="2" s="1"/>
  <c r="BE14" i="2" s="1"/>
  <c r="BF14" i="2" s="1"/>
  <c r="BG14" i="2" s="1"/>
  <c r="BH14" i="2" s="1"/>
  <c r="BI14" i="2" s="1"/>
  <c r="BJ14" i="2" s="1"/>
  <c r="BK14" i="2" s="1"/>
  <c r="BL14" i="2" s="1"/>
  <c r="BM14" i="2" s="1"/>
  <c r="BN14" i="2" s="1"/>
  <c r="BO14" i="2" s="1"/>
  <c r="BP14" i="2" s="1"/>
  <c r="BQ14" i="2" s="1"/>
  <c r="BR14" i="2" s="1"/>
  <c r="BS14" i="2" s="1"/>
  <c r="BT14" i="2" s="1"/>
  <c r="BU14" i="2" s="1"/>
  <c r="BV14" i="2" s="1"/>
  <c r="BW14" i="2" s="1"/>
  <c r="BX14" i="2" s="1"/>
  <c r="BY14" i="2" s="1"/>
  <c r="BZ14" i="2" s="1"/>
  <c r="CA14" i="2" s="1"/>
  <c r="CB14" i="2" s="1"/>
  <c r="CC14" i="2" s="1"/>
  <c r="CD14" i="2" s="1"/>
  <c r="CE14" i="2" s="1"/>
  <c r="CF14" i="2" s="1"/>
  <c r="CG14" i="2" s="1"/>
  <c r="CH14" i="2" s="1"/>
  <c r="CI14" i="2" s="1"/>
  <c r="CJ14" i="2" s="1"/>
  <c r="CK14" i="2" s="1"/>
  <c r="CL14" i="2" s="1"/>
  <c r="CM14" i="2" s="1"/>
  <c r="CN14" i="2" s="1"/>
  <c r="CO14" i="2" s="1"/>
  <c r="CP14" i="2" s="1"/>
  <c r="CQ14" i="2" s="1"/>
  <c r="CR14" i="2" s="1"/>
  <c r="CS14" i="2" s="1"/>
  <c r="CT14" i="2" s="1"/>
  <c r="CU14" i="2" s="1"/>
  <c r="CV14" i="2" s="1"/>
  <c r="CW14" i="2" s="1"/>
  <c r="CX14" i="2" s="1"/>
  <c r="CY14" i="2" s="1"/>
  <c r="CZ14" i="2" s="1"/>
  <c r="DA14" i="2" s="1"/>
  <c r="DB14" i="2" s="1"/>
  <c r="DC14" i="2" s="1"/>
  <c r="DD14" i="2" s="1"/>
  <c r="DE14" i="2" s="1"/>
  <c r="DF14" i="2" s="1"/>
  <c r="DG14" i="2" s="1"/>
  <c r="DH14" i="2" s="1"/>
  <c r="DI14" i="2" s="1"/>
  <c r="DJ14" i="2" s="1"/>
  <c r="DK14" i="2" s="1"/>
  <c r="DL14" i="2" s="1"/>
  <c r="DM14" i="2" s="1"/>
  <c r="DN14" i="2" s="1"/>
  <c r="DO14" i="2" s="1"/>
  <c r="DP14" i="2" s="1"/>
  <c r="DQ14" i="2" s="1"/>
  <c r="DR14" i="2" s="1"/>
  <c r="DS14" i="2" s="1"/>
  <c r="DT14" i="2" s="1"/>
  <c r="DU14" i="2" s="1"/>
  <c r="DV14" i="2" s="1"/>
  <c r="DW14" i="2" s="1"/>
  <c r="DX14" i="2" s="1"/>
  <c r="DY14" i="2" s="1"/>
  <c r="DZ14" i="2" s="1"/>
  <c r="EA14" i="2" s="1"/>
  <c r="EB14" i="2" s="1"/>
  <c r="EC14" i="2" s="1"/>
  <c r="ED14" i="2" s="1"/>
  <c r="EE14" i="2" s="1"/>
  <c r="EF14" i="2" s="1"/>
  <c r="EG14" i="2" s="1"/>
  <c r="EH14" i="2" s="1"/>
  <c r="EI14" i="2" s="1"/>
  <c r="EJ14" i="2" s="1"/>
  <c r="EK14" i="2" s="1"/>
  <c r="EL14" i="2" s="1"/>
  <c r="EM14" i="2" s="1"/>
  <c r="EN14" i="2" s="1"/>
  <c r="EO14" i="2" s="1"/>
  <c r="EP14" i="2" s="1"/>
  <c r="EQ14" i="2" s="1"/>
  <c r="ER14" i="2" s="1"/>
  <c r="ES14" i="2" s="1"/>
  <c r="ET14" i="2" s="1"/>
  <c r="EU14" i="2" s="1"/>
  <c r="EV14" i="2" s="1"/>
  <c r="EW14" i="2" s="1"/>
  <c r="EX14" i="2" s="1"/>
  <c r="EY14" i="2" s="1"/>
  <c r="EZ14" i="2" s="1"/>
  <c r="FA14" i="2" s="1"/>
  <c r="FB14" i="2" s="1"/>
  <c r="FC14" i="2" s="1"/>
  <c r="FD14" i="2" s="1"/>
  <c r="FE14" i="2" s="1"/>
  <c r="FF14" i="2" s="1"/>
  <c r="FG14" i="2" s="1"/>
  <c r="FH14" i="2" s="1"/>
  <c r="FI14" i="2" s="1"/>
  <c r="FJ14" i="2" s="1"/>
  <c r="FK14" i="2" s="1"/>
  <c r="FL14" i="2" s="1"/>
  <c r="FM14" i="2" s="1"/>
  <c r="FN14" i="2" s="1"/>
  <c r="FO14" i="2" s="1"/>
  <c r="FP14" i="2" s="1"/>
  <c r="FQ14" i="2" s="1"/>
  <c r="FR14" i="2" s="1"/>
  <c r="FS14" i="2" s="1"/>
  <c r="FT14" i="2" s="1"/>
  <c r="FU14" i="2" s="1"/>
  <c r="FV14" i="2" s="1"/>
  <c r="FW14" i="2" s="1"/>
  <c r="FX14" i="2" s="1"/>
  <c r="FY14" i="2" s="1"/>
  <c r="FZ14" i="2" s="1"/>
  <c r="GA14" i="2" s="1"/>
  <c r="GB14" i="2" s="1"/>
  <c r="GC14" i="2" s="1"/>
  <c r="GD14" i="2" s="1"/>
  <c r="GE14" i="2" s="1"/>
  <c r="GF14" i="2" s="1"/>
  <c r="GG14" i="2" s="1"/>
  <c r="GH14" i="2" s="1"/>
  <c r="GI14" i="2" s="1"/>
  <c r="GJ14" i="2" s="1"/>
  <c r="GK14" i="2" s="1"/>
  <c r="GL14" i="2" s="1"/>
  <c r="GM14" i="2" s="1"/>
  <c r="GN14" i="2" s="1"/>
  <c r="GO14" i="2" s="1"/>
  <c r="GP14" i="2" s="1"/>
  <c r="GQ14" i="2" s="1"/>
  <c r="GR14" i="2" s="1"/>
  <c r="GS14" i="2" s="1"/>
  <c r="GT14" i="2" s="1"/>
  <c r="GU14" i="2" s="1"/>
  <c r="GV14" i="2" s="1"/>
  <c r="GW14" i="2" s="1"/>
  <c r="GX14" i="2" s="1"/>
  <c r="GY14" i="2" s="1"/>
  <c r="GZ14" i="2" s="1"/>
  <c r="HA14" i="2" s="1"/>
  <c r="HB14" i="2" s="1"/>
  <c r="HC14" i="2" s="1"/>
  <c r="HD14" i="2" s="1"/>
  <c r="HE14" i="2" s="1"/>
  <c r="HF14" i="2" s="1"/>
  <c r="HG14" i="2" s="1"/>
  <c r="HH14" i="2" s="1"/>
  <c r="HI14" i="2" s="1"/>
  <c r="HJ14" i="2" s="1"/>
  <c r="HK14" i="2" s="1"/>
  <c r="HL14" i="2" s="1"/>
  <c r="HM14" i="2" s="1"/>
  <c r="HN14" i="2" s="1"/>
  <c r="HO14" i="2" s="1"/>
  <c r="HP14" i="2" s="1"/>
  <c r="HQ14" i="2" s="1"/>
  <c r="HR14" i="2" s="1"/>
  <c r="HS14" i="2" s="1"/>
  <c r="HT14" i="2" s="1"/>
  <c r="HU14" i="2" s="1"/>
  <c r="HV14" i="2" s="1"/>
  <c r="HW14" i="2" s="1"/>
  <c r="HX14" i="2" s="1"/>
  <c r="HY14" i="2" s="1"/>
  <c r="HZ14" i="2" s="1"/>
  <c r="IA14" i="2" s="1"/>
  <c r="IB14" i="2" s="1"/>
  <c r="IC14" i="2" s="1"/>
  <c r="ID14" i="2" s="1"/>
  <c r="IE14" i="2" s="1"/>
  <c r="IF14" i="2" s="1"/>
  <c r="IG14" i="2" s="1"/>
  <c r="IH14" i="2" s="1"/>
  <c r="II14" i="2" s="1"/>
  <c r="IJ14" i="2" s="1"/>
  <c r="IK14" i="2" s="1"/>
  <c r="IL14" i="2" s="1"/>
  <c r="IM14" i="2" s="1"/>
  <c r="IN14" i="2" s="1"/>
  <c r="IO14" i="2" s="1"/>
  <c r="IP14" i="2" s="1"/>
  <c r="IQ14" i="2" s="1"/>
  <c r="IR14" i="2" s="1"/>
  <c r="IS14" i="2" s="1"/>
  <c r="IT14" i="2" s="1"/>
  <c r="IU14" i="2" s="1"/>
  <c r="IV14" i="2" s="1"/>
  <c r="IW14" i="2" s="1"/>
  <c r="IX14" i="2" s="1"/>
  <c r="IY14" i="2" s="1"/>
  <c r="IZ14" i="2" s="1"/>
  <c r="JA14" i="2" s="1"/>
  <c r="JB14" i="2" s="1"/>
  <c r="JC14" i="2" s="1"/>
  <c r="JD14" i="2" s="1"/>
  <c r="JE14" i="2" s="1"/>
  <c r="JF14" i="2" s="1"/>
  <c r="JG14" i="2" s="1"/>
  <c r="JH14" i="2" s="1"/>
  <c r="JI14" i="2" s="1"/>
  <c r="JJ14" i="2" s="1"/>
  <c r="JK14" i="2" s="1"/>
  <c r="JL14" i="2" s="1"/>
  <c r="JM14" i="2" s="1"/>
  <c r="JN14" i="2" s="1"/>
  <c r="JO14" i="2" s="1"/>
  <c r="JP14" i="2" s="1"/>
  <c r="JQ14" i="2" s="1"/>
  <c r="JR14" i="2" s="1"/>
  <c r="JS14" i="2" s="1"/>
  <c r="JT14" i="2" s="1"/>
  <c r="JU14" i="2" s="1"/>
  <c r="JV14" i="2" s="1"/>
  <c r="JW14" i="2" s="1"/>
  <c r="JX14" i="2" s="1"/>
  <c r="JY14" i="2" s="1"/>
  <c r="JZ14" i="2" s="1"/>
  <c r="KA14" i="2" s="1"/>
  <c r="KB14" i="2" s="1"/>
  <c r="KC14" i="2" s="1"/>
  <c r="KD14" i="2" s="1"/>
  <c r="KE14" i="2" s="1"/>
  <c r="KF14" i="2" s="1"/>
  <c r="KG14" i="2" s="1"/>
  <c r="KH14" i="2" s="1"/>
  <c r="KI14" i="2" s="1"/>
  <c r="KJ14" i="2" s="1"/>
  <c r="KK14" i="2" s="1"/>
  <c r="KL14" i="2" s="1"/>
  <c r="KM14" i="2" s="1"/>
  <c r="KN14" i="2" s="1"/>
  <c r="KO14" i="2" s="1"/>
  <c r="KP14" i="2" s="1"/>
  <c r="KQ14" i="2" s="1"/>
  <c r="KR14" i="2" s="1"/>
  <c r="KS14" i="2" s="1"/>
  <c r="KT14" i="2" s="1"/>
  <c r="KU14" i="2" s="1"/>
  <c r="KV14" i="2" s="1"/>
  <c r="KW14" i="2" s="1"/>
  <c r="KX14" i="2" s="1"/>
  <c r="KY14" i="2" s="1"/>
  <c r="KZ14" i="2" s="1"/>
  <c r="LA14" i="2" s="1"/>
  <c r="LB14" i="2" s="1"/>
  <c r="LC14" i="2" s="1"/>
  <c r="LD14" i="2" s="1"/>
  <c r="LE14" i="2" s="1"/>
  <c r="LF14" i="2" s="1"/>
  <c r="LG14" i="2" s="1"/>
  <c r="LH14" i="2" s="1"/>
  <c r="LI14" i="2" s="1"/>
  <c r="LJ14" i="2" s="1"/>
  <c r="LK14" i="2" s="1"/>
  <c r="LL14" i="2" s="1"/>
  <c r="LM14" i="2" s="1"/>
  <c r="LN14" i="2" s="1"/>
  <c r="LO14" i="2" s="1"/>
  <c r="LP14" i="2" s="1"/>
  <c r="LQ14" i="2" s="1"/>
  <c r="LR14" i="2" s="1"/>
  <c r="LS14" i="2" s="1"/>
  <c r="LT14" i="2" s="1"/>
  <c r="LU14" i="2" s="1"/>
  <c r="LV14" i="2" s="1"/>
  <c r="LW14" i="2" s="1"/>
  <c r="LX14" i="2" s="1"/>
  <c r="LY14" i="2" s="1"/>
  <c r="LZ14" i="2" s="1"/>
  <c r="MA14" i="2" s="1"/>
  <c r="MB14" i="2" s="1"/>
  <c r="MC14" i="2" s="1"/>
  <c r="MD14" i="2" s="1"/>
  <c r="ME14" i="2" s="1"/>
  <c r="MF14" i="2" s="1"/>
  <c r="MG14" i="2" s="1"/>
  <c r="MH14" i="2" s="1"/>
  <c r="MI14" i="2" s="1"/>
  <c r="MJ14" i="2" s="1"/>
  <c r="MK14" i="2" s="1"/>
  <c r="ML14" i="2" s="1"/>
  <c r="MM14" i="2" s="1"/>
  <c r="MN14" i="2" s="1"/>
  <c r="MO14" i="2" s="1"/>
  <c r="MP14" i="2" s="1"/>
  <c r="MQ14" i="2" s="1"/>
  <c r="MR14" i="2" s="1"/>
  <c r="MS14" i="2" s="1"/>
  <c r="MT14" i="2" s="1"/>
  <c r="MU14" i="2" s="1"/>
  <c r="MV14" i="2" s="1"/>
  <c r="MW14" i="2" s="1"/>
  <c r="MX14" i="2" s="1"/>
  <c r="MY14" i="2" s="1"/>
  <c r="MZ14" i="2" s="1"/>
  <c r="NA14" i="2" s="1"/>
  <c r="NB14" i="2" s="1"/>
  <c r="NC14" i="2" s="1"/>
  <c r="ND14" i="2" s="1"/>
  <c r="NE14" i="2" s="1"/>
  <c r="NF14" i="2" s="1"/>
  <c r="NG14" i="2" s="1"/>
  <c r="NH14" i="2" s="1"/>
  <c r="NI14" i="2" s="1"/>
  <c r="NJ14" i="2" s="1"/>
  <c r="NK14" i="2" s="1"/>
  <c r="NL14" i="2" s="1"/>
  <c r="NM14" i="2" s="1"/>
  <c r="NN14" i="2" s="1"/>
  <c r="NO14" i="2" s="1"/>
  <c r="NP14" i="2" s="1"/>
  <c r="NQ14" i="2" s="1"/>
  <c r="NR14" i="2" s="1"/>
  <c r="NS14" i="2" s="1"/>
  <c r="NT14" i="2" s="1"/>
  <c r="NU14" i="2" s="1"/>
  <c r="NV14" i="2" s="1"/>
  <c r="NW14" i="2" s="1"/>
  <c r="NX14" i="2" s="1"/>
  <c r="NY14" i="2" s="1"/>
  <c r="NZ14" i="2" s="1"/>
  <c r="OA14" i="2" s="1"/>
  <c r="OB14" i="2" s="1"/>
  <c r="OC14" i="2" s="1"/>
  <c r="OD14" i="2" s="1"/>
  <c r="OE14" i="2" s="1"/>
  <c r="OF14" i="2" s="1"/>
  <c r="OG14" i="2" s="1"/>
  <c r="OH14" i="2" s="1"/>
  <c r="OI14" i="2" s="1"/>
  <c r="OJ14" i="2" s="1"/>
  <c r="OK14" i="2" s="1"/>
  <c r="OL14" i="2" s="1"/>
  <c r="OM14" i="2" s="1"/>
  <c r="ON14" i="2" s="1"/>
  <c r="OO14" i="2" s="1"/>
  <c r="OP14" i="2" s="1"/>
  <c r="OQ14" i="2" s="1"/>
  <c r="OR14" i="2" s="1"/>
  <c r="OS14" i="2" s="1"/>
  <c r="OT14" i="2" s="1"/>
  <c r="OU14" i="2" s="1"/>
  <c r="OV14" i="2" s="1"/>
  <c r="OW14" i="2" s="1"/>
  <c r="OX14" i="2" s="1"/>
  <c r="OY14" i="2" s="1"/>
  <c r="OZ14" i="2" s="1"/>
  <c r="PA14" i="2" s="1"/>
  <c r="PB14" i="2" s="1"/>
  <c r="PC14" i="2" s="1"/>
  <c r="PD14" i="2" s="1"/>
  <c r="PE14" i="2" s="1"/>
  <c r="PF14" i="2" s="1"/>
  <c r="PG14" i="2" s="1"/>
  <c r="PH14" i="2" s="1"/>
  <c r="PI14" i="2" s="1"/>
  <c r="PJ14" i="2" s="1"/>
  <c r="PK14" i="2" s="1"/>
  <c r="PL14" i="2" s="1"/>
  <c r="PM14" i="2" s="1"/>
  <c r="PN14" i="2" s="1"/>
  <c r="PO14" i="2" s="1"/>
  <c r="PP14" i="2" s="1"/>
  <c r="PQ14" i="2" s="1"/>
  <c r="PR14" i="2" s="1"/>
  <c r="PS14" i="2" s="1"/>
  <c r="PT14" i="2" s="1"/>
  <c r="PU14" i="2" s="1"/>
  <c r="PV14" i="2" s="1"/>
  <c r="PW14" i="2" s="1"/>
  <c r="PX14" i="2" s="1"/>
  <c r="PY14" i="2" s="1"/>
  <c r="PZ14" i="2" s="1"/>
  <c r="QA14" i="2" s="1"/>
  <c r="QB14" i="2" s="1"/>
  <c r="QC14" i="2" s="1"/>
  <c r="QD14" i="2" s="1"/>
  <c r="QE14" i="2" s="1"/>
  <c r="QF14" i="2" s="1"/>
  <c r="QG14" i="2" s="1"/>
  <c r="QH14" i="2" s="1"/>
  <c r="QI14" i="2" s="1"/>
  <c r="QJ14" i="2" s="1"/>
  <c r="QK14" i="2" s="1"/>
  <c r="QL14" i="2" s="1"/>
  <c r="QM14" i="2" s="1"/>
  <c r="QN14" i="2" s="1"/>
  <c r="QO14" i="2" s="1"/>
  <c r="QP14" i="2" s="1"/>
  <c r="QQ14" i="2" s="1"/>
  <c r="QR14" i="2" s="1"/>
  <c r="QS14" i="2" s="1"/>
  <c r="QT14" i="2" s="1"/>
  <c r="QU14" i="2" s="1"/>
  <c r="QV14" i="2" s="1"/>
  <c r="QW14" i="2" s="1"/>
  <c r="QX14" i="2" s="1"/>
  <c r="QY14" i="2" s="1"/>
  <c r="QZ14" i="2" s="1"/>
  <c r="RA14" i="2" s="1"/>
  <c r="RB14" i="2" s="1"/>
  <c r="RC14" i="2" s="1"/>
  <c r="RD14" i="2" s="1"/>
  <c r="RE14" i="2" s="1"/>
  <c r="RF14" i="2" s="1"/>
  <c r="RG14" i="2" s="1"/>
  <c r="RH14" i="2" s="1"/>
  <c r="RI14" i="2" s="1"/>
  <c r="RJ14" i="2" s="1"/>
  <c r="RK14" i="2" s="1"/>
  <c r="RL14" i="2" s="1"/>
  <c r="RM14" i="2" s="1"/>
  <c r="RN14" i="2" s="1"/>
  <c r="RO14" i="2" s="1"/>
  <c r="RP14" i="2" s="1"/>
  <c r="RQ14" i="2" s="1"/>
  <c r="RR14" i="2" s="1"/>
  <c r="RS14" i="2" s="1"/>
  <c r="RT14" i="2" s="1"/>
  <c r="RU14" i="2" s="1"/>
  <c r="RV14" i="2" s="1"/>
  <c r="RW14" i="2" s="1"/>
  <c r="RX14" i="2" s="1"/>
  <c r="RY14" i="2" s="1"/>
  <c r="RZ14" i="2" s="1"/>
  <c r="SA14" i="2" s="1"/>
  <c r="SB14" i="2" s="1"/>
  <c r="SC14" i="2" s="1"/>
  <c r="SD14" i="2" s="1"/>
  <c r="SE14" i="2" s="1"/>
  <c r="SF14" i="2" s="1"/>
  <c r="SG14" i="2" s="1"/>
  <c r="SH14" i="2" s="1"/>
  <c r="SI14" i="2" s="1"/>
  <c r="SJ14" i="2" s="1"/>
  <c r="SK14" i="2" s="1"/>
  <c r="SL14" i="2" s="1"/>
  <c r="SM14" i="2" s="1"/>
  <c r="SN14" i="2" s="1"/>
  <c r="SO14" i="2" s="1"/>
  <c r="SP14" i="2" s="1"/>
  <c r="SQ14" i="2" s="1"/>
  <c r="SR14" i="2" s="1"/>
  <c r="SS14" i="2" s="1"/>
  <c r="ST14" i="2" s="1"/>
  <c r="SU14" i="2" s="1"/>
  <c r="SV14" i="2" s="1"/>
  <c r="SW14" i="2" s="1"/>
  <c r="SX14" i="2" s="1"/>
  <c r="SY14" i="2" s="1"/>
  <c r="SZ14" i="2" s="1"/>
  <c r="TA14" i="2" s="1"/>
  <c r="TB14" i="2" s="1"/>
  <c r="TC14" i="2" s="1"/>
  <c r="TD14" i="2" s="1"/>
  <c r="TE14" i="2" s="1"/>
  <c r="TF14" i="2" s="1"/>
  <c r="TG14" i="2" s="1"/>
  <c r="TH14" i="2" s="1"/>
  <c r="TI14" i="2" s="1"/>
  <c r="TJ14" i="2" s="1"/>
  <c r="TK14" i="2" s="1"/>
  <c r="TL14" i="2" s="1"/>
  <c r="TM14" i="2" s="1"/>
  <c r="TN14" i="2" s="1"/>
  <c r="TO14" i="2" s="1"/>
  <c r="TP14" i="2" s="1"/>
  <c r="TQ14" i="2" s="1"/>
  <c r="TR14" i="2" s="1"/>
  <c r="TS14" i="2" s="1"/>
  <c r="TT14" i="2" s="1"/>
  <c r="TU14" i="2" s="1"/>
  <c r="TV14" i="2" s="1"/>
  <c r="TW14" i="2" s="1"/>
  <c r="TX14" i="2" s="1"/>
  <c r="TY14" i="2" s="1"/>
  <c r="TZ14" i="2" s="1"/>
  <c r="UA14" i="2" s="1"/>
  <c r="UB14" i="2" s="1"/>
  <c r="UC14" i="2" s="1"/>
  <c r="UD14" i="2" s="1"/>
  <c r="UE14" i="2" s="1"/>
  <c r="UF14" i="2" s="1"/>
  <c r="UG14" i="2" s="1"/>
  <c r="UH14" i="2" s="1"/>
  <c r="UI14" i="2" s="1"/>
  <c r="UJ14" i="2" s="1"/>
  <c r="UK14" i="2" s="1"/>
  <c r="UL14" i="2" s="1"/>
  <c r="UM14" i="2" s="1"/>
  <c r="UN14" i="2" s="1"/>
  <c r="UO14" i="2" s="1"/>
  <c r="UP14" i="2" s="1"/>
  <c r="UQ14" i="2" s="1"/>
  <c r="UR14" i="2" s="1"/>
  <c r="US14" i="2" s="1"/>
  <c r="UT14" i="2" s="1"/>
  <c r="UU14" i="2" s="1"/>
  <c r="UV14" i="2" s="1"/>
  <c r="UW14" i="2" s="1"/>
  <c r="UX14" i="2" s="1"/>
  <c r="UY14" i="2" s="1"/>
  <c r="UZ14" i="2" s="1"/>
  <c r="VA14" i="2" s="1"/>
  <c r="VB14" i="2" s="1"/>
  <c r="VC14" i="2" s="1"/>
  <c r="VD14" i="2" s="1"/>
  <c r="VE14" i="2" s="1"/>
  <c r="VF14" i="2" s="1"/>
  <c r="VG14" i="2" s="1"/>
  <c r="VH14" i="2" s="1"/>
  <c r="VI14" i="2" s="1"/>
  <c r="VJ14" i="2" s="1"/>
  <c r="VK14" i="2" s="1"/>
  <c r="VL14" i="2" s="1"/>
  <c r="VM14" i="2" s="1"/>
  <c r="VN14" i="2" s="1"/>
  <c r="VO14" i="2" s="1"/>
  <c r="VP14" i="2" s="1"/>
  <c r="VQ14" i="2" s="1"/>
  <c r="VR14" i="2" s="1"/>
  <c r="VS14" i="2" s="1"/>
  <c r="VT14" i="2" s="1"/>
  <c r="VU14" i="2" s="1"/>
  <c r="VV14" i="2" s="1"/>
  <c r="VW14" i="2" s="1"/>
  <c r="VX14" i="2" s="1"/>
  <c r="VY14" i="2" s="1"/>
  <c r="VZ14" i="2" s="1"/>
  <c r="WA14" i="2" s="1"/>
  <c r="WB14" i="2" s="1"/>
  <c r="WC14" i="2" s="1"/>
  <c r="WD14" i="2" s="1"/>
  <c r="WE14" i="2" s="1"/>
  <c r="WF14" i="2" s="1"/>
  <c r="WG14" i="2" s="1"/>
  <c r="WH14" i="2" s="1"/>
  <c r="WI14" i="2" s="1"/>
  <c r="WJ14" i="2" s="1"/>
  <c r="WK14" i="2" s="1"/>
  <c r="WL14" i="2" s="1"/>
  <c r="WM14" i="2" s="1"/>
  <c r="WN14" i="2" s="1"/>
  <c r="WO14" i="2" s="1"/>
  <c r="WP14" i="2" s="1"/>
  <c r="WQ14" i="2" s="1"/>
  <c r="WR14" i="2" s="1"/>
  <c r="WS14" i="2" s="1"/>
  <c r="WT14" i="2" s="1"/>
  <c r="WU14" i="2" s="1"/>
  <c r="WV14" i="2" s="1"/>
  <c r="WW14" i="2" s="1"/>
  <c r="WX14" i="2" s="1"/>
  <c r="WY14" i="2" s="1"/>
  <c r="WZ14" i="2" s="1"/>
  <c r="XA14" i="2" s="1"/>
  <c r="XB14" i="2" s="1"/>
  <c r="XC14" i="2" s="1"/>
  <c r="XD14" i="2" s="1"/>
  <c r="XE14" i="2" s="1"/>
  <c r="XF14" i="2" s="1"/>
  <c r="XG14" i="2" s="1"/>
  <c r="XH14" i="2" s="1"/>
  <c r="XI14" i="2" s="1"/>
  <c r="XJ14" i="2" s="1"/>
  <c r="XK14" i="2" s="1"/>
  <c r="XL14" i="2" s="1"/>
  <c r="XM14" i="2" s="1"/>
  <c r="XN14" i="2" s="1"/>
  <c r="XO14" i="2" s="1"/>
  <c r="XP14" i="2" s="1"/>
  <c r="XQ14" i="2" s="1"/>
  <c r="XR14" i="2" s="1"/>
  <c r="XS14" i="2" s="1"/>
  <c r="XT14" i="2" s="1"/>
  <c r="XU14" i="2" s="1"/>
  <c r="XV14" i="2" s="1"/>
  <c r="XW14" i="2" s="1"/>
  <c r="XX14" i="2" s="1"/>
  <c r="XY14" i="2" s="1"/>
  <c r="XZ14" i="2" s="1"/>
  <c r="YA14" i="2" s="1"/>
  <c r="YB14" i="2" s="1"/>
  <c r="YC14" i="2" s="1"/>
  <c r="YD14" i="2" s="1"/>
  <c r="YE14" i="2" s="1"/>
  <c r="YF14" i="2" s="1"/>
  <c r="YG14" i="2" s="1"/>
  <c r="YH14" i="2" s="1"/>
  <c r="YI14" i="2" s="1"/>
  <c r="YJ14" i="2" s="1"/>
  <c r="YK14" i="2" s="1"/>
  <c r="YL14" i="2" s="1"/>
  <c r="YM14" i="2" s="1"/>
  <c r="YN14" i="2" s="1"/>
  <c r="YO14" i="2" s="1"/>
  <c r="YP14" i="2" s="1"/>
  <c r="YQ14" i="2" s="1"/>
  <c r="YR14" i="2" s="1"/>
  <c r="YS14" i="2" s="1"/>
  <c r="YT14" i="2" s="1"/>
  <c r="YU14" i="2" s="1"/>
  <c r="YV14" i="2" s="1"/>
  <c r="YW14" i="2" s="1"/>
  <c r="YX14" i="2" s="1"/>
  <c r="YY14" i="2" s="1"/>
  <c r="YZ14" i="2" s="1"/>
  <c r="ZA14" i="2" s="1"/>
  <c r="ZB14" i="2" s="1"/>
  <c r="ZC14" i="2" s="1"/>
  <c r="ZD14" i="2" s="1"/>
  <c r="ZE14" i="2" s="1"/>
  <c r="ZF14" i="2" s="1"/>
  <c r="ZG14" i="2" s="1"/>
  <c r="ZH14" i="2" s="1"/>
  <c r="ZI14" i="2" s="1"/>
  <c r="ZJ14" i="2" s="1"/>
  <c r="ZK14" i="2" s="1"/>
  <c r="ZL14" i="2" s="1"/>
  <c r="ZM14" i="2" s="1"/>
  <c r="ZN14" i="2" s="1"/>
  <c r="ZO14" i="2" s="1"/>
  <c r="ZP14" i="2" s="1"/>
  <c r="ZQ14" i="2" s="1"/>
  <c r="ZR14" i="2" s="1"/>
  <c r="ZS14" i="2" s="1"/>
  <c r="ZT14" i="2" s="1"/>
  <c r="ZU14" i="2" s="1"/>
  <c r="ZV14" i="2" s="1"/>
  <c r="ZW14" i="2" s="1"/>
  <c r="ZX14" i="2" s="1"/>
  <c r="ZY14" i="2" s="1"/>
  <c r="ZZ14" i="2" s="1"/>
  <c r="AAA14" i="2" s="1"/>
  <c r="AAB14" i="2" s="1"/>
  <c r="AAC14" i="2" s="1"/>
  <c r="AAD14" i="2" s="1"/>
  <c r="AAE14" i="2" s="1"/>
  <c r="AAF14" i="2" s="1"/>
  <c r="AAG14" i="2" s="1"/>
  <c r="AAH14" i="2" s="1"/>
  <c r="AAI14" i="2" s="1"/>
  <c r="AAJ14" i="2" s="1"/>
  <c r="AAK14" i="2" s="1"/>
  <c r="AAL14" i="2" s="1"/>
  <c r="AAM14" i="2" s="1"/>
  <c r="AAN14" i="2" s="1"/>
  <c r="AAO14" i="2" s="1"/>
  <c r="AAP14" i="2" s="1"/>
  <c r="AAQ14" i="2" s="1"/>
  <c r="AAR14" i="2" s="1"/>
  <c r="AAS14" i="2" s="1"/>
  <c r="AAT14" i="2" s="1"/>
  <c r="AAU14" i="2" s="1"/>
  <c r="AAV14" i="2" s="1"/>
  <c r="AAW14" i="2" s="1"/>
  <c r="AAX14" i="2" s="1"/>
  <c r="AAY14" i="2" s="1"/>
  <c r="AAZ14" i="2" s="1"/>
  <c r="ABA14" i="2" s="1"/>
  <c r="ABB14" i="2" s="1"/>
  <c r="ABC14" i="2" s="1"/>
  <c r="ABD14" i="2" s="1"/>
  <c r="ABE14" i="2" s="1"/>
  <c r="ABF14" i="2" s="1"/>
  <c r="ABG14" i="2" s="1"/>
  <c r="ABH14" i="2" s="1"/>
  <c r="ABI14" i="2" s="1"/>
  <c r="ABJ14" i="2" s="1"/>
  <c r="ABK14" i="2" s="1"/>
  <c r="ABL14" i="2" s="1"/>
  <c r="ABM14" i="2" s="1"/>
  <c r="ABN14" i="2" s="1"/>
  <c r="ABO14" i="2" s="1"/>
  <c r="ABP14" i="2" s="1"/>
  <c r="ABQ14" i="2" s="1"/>
  <c r="ABR14" i="2" s="1"/>
  <c r="ABS14" i="2" s="1"/>
  <c r="ABT14" i="2" s="1"/>
  <c r="ABU14" i="2" s="1"/>
  <c r="ABV14" i="2" s="1"/>
  <c r="ABW14" i="2" s="1"/>
  <c r="ABX14" i="2" s="1"/>
  <c r="ABY14" i="2" s="1"/>
  <c r="ABZ14" i="2" s="1"/>
  <c r="ACA14" i="2" s="1"/>
  <c r="ACB14" i="2" s="1"/>
  <c r="ACC14" i="2" s="1"/>
  <c r="ACD14" i="2" s="1"/>
  <c r="ACE14" i="2" s="1"/>
  <c r="ACF14" i="2" s="1"/>
  <c r="ACG14" i="2" s="1"/>
  <c r="ACH14" i="2" s="1"/>
  <c r="ACI14" i="2" s="1"/>
  <c r="ACJ14" i="2" s="1"/>
  <c r="ACK14" i="2" s="1"/>
  <c r="ACL14" i="2" s="1"/>
  <c r="ACM14" i="2" s="1"/>
  <c r="ACN14" i="2" s="1"/>
  <c r="ACO14" i="2" s="1"/>
  <c r="ACP14" i="2" s="1"/>
  <c r="ACQ14" i="2" s="1"/>
  <c r="ACR14" i="2" s="1"/>
  <c r="ACS14" i="2" s="1"/>
  <c r="ACT14" i="2" s="1"/>
  <c r="ACU14" i="2" s="1"/>
  <c r="ACV14" i="2" s="1"/>
  <c r="ACW14" i="2" s="1"/>
  <c r="ACX14" i="2" s="1"/>
  <c r="ACY14" i="2" s="1"/>
  <c r="ACZ14" i="2" s="1"/>
  <c r="ADA14" i="2" s="1"/>
  <c r="ADB14" i="2" s="1"/>
  <c r="ADC14" i="2" s="1"/>
  <c r="ADD14" i="2" s="1"/>
  <c r="ADE14" i="2" s="1"/>
  <c r="ADF14" i="2" s="1"/>
  <c r="ADG14" i="2" s="1"/>
  <c r="ADH14" i="2" s="1"/>
  <c r="ADI14" i="2" s="1"/>
  <c r="ADJ14" i="2" s="1"/>
  <c r="ADK14" i="2" s="1"/>
  <c r="ADL14" i="2" s="1"/>
  <c r="ADM14" i="2" s="1"/>
  <c r="ADN14" i="2" s="1"/>
  <c r="ADO14" i="2" s="1"/>
  <c r="ADP14" i="2" s="1"/>
  <c r="ADQ14" i="2" s="1"/>
  <c r="ADR14" i="2" s="1"/>
  <c r="ADS14" i="2" s="1"/>
  <c r="ADT14" i="2" s="1"/>
  <c r="ADU14" i="2" s="1"/>
  <c r="ADV14" i="2" s="1"/>
  <c r="ADW14" i="2" s="1"/>
  <c r="ADX14" i="2" s="1"/>
  <c r="ADY14" i="2" s="1"/>
  <c r="ADZ14" i="2" s="1"/>
  <c r="AEA14" i="2" s="1"/>
  <c r="AEB14" i="2" s="1"/>
  <c r="AEC14" i="2" s="1"/>
  <c r="AED14" i="2" s="1"/>
  <c r="AEE14" i="2" s="1"/>
  <c r="AEF14" i="2" s="1"/>
  <c r="AEG14" i="2" s="1"/>
  <c r="AEH14" i="2" s="1"/>
  <c r="AEI14" i="2" s="1"/>
  <c r="AEJ14" i="2" s="1"/>
  <c r="AEK14" i="2" s="1"/>
  <c r="AEL14" i="2" s="1"/>
  <c r="AEM14" i="2" s="1"/>
  <c r="AEN14" i="2" s="1"/>
  <c r="AEO14" i="2" s="1"/>
  <c r="AEP14" i="2" s="1"/>
  <c r="AEQ14" i="2" s="1"/>
  <c r="AER14" i="2" s="1"/>
  <c r="AES14" i="2" s="1"/>
  <c r="AET14" i="2" s="1"/>
  <c r="AEU14" i="2" s="1"/>
  <c r="AEV14" i="2" s="1"/>
  <c r="AEW14" i="2" s="1"/>
  <c r="AEX14" i="2" s="1"/>
  <c r="AEY14" i="2" s="1"/>
  <c r="AEZ14" i="2" s="1"/>
  <c r="AFA14" i="2" s="1"/>
  <c r="AFB14" i="2" s="1"/>
  <c r="AFC14" i="2" s="1"/>
  <c r="AFD14" i="2" s="1"/>
  <c r="AFE14" i="2" s="1"/>
  <c r="AFF14" i="2" s="1"/>
  <c r="AFG14" i="2" s="1"/>
  <c r="AFH14" i="2" s="1"/>
  <c r="AFI14" i="2" s="1"/>
  <c r="AFJ14" i="2" s="1"/>
  <c r="AFK14" i="2" s="1"/>
  <c r="AFL14" i="2" s="1"/>
  <c r="AFM14" i="2" s="1"/>
  <c r="AFN14" i="2" s="1"/>
  <c r="AFO14" i="2" s="1"/>
  <c r="AFP14" i="2" s="1"/>
  <c r="AFQ14" i="2" s="1"/>
  <c r="AFR14" i="2" s="1"/>
  <c r="AFS14" i="2" s="1"/>
  <c r="AFT14" i="2" s="1"/>
  <c r="AFU14" i="2" s="1"/>
  <c r="AFV14" i="2" s="1"/>
  <c r="AFW14" i="2" s="1"/>
  <c r="AFX14" i="2" s="1"/>
  <c r="AFY14" i="2" s="1"/>
  <c r="AFZ14" i="2" s="1"/>
  <c r="AGA14" i="2" s="1"/>
  <c r="AGB14" i="2" s="1"/>
  <c r="AGC14" i="2" s="1"/>
  <c r="AGD14" i="2" s="1"/>
  <c r="AGE14" i="2" s="1"/>
  <c r="AGF14" i="2" s="1"/>
  <c r="AGG14" i="2" s="1"/>
  <c r="AGH14" i="2" s="1"/>
  <c r="AGI14" i="2" s="1"/>
  <c r="AGJ14" i="2" s="1"/>
  <c r="AGK14" i="2" s="1"/>
  <c r="AGL14" i="2" s="1"/>
  <c r="AGM14" i="2" s="1"/>
  <c r="AGN14" i="2" s="1"/>
  <c r="AGO14" i="2" s="1"/>
  <c r="AGP14" i="2" s="1"/>
  <c r="AGQ14" i="2" s="1"/>
  <c r="AGR14" i="2" s="1"/>
  <c r="AGS14" i="2" s="1"/>
  <c r="AGT14" i="2" s="1"/>
  <c r="AGU14" i="2" s="1"/>
  <c r="AGV14" i="2" s="1"/>
  <c r="AGW14" i="2" s="1"/>
  <c r="AGX14" i="2" s="1"/>
  <c r="AGY14" i="2" s="1"/>
  <c r="AGZ14" i="2" s="1"/>
  <c r="AHA14" i="2" s="1"/>
  <c r="AHB14" i="2" s="1"/>
  <c r="AHC14" i="2" s="1"/>
  <c r="AHD14" i="2" s="1"/>
  <c r="AHE14" i="2" s="1"/>
  <c r="AHF14" i="2" s="1"/>
  <c r="AHG14" i="2" s="1"/>
  <c r="AHH14" i="2" s="1"/>
  <c r="AHI14" i="2" s="1"/>
  <c r="AHJ14" i="2" s="1"/>
  <c r="AHK14" i="2" s="1"/>
  <c r="AHL14" i="2" s="1"/>
  <c r="BA24" i="2"/>
  <c r="BA16" i="2"/>
  <c r="BH21" i="2" l="1"/>
  <c r="BH23" i="2" s="1"/>
  <c r="BH24" i="2" s="1"/>
  <c r="BH26"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tc={49E20B07-2EC9-4B39-BAF6-276B11139778}</author>
  </authors>
  <commentList>
    <comment ref="W2" authorId="0" shapeId="0" xr:uid="{49E20B07-2EC9-4B39-BAF6-276B11139778}">
      <text>
        <t>[Threaded comment]
Your version of Excel allows you to read this threaded comment; however, any edits to it will get removed if the file is opened in a newer version of Excel. Learn more: https://go.microsoft.com/fwlink/?linkid=870924
Comment:
    20:1 stock split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<sst xmlns="http://schemas.openxmlformats.org/spreadsheetml/2006/main" count="93" uniqueCount="87">
  <si>
    <t>Company</t>
  </si>
  <si>
    <t>Source</t>
  </si>
  <si>
    <t>Price</t>
  </si>
  <si>
    <t>Shares</t>
  </si>
  <si>
    <t>Market Cap</t>
  </si>
  <si>
    <t>Cash</t>
  </si>
  <si>
    <t>Debt</t>
  </si>
  <si>
    <t>EV</t>
  </si>
  <si>
    <t>4Q23</t>
  </si>
  <si>
    <t>Revenue</t>
  </si>
  <si>
    <t>Cost of Revenues</t>
  </si>
  <si>
    <t>Gross Profit</t>
  </si>
  <si>
    <t>R&amp;D</t>
  </si>
  <si>
    <t>S&amp;M</t>
  </si>
  <si>
    <t>G&amp;A</t>
  </si>
  <si>
    <t>OPEX</t>
  </si>
  <si>
    <t>Operating Income</t>
  </si>
  <si>
    <t>Other Income/(Expense)</t>
  </si>
  <si>
    <t>Pretax Income</t>
  </si>
  <si>
    <t>Taxes</t>
  </si>
  <si>
    <t>Net Income</t>
  </si>
  <si>
    <t>EPS</t>
  </si>
  <si>
    <t>1Q17</t>
  </si>
  <si>
    <t>2Q17</t>
  </si>
  <si>
    <t>3Q17</t>
  </si>
  <si>
    <t>4Q17</t>
  </si>
  <si>
    <t>1Q18</t>
  </si>
  <si>
    <t>2Q18</t>
  </si>
  <si>
    <t>3Q18</t>
  </si>
  <si>
    <t>4Q18</t>
  </si>
  <si>
    <t>1Q19</t>
  </si>
  <si>
    <t>2Q19</t>
  </si>
  <si>
    <t>3Q19</t>
  </si>
  <si>
    <t>4Q19</t>
  </si>
  <si>
    <t>1Q20</t>
  </si>
  <si>
    <t>2Q20</t>
  </si>
  <si>
    <t>3Q20</t>
  </si>
  <si>
    <t>4Q20</t>
  </si>
  <si>
    <t>1Q21</t>
  </si>
  <si>
    <t>2Q21</t>
  </si>
  <si>
    <t>3Q21</t>
  </si>
  <si>
    <t>4Q21</t>
  </si>
  <si>
    <t>1Q22</t>
  </si>
  <si>
    <t>2Q22</t>
  </si>
  <si>
    <t>3Q22</t>
  </si>
  <si>
    <t>4Q22</t>
  </si>
  <si>
    <t>1Q23</t>
  </si>
  <si>
    <t>2Q23</t>
  </si>
  <si>
    <t>3Q23</t>
  </si>
  <si>
    <t>Revenue Y/Y</t>
  </si>
  <si>
    <t>Cost of Revenue Y/Y</t>
  </si>
  <si>
    <t>R&amp;D Y/Y</t>
  </si>
  <si>
    <t>S&amp;M Y/Y</t>
  </si>
  <si>
    <t>G&amp;A Y/Y</t>
  </si>
  <si>
    <t>NI Y/Y</t>
  </si>
  <si>
    <t>Shares Y/Y</t>
  </si>
  <si>
    <t>Gross Margin</t>
  </si>
  <si>
    <t>Operating Margin</t>
  </si>
  <si>
    <t>1Q24</t>
  </si>
  <si>
    <t>2Q24</t>
  </si>
  <si>
    <t>3Q24</t>
  </si>
  <si>
    <t>4Q24</t>
  </si>
  <si>
    <t>Maturity Value</t>
  </si>
  <si>
    <t>Discount Rate</t>
  </si>
  <si>
    <t>NPV</t>
  </si>
  <si>
    <t>Net Cash</t>
  </si>
  <si>
    <t>Total Value</t>
  </si>
  <si>
    <t>Per Share</t>
  </si>
  <si>
    <t>Current</t>
  </si>
  <si>
    <t>Difference</t>
  </si>
  <si>
    <t>Equity</t>
  </si>
  <si>
    <t>D+E</t>
  </si>
  <si>
    <t>Wdebt</t>
  </si>
  <si>
    <t>Wequity</t>
  </si>
  <si>
    <t>Tax rate</t>
  </si>
  <si>
    <t>average</t>
  </si>
  <si>
    <t>Interest expense</t>
  </si>
  <si>
    <t>Cost of debt</t>
  </si>
  <si>
    <t>Risk-free rate</t>
  </si>
  <si>
    <t>5yr t-bond</t>
  </si>
  <si>
    <t>Beta</t>
  </si>
  <si>
    <t>Market return</t>
  </si>
  <si>
    <t xml:space="preserve">average </t>
  </si>
  <si>
    <t>Cost of equity</t>
  </si>
  <si>
    <t>WACC</t>
  </si>
  <si>
    <t>koyfin 3/14/24</t>
  </si>
  <si>
    <t>10K23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</si>
</sst>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4" x14ac:knownFonts="1">
    <font>
      <sz val="11"/>
      <color theme="1"/>
      <name val="Aptos Narrow"/>
      <family val="2"/>
      <scheme val="minor"/>
    </font>
    <font>
      <sz val="11"/>
      <color theme="1"/>
      <name val="Arial"/>
      <family val="2"/>
    </font>
    <font>
      <b/>
      <sz val="11"/>
      <color theme="1"/>
      <name val="Arial"/>
      <family val="2"/>
    </font>
    <font>
      <sz val="11"/>
      <color theme="1"/>
      <name val="Aptos Narrow"/>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3" fillId="0" borderId="0" applyFont="0" applyFill="0" applyBorder="0" applyAlignment="0" applyProtection="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164" fontId="1" fillId="0" borderId="0" xfId="0" applyNumberFormat="1" applyFont="1" applyAlignment="1">
      <alignment horizontal="right"/>
    </xf>
    <xf numFmtId="0" fontId="1" fillId="0" borderId="1" xfId="0" applyFont="1" applyBorder="1" applyAlignment="1">
      <alignment horizontal="right"/>
    </xf>
    <xf numFmtId="3" fontId="1" fillId="0" borderId="0" xfId="0" applyNumberFormat="1" applyFont="1" applyAlignment="1">
      <alignment horizontal="right"/>
    </xf>
    <xf numFmtId="0" fontId="1" fillId="0" borderId="4" xfId="0" applyFont="1" applyBorder="1" applyAlignment="1">
      <alignment horizontal="right"/>
    </xf>
    <xf numFmtId="0" fontId="1" fillId="0" borderId="5" xfId="0" applyFont="1" applyBorder="1"/>
    <xf numFmtId="3" fontId="1" fillId="0" borderId="6" xfId="0" applyNumberFormat="1" applyFont="1" applyBorder="1" applyAlignment="1">
      <alignment horizontal="right"/>
    </xf>
    <xf numFmtId="0" fontId="1" fillId="0" borderId="5" xfId="0" applyFont="1" applyBorder="1" applyAlignment="1">
      <alignment horizontal="right"/>
    </xf>
    <xf numFmtId="3" fontId="1" fillId="0" borderId="0" xfId="0" applyNumberFormat="1" applyFont="1"/>
    <xf numFmtId="4" fontId="1" fillId="0" borderId="0" xfId="0" applyNumberFormat="1" applyFont="1"/>
    <xf numFmtId="3" fontId="2" fillId="0" borderId="0" xfId="0" applyNumberFormat="1" applyFont="1"/>
    <xf numFmtId="9" fontId="1" fillId="0" borderId="0" xfId="0" applyNumberFormat="1" applyFont="1"/>
    <xf numFmtId="1" fontId="1" fillId="0" borderId="0" xfId="0" applyNumberFormat="1" applyFont="1"/>
    <xf numFmtId="0" fontId="1" fillId="0" borderId="0" xfId="0" applyFont="1"/>
    <xf numFmtId="0" fontId="2" fillId="0" borderId="0" xfId="0" applyFont="1"/>
    <xf numFmtId="10" fontId="2" fillId="0" borderId="0" xfId="1" applyNumberFormat="1" applyFont="1"/>
    <xf numFmtId="9" fontId="2" fillId="0" borderId="0" xfId="0" applyNumberFormat="1" applyFont="1"/>
    <xf numFmtId="10" fontId="1" fillId="0" borderId="0" xfId="0" applyNumberFormat="1" applyFont="1"/>
    <xf numFmtId="0" fontId="2" fillId="0" borderId="6" xfId="0" applyFont="1" applyBorder="1"/>
    <xf numFmtId="9" fontId="2" fillId="0" borderId="6" xfId="0" applyNumberFormat="1" applyFont="1" applyBorder="1"/>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47</xdr:col>
      <xdr:colOff>45720</xdr:colOff>
      <xdr:row>0</xdr:row>
      <xdr:rowOff>137160</xdr:rowOff>
    </xdr:from>
    <xdr:to>
      <xdr:col>47</xdr:col>
      <xdr:colOff>45720</xdr:colOff>
      <xdr:row>32</xdr:row>
      <xdr:rowOff>7620</xdr:rowOff>
    </xdr:to>
    <xdr:cxnSp macro="">
      <xdr:nvCxnSpPr>
        <xdr:cNvPr id="3" name="Straight Connector 2">
          <a:extLst>
            <a:ext uri="{FF2B5EF4-FFF2-40B4-BE49-F238E27FC236}">
              <a16:creationId xmlns:a16="http://schemas.microsoft.com/office/drawing/2014/main" id="{B52A8D22-BF1B-E0B1-E732-232E67FB67CE}"/>
            </a:ext>
          </a:extLst>
        </xdr:cNvPr>
        <xdr:cNvCxnSpPr/>
      </xdr:nvCxnSpPr>
      <xdr:spPr>
        <a:xfrm>
          <a:off x="27873960" y="137160"/>
          <a:ext cx="0" cy="547878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60960</xdr:colOff>
      <xdr:row>0</xdr:row>
      <xdr:rowOff>38100</xdr:rowOff>
    </xdr:from>
    <xdr:to>
      <xdr:col>30</xdr:col>
      <xdr:colOff>60960</xdr:colOff>
      <xdr:row>31</xdr:row>
      <xdr:rowOff>83820</xdr:rowOff>
    </xdr:to>
    <xdr:cxnSp macro="">
      <xdr:nvCxnSpPr>
        <xdr:cNvPr id="5" name="Straight Connector 4">
          <a:extLst>
            <a:ext uri="{FF2B5EF4-FFF2-40B4-BE49-F238E27FC236}">
              <a16:creationId xmlns:a16="http://schemas.microsoft.com/office/drawing/2014/main" id="{C9E94138-39A3-46BB-836A-C18AA3855853}"/>
            </a:ext>
          </a:extLst>
        </xdr:cNvPr>
        <xdr:cNvCxnSpPr/>
      </xdr:nvCxnSpPr>
      <xdr:spPr>
        <a:xfrm>
          <a:off x="19354800" y="38100"/>
          <a:ext cx="0" cy="547878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Dashboard.xlsx" TargetMode="External"/><Relationship Id="rId1" Type="http://schemas.openxmlformats.org/officeDocument/2006/relationships/externalLinkPath" Target="0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All"/>
      <sheetName val="Communication"/>
      <sheetName val="Discretionary"/>
      <sheetName val="Staples"/>
      <sheetName val="Energy"/>
      <sheetName val="Financials"/>
      <sheetName val="Health Care"/>
      <sheetName val="Industrials"/>
      <sheetName val="Materials"/>
      <sheetName val="Real Estate"/>
      <sheetName val="Tech"/>
      <sheetName val="Utilities"/>
      <sheetName val="Screens"/>
    </sheetNames>
    <sheetDataSet>
      <sheetData sheetId="0">
        <row r="12">
          <cell r="C12">
            <v>4.3299999999999998E-2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persons/person.xml><?xml version="1.0" encoding="utf-8"?>
<personList xmlns="http://schemas.microsoft.com/office/spreadsheetml/2018/threadedcomments" xmlns:x="http://schemas.openxmlformats.org/spreadsheetml/2006/main">
  <person displayName="Bill Sheldon" id="{067664BD-BC29-4CEB-83C9-A2BD104895A1}" userId="667679d5bb2810d2"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https://www.bing.com/financeapi/forcetrigger?t=a1u3rw&amp;q=XNAS%3aGOOGL&amp;form=skydnc</v>
    <v>Learn more on Bing</v>
  </rv>
  <rv s="1">
    <v>en-US</v>
    <v>a1u3rw</v>
    <v>268435456</v>
    <v>1</v>
    <v>Powered by Refinitiv</v>
    <v>0</v>
    <v>ALPHABET INC. (XNAS:GOOGL)</v>
    <v>2</v>
    <v>3</v>
    <v>Finance</v>
    <v>4</v>
    <v>153.78</v>
    <v>99.74</v>
    <v>1.0486</v>
    <v>0.6</v>
    <v>2.6550000000000002E-3</v>
    <v>3.9979999999999998E-3</v>
    <v>0.4</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182502</v>
    <v>Nasdaq Stock Market</v>
    <v>XNAS</v>
    <v>XNAS</v>
    <v>1600 Amphitheatre Parkway, MOUNTAIN VIEW, CA, 94043 US</v>
    <v>152.256</v>
    <v>Software &amp; IT Services</v>
    <v>Stock</v>
    <v>45377.999997950785</v>
    <v>0</v>
    <v>149.97999999999999</v>
    <v>1880194000000</v>
    <v>ALPHABET INC.</v>
    <v>ALPHABET INC.</v>
    <v>150.22</v>
    <v>25.873699999999999</v>
    <v>150.07</v>
    <v>150.66999999999999</v>
    <v>151.07</v>
    <v>12433000000</v>
    <v>GOOGL</v>
    <v>ALPHABET INC. (XNAS:GOOGL)</v>
    <v>22149137</v>
    <v>34573658</v>
    <v>2015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W2" dT="2024-03-13T11:42:24.11" personId="{067664BD-BC29-4CEB-83C9-A2BD104895A1}" id="{49E20B07-2EC9-4B39-BAF6-276B11139778}">
    <text>20:1 stock split</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9CA76-0D49-4574-85E4-356E841875B9}">
  <dimension ref="C3:E9"/>
  <sheetViews>
    <sheetView workbookViewId="0">
      <selection activeCell="D6" sqref="D6"/>
    </sheetView>
  </sheetViews>
  <sheetFormatPr defaultRowHeight="14.4" x14ac:dyDescent="0.3"/>
  <cols>
    <col min="3" max="3" width="11.33203125" bestFit="1" customWidth="1"/>
    <col min="4" max="4" width="34.109375" bestFit="1" customWidth="1"/>
  </cols>
  <sheetData>
    <row r="3" spans="3:5" x14ac:dyDescent="0.3">
      <c r="C3" s="1" t="s">
        <v>0</v>
      </c>
      <c r="D3" s="2" t="e" vm="1">
        <v>#VALUE!</v>
      </c>
      <c r="E3" s="3" t="s">
        <v>1</v>
      </c>
    </row>
    <row r="4" spans="3:5" x14ac:dyDescent="0.3">
      <c r="C4" s="4" t="s">
        <v>2</v>
      </c>
      <c r="D4" s="5" cm="1">
        <f t="array" ref="D4">_FV(D3,"Price")</f>
        <v>150.66999999999999</v>
      </c>
      <c r="E4" s="6"/>
    </row>
    <row r="5" spans="3:5" x14ac:dyDescent="0.3">
      <c r="C5" s="4" t="s">
        <v>3</v>
      </c>
      <c r="D5" s="7">
        <v>12602</v>
      </c>
      <c r="E5" s="8" t="s">
        <v>8</v>
      </c>
    </row>
    <row r="6" spans="3:5" x14ac:dyDescent="0.3">
      <c r="C6" s="4" t="s">
        <v>4</v>
      </c>
      <c r="D6" s="7">
        <f>D5*D4</f>
        <v>1898743.3399999999</v>
      </c>
      <c r="E6" s="8"/>
    </row>
    <row r="7" spans="3:5" x14ac:dyDescent="0.3">
      <c r="C7" s="4" t="s">
        <v>5</v>
      </c>
      <c r="D7" s="7">
        <f>24048+86868+31008</f>
        <v>141924</v>
      </c>
      <c r="E7" s="8" t="s">
        <v>8</v>
      </c>
    </row>
    <row r="8" spans="3:5" x14ac:dyDescent="0.3">
      <c r="C8" s="4" t="s">
        <v>6</v>
      </c>
      <c r="D8" s="7">
        <v>13253</v>
      </c>
      <c r="E8" s="8" t="s">
        <v>8</v>
      </c>
    </row>
    <row r="9" spans="3:5" x14ac:dyDescent="0.3">
      <c r="C9" s="9" t="s">
        <v>7</v>
      </c>
      <c r="D9" s="10">
        <f>D6-D7+D8</f>
        <v>1770072.3399999999</v>
      </c>
      <c r="E9"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12AD1-6C86-40C8-A66C-1AF40901F55F}">
  <dimension ref="B2:AHL28"/>
  <sheetViews>
    <sheetView tabSelected="1" workbookViewId="0">
      <pane xSplit="2" ySplit="2" topLeftCell="AL3" activePane="bottomRight" state="frozen"/>
      <selection pane="topRight" activeCell="C1" sqref="C1"/>
      <selection pane="bottomLeft" activeCell="A3" sqref="A3"/>
      <selection pane="bottomRight" activeCell="AU18" sqref="AU18"/>
    </sheetView>
  </sheetViews>
  <sheetFormatPr defaultRowHeight="13.8" x14ac:dyDescent="0.25"/>
  <cols>
    <col min="1" max="1" width="8.88671875" style="12"/>
    <col min="2" max="2" width="23.5546875" style="12" bestFit="1" customWidth="1"/>
    <col min="3" max="58" width="8.88671875" style="12"/>
    <col min="59" max="59" width="14" style="12" bestFit="1" customWidth="1"/>
    <col min="60" max="60" width="9.88671875" style="12" bestFit="1" customWidth="1"/>
    <col min="61" max="16384" width="8.88671875" style="12"/>
  </cols>
  <sheetData>
    <row r="2" spans="2:896" x14ac:dyDescent="0.25">
      <c r="C2" s="12" t="s">
        <v>22</v>
      </c>
      <c r="D2" s="12" t="s">
        <v>23</v>
      </c>
      <c r="E2" s="12" t="s">
        <v>24</v>
      </c>
      <c r="F2" s="12" t="s">
        <v>25</v>
      </c>
      <c r="G2" s="12" t="s">
        <v>26</v>
      </c>
      <c r="H2" s="12" t="s">
        <v>27</v>
      </c>
      <c r="I2" s="12" t="s">
        <v>28</v>
      </c>
      <c r="J2" s="12" t="s">
        <v>29</v>
      </c>
      <c r="K2" s="12" t="s">
        <v>30</v>
      </c>
      <c r="L2" s="12" t="s">
        <v>31</v>
      </c>
      <c r="M2" s="12" t="s">
        <v>32</v>
      </c>
      <c r="N2" s="12" t="s">
        <v>33</v>
      </c>
      <c r="O2" s="12" t="s">
        <v>34</v>
      </c>
      <c r="P2" s="12" t="s">
        <v>35</v>
      </c>
      <c r="Q2" s="12" t="s">
        <v>36</v>
      </c>
      <c r="R2" s="12" t="s">
        <v>37</v>
      </c>
      <c r="S2" s="12" t="s">
        <v>38</v>
      </c>
      <c r="T2" s="12" t="s">
        <v>39</v>
      </c>
      <c r="U2" s="12" t="s">
        <v>40</v>
      </c>
      <c r="V2" s="12" t="s">
        <v>41</v>
      </c>
      <c r="W2" s="12" t="s">
        <v>42</v>
      </c>
      <c r="X2" s="12" t="s">
        <v>43</v>
      </c>
      <c r="Y2" s="12" t="s">
        <v>44</v>
      </c>
      <c r="Z2" s="12" t="s">
        <v>45</v>
      </c>
      <c r="AA2" s="12" t="s">
        <v>46</v>
      </c>
      <c r="AB2" s="12" t="s">
        <v>47</v>
      </c>
      <c r="AC2" s="12" t="s">
        <v>48</v>
      </c>
      <c r="AD2" s="12" t="s">
        <v>8</v>
      </c>
      <c r="AE2" s="12" t="s">
        <v>58</v>
      </c>
      <c r="AF2" s="12" t="s">
        <v>59</v>
      </c>
      <c r="AG2" s="12" t="s">
        <v>60</v>
      </c>
      <c r="AH2" s="12" t="s">
        <v>61</v>
      </c>
      <c r="AO2" s="16">
        <v>2017</v>
      </c>
      <c r="AP2" s="16">
        <v>2018</v>
      </c>
      <c r="AQ2" s="16">
        <v>2019</v>
      </c>
      <c r="AR2" s="16">
        <v>2020</v>
      </c>
      <c r="AS2" s="16">
        <v>2021</v>
      </c>
      <c r="AT2" s="16">
        <v>2022</v>
      </c>
      <c r="AU2" s="16">
        <v>2023</v>
      </c>
      <c r="AV2" s="16">
        <v>2024</v>
      </c>
      <c r="AW2" s="16">
        <v>2025</v>
      </c>
      <c r="AX2" s="16">
        <v>2026</v>
      </c>
      <c r="AY2" s="16">
        <v>2027</v>
      </c>
      <c r="AZ2" s="16">
        <v>2028</v>
      </c>
      <c r="BA2" s="16">
        <v>2029</v>
      </c>
    </row>
    <row r="3" spans="2:896" s="14" customFormat="1" x14ac:dyDescent="0.25">
      <c r="B3" s="14" t="s">
        <v>9</v>
      </c>
      <c r="C3" s="14">
        <v>24750</v>
      </c>
      <c r="D3" s="14">
        <v>26010</v>
      </c>
      <c r="E3" s="14">
        <v>27772</v>
      </c>
      <c r="F3" s="14">
        <v>32323</v>
      </c>
      <c r="G3" s="14">
        <v>31146</v>
      </c>
      <c r="H3" s="14">
        <v>32657</v>
      </c>
      <c r="I3" s="14">
        <v>33740</v>
      </c>
      <c r="J3" s="14">
        <v>39276</v>
      </c>
      <c r="K3" s="14">
        <v>36339</v>
      </c>
      <c r="L3" s="14">
        <v>38944</v>
      </c>
      <c r="M3" s="14">
        <v>40499</v>
      </c>
      <c r="N3" s="14">
        <v>46075</v>
      </c>
      <c r="O3" s="14">
        <v>41159</v>
      </c>
      <c r="P3" s="14">
        <v>38297</v>
      </c>
      <c r="Q3" s="14">
        <v>46173</v>
      </c>
      <c r="R3" s="14">
        <v>56898</v>
      </c>
      <c r="S3" s="14">
        <v>55314</v>
      </c>
      <c r="T3" s="14">
        <v>61880</v>
      </c>
      <c r="U3" s="14">
        <v>65118</v>
      </c>
      <c r="V3" s="14">
        <v>75325</v>
      </c>
      <c r="W3" s="14">
        <v>68011</v>
      </c>
      <c r="X3" s="14">
        <v>69685</v>
      </c>
      <c r="Y3" s="14">
        <v>69092</v>
      </c>
      <c r="Z3" s="14">
        <v>76048</v>
      </c>
      <c r="AA3" s="14">
        <v>69787</v>
      </c>
      <c r="AB3" s="14">
        <v>74604</v>
      </c>
      <c r="AC3" s="14">
        <v>76693</v>
      </c>
      <c r="AD3" s="14">
        <v>86310</v>
      </c>
      <c r="AE3" s="14">
        <f>AA3*1.12</f>
        <v>78161.440000000002</v>
      </c>
      <c r="AF3" s="14">
        <f>AB3*1.11</f>
        <v>82810.44</v>
      </c>
      <c r="AG3" s="14">
        <f>AC3*1.11</f>
        <v>85129.23000000001</v>
      </c>
      <c r="AH3" s="14">
        <f>AD3*1.1</f>
        <v>94941.000000000015</v>
      </c>
      <c r="AO3" s="14">
        <f>SUM(C3:F3)</f>
        <v>110855</v>
      </c>
      <c r="AP3" s="14">
        <f>SUM(G3:J3)</f>
        <v>136819</v>
      </c>
      <c r="AQ3" s="14">
        <f>SUM(K3:N3)</f>
        <v>161857</v>
      </c>
      <c r="AR3" s="14">
        <f>SUM(O3:R3)</f>
        <v>182527</v>
      </c>
      <c r="AS3" s="14">
        <f>SUM(S3:V3)</f>
        <v>257637</v>
      </c>
      <c r="AT3" s="14">
        <f>SUM(W3:Z3)</f>
        <v>282836</v>
      </c>
      <c r="AU3" s="14">
        <f>SUM(AA3:AD3)</f>
        <v>307394</v>
      </c>
      <c r="AV3" s="14">
        <f>SUM(AE3:AH3)</f>
        <v>341042.11000000004</v>
      </c>
      <c r="AW3" s="14">
        <f>AV3*1.1</f>
        <v>375146.32100000005</v>
      </c>
      <c r="AX3" s="14">
        <f t="shared" ref="AX3:BA3" si="0">AW3*1.1</f>
        <v>412660.9531000001</v>
      </c>
      <c r="AY3" s="14">
        <f t="shared" si="0"/>
        <v>453927.04841000016</v>
      </c>
      <c r="AZ3" s="14">
        <f t="shared" si="0"/>
        <v>499319.75325100019</v>
      </c>
      <c r="BA3" s="14">
        <f t="shared" si="0"/>
        <v>549251.7285761002</v>
      </c>
    </row>
    <row r="4" spans="2:896" x14ac:dyDescent="0.25">
      <c r="B4" s="12" t="s">
        <v>10</v>
      </c>
      <c r="C4" s="12">
        <v>9795</v>
      </c>
      <c r="D4" s="12">
        <v>10373</v>
      </c>
      <c r="E4" s="12">
        <v>11148</v>
      </c>
      <c r="F4" s="12">
        <v>14267</v>
      </c>
      <c r="G4" s="12">
        <v>13467</v>
      </c>
      <c r="H4" s="12">
        <v>13883</v>
      </c>
      <c r="I4" s="12">
        <v>14281</v>
      </c>
      <c r="J4" s="12">
        <v>17918</v>
      </c>
      <c r="K4" s="12">
        <v>16012</v>
      </c>
      <c r="L4" s="12">
        <v>17296</v>
      </c>
      <c r="M4" s="12">
        <v>17568</v>
      </c>
      <c r="N4" s="12">
        <v>21020</v>
      </c>
      <c r="O4" s="12">
        <v>18982</v>
      </c>
      <c r="P4" s="12">
        <v>18553</v>
      </c>
      <c r="Q4" s="12">
        <v>21117</v>
      </c>
      <c r="R4" s="12">
        <v>26080</v>
      </c>
      <c r="S4" s="12">
        <v>24103</v>
      </c>
      <c r="T4" s="12">
        <v>26227</v>
      </c>
      <c r="U4" s="12">
        <v>27621</v>
      </c>
      <c r="V4" s="12">
        <v>32988</v>
      </c>
      <c r="W4" s="12">
        <v>29599</v>
      </c>
      <c r="X4" s="12">
        <v>30104</v>
      </c>
      <c r="Y4" s="12">
        <v>31158</v>
      </c>
      <c r="Z4" s="12">
        <v>35342</v>
      </c>
      <c r="AA4" s="12">
        <v>30612</v>
      </c>
      <c r="AB4" s="12">
        <v>31916</v>
      </c>
      <c r="AC4" s="12">
        <v>33229</v>
      </c>
      <c r="AD4" s="12">
        <v>37575</v>
      </c>
      <c r="AE4" s="12">
        <f>AA4*1.1</f>
        <v>33673.200000000004</v>
      </c>
      <c r="AF4" s="12">
        <f>AB4*1.1</f>
        <v>35107.600000000006</v>
      </c>
      <c r="AG4" s="12">
        <f>AC4*1.1</f>
        <v>36551.9</v>
      </c>
      <c r="AH4" s="12">
        <f>AD4*1.1</f>
        <v>41332.5</v>
      </c>
      <c r="AO4" s="12">
        <f>SUM(C4:F4)</f>
        <v>45583</v>
      </c>
      <c r="AP4" s="12">
        <f>SUM(G4:J4)</f>
        <v>59549</v>
      </c>
      <c r="AQ4" s="12">
        <f>SUM(K4:N4)</f>
        <v>71896</v>
      </c>
      <c r="AR4" s="12">
        <f>SUM(O4:R4)</f>
        <v>84732</v>
      </c>
      <c r="AS4" s="12">
        <f>SUM(S4:V4)</f>
        <v>110939</v>
      </c>
      <c r="AT4" s="12">
        <f>SUM(W4:Z4)</f>
        <v>126203</v>
      </c>
      <c r="AU4" s="12">
        <f>SUM(AA4:AD4)</f>
        <v>133332</v>
      </c>
      <c r="AV4" s="12">
        <f>SUM(AE4:AH4)</f>
        <v>146665.20000000001</v>
      </c>
      <c r="AW4" s="12">
        <f>AV4*1.09</f>
        <v>159865.06800000003</v>
      </c>
      <c r="AX4" s="12">
        <f t="shared" ref="AX4:BA4" si="1">AW4*1.09</f>
        <v>174252.92412000004</v>
      </c>
      <c r="AY4" s="12">
        <f t="shared" si="1"/>
        <v>189935.68729080007</v>
      </c>
      <c r="AZ4" s="12">
        <f t="shared" si="1"/>
        <v>207029.89914697208</v>
      </c>
      <c r="BA4" s="12">
        <f t="shared" si="1"/>
        <v>225662.59007019957</v>
      </c>
    </row>
    <row r="5" spans="2:896" s="14" customFormat="1" x14ac:dyDescent="0.25">
      <c r="B5" s="14" t="s">
        <v>11</v>
      </c>
      <c r="C5" s="14">
        <f t="shared" ref="C5:AC5" si="2">+C3-C4</f>
        <v>14955</v>
      </c>
      <c r="D5" s="14">
        <f t="shared" si="2"/>
        <v>15637</v>
      </c>
      <c r="E5" s="14">
        <f t="shared" si="2"/>
        <v>16624</v>
      </c>
      <c r="F5" s="14">
        <f t="shared" si="2"/>
        <v>18056</v>
      </c>
      <c r="G5" s="14">
        <f t="shared" si="2"/>
        <v>17679</v>
      </c>
      <c r="H5" s="14">
        <f t="shared" si="2"/>
        <v>18774</v>
      </c>
      <c r="I5" s="14">
        <f t="shared" si="2"/>
        <v>19459</v>
      </c>
      <c r="J5" s="14">
        <f t="shared" si="2"/>
        <v>21358</v>
      </c>
      <c r="K5" s="14">
        <f t="shared" si="2"/>
        <v>20327</v>
      </c>
      <c r="L5" s="14">
        <f t="shared" si="2"/>
        <v>21648</v>
      </c>
      <c r="M5" s="14">
        <f t="shared" si="2"/>
        <v>22931</v>
      </c>
      <c r="N5" s="14">
        <f t="shared" si="2"/>
        <v>25055</v>
      </c>
      <c r="O5" s="14">
        <f t="shared" si="2"/>
        <v>22177</v>
      </c>
      <c r="P5" s="14">
        <f t="shared" si="2"/>
        <v>19744</v>
      </c>
      <c r="Q5" s="14">
        <f t="shared" si="2"/>
        <v>25056</v>
      </c>
      <c r="R5" s="14">
        <f t="shared" si="2"/>
        <v>30818</v>
      </c>
      <c r="S5" s="14">
        <f t="shared" si="2"/>
        <v>31211</v>
      </c>
      <c r="T5" s="14">
        <f t="shared" si="2"/>
        <v>35653</v>
      </c>
      <c r="U5" s="14">
        <f t="shared" si="2"/>
        <v>37497</v>
      </c>
      <c r="V5" s="14">
        <f t="shared" si="2"/>
        <v>42337</v>
      </c>
      <c r="W5" s="14">
        <f t="shared" si="2"/>
        <v>38412</v>
      </c>
      <c r="X5" s="14">
        <f t="shared" si="2"/>
        <v>39581</v>
      </c>
      <c r="Y5" s="14">
        <f t="shared" si="2"/>
        <v>37934</v>
      </c>
      <c r="Z5" s="14">
        <f t="shared" si="2"/>
        <v>40706</v>
      </c>
      <c r="AA5" s="14">
        <f t="shared" si="2"/>
        <v>39175</v>
      </c>
      <c r="AB5" s="14">
        <f t="shared" si="2"/>
        <v>42688</v>
      </c>
      <c r="AC5" s="14">
        <f t="shared" si="2"/>
        <v>43464</v>
      </c>
      <c r="AD5" s="14">
        <f>+AD3-AD4</f>
        <v>48735</v>
      </c>
      <c r="AE5" s="14">
        <f t="shared" ref="AE5:AH5" si="3">+AE3-AE4</f>
        <v>44488.24</v>
      </c>
      <c r="AF5" s="14">
        <f t="shared" si="3"/>
        <v>47702.84</v>
      </c>
      <c r="AG5" s="14">
        <f t="shared" si="3"/>
        <v>48577.330000000009</v>
      </c>
      <c r="AH5" s="14">
        <f t="shared" si="3"/>
        <v>53608.500000000015</v>
      </c>
      <c r="AO5" s="14">
        <f>AO3-AO4</f>
        <v>65272</v>
      </c>
      <c r="AP5" s="14">
        <f t="shared" ref="AP5:BA5" si="4">AP3-AP4</f>
        <v>77270</v>
      </c>
      <c r="AQ5" s="14">
        <f t="shared" si="4"/>
        <v>89961</v>
      </c>
      <c r="AR5" s="14">
        <f t="shared" si="4"/>
        <v>97795</v>
      </c>
      <c r="AS5" s="14">
        <f t="shared" si="4"/>
        <v>146698</v>
      </c>
      <c r="AT5" s="14">
        <f t="shared" si="4"/>
        <v>156633</v>
      </c>
      <c r="AU5" s="14">
        <f t="shared" si="4"/>
        <v>174062</v>
      </c>
      <c r="AV5" s="14">
        <f t="shared" si="4"/>
        <v>194376.91000000003</v>
      </c>
      <c r="AW5" s="14">
        <f t="shared" si="4"/>
        <v>215281.25300000003</v>
      </c>
      <c r="AX5" s="14">
        <f t="shared" si="4"/>
        <v>238408.02898000006</v>
      </c>
      <c r="AY5" s="14">
        <f t="shared" si="4"/>
        <v>263991.36111920013</v>
      </c>
      <c r="AZ5" s="14">
        <f t="shared" si="4"/>
        <v>292289.85410402808</v>
      </c>
      <c r="BA5" s="14">
        <f t="shared" si="4"/>
        <v>323589.13850590063</v>
      </c>
    </row>
    <row r="6" spans="2:896" x14ac:dyDescent="0.25">
      <c r="B6" s="12" t="s">
        <v>12</v>
      </c>
      <c r="C6" s="12">
        <v>3942</v>
      </c>
      <c r="D6" s="12">
        <v>4172</v>
      </c>
      <c r="E6" s="12">
        <v>4205</v>
      </c>
      <c r="F6" s="12">
        <v>4306</v>
      </c>
      <c r="G6" s="12">
        <v>5039</v>
      </c>
      <c r="H6" s="12">
        <v>5114</v>
      </c>
      <c r="I6" s="12">
        <v>5232</v>
      </c>
      <c r="J6" s="12">
        <v>6034</v>
      </c>
      <c r="K6" s="12">
        <v>6029</v>
      </c>
      <c r="L6" s="12">
        <v>6213</v>
      </c>
      <c r="M6" s="12">
        <v>6554</v>
      </c>
      <c r="N6" s="12">
        <v>7222</v>
      </c>
      <c r="O6" s="12">
        <v>6820</v>
      </c>
      <c r="P6" s="12">
        <v>6875</v>
      </c>
      <c r="Q6" s="12">
        <v>6856</v>
      </c>
      <c r="R6" s="12">
        <v>7022</v>
      </c>
      <c r="S6" s="12">
        <v>7485</v>
      </c>
      <c r="T6" s="12">
        <v>7675</v>
      </c>
      <c r="U6" s="12">
        <v>7694</v>
      </c>
      <c r="V6" s="12">
        <v>8708</v>
      </c>
      <c r="W6" s="12">
        <v>9119</v>
      </c>
      <c r="X6" s="12">
        <v>9841</v>
      </c>
      <c r="Y6" s="12">
        <v>10273</v>
      </c>
      <c r="Z6" s="12">
        <v>10267</v>
      </c>
      <c r="AA6" s="12">
        <v>11468</v>
      </c>
      <c r="AB6" s="12">
        <v>10588</v>
      </c>
      <c r="AC6" s="12">
        <v>11258</v>
      </c>
      <c r="AD6" s="12">
        <v>12113</v>
      </c>
      <c r="AE6" s="12">
        <f>AA6*1.27</f>
        <v>14564.36</v>
      </c>
      <c r="AF6" s="12">
        <f t="shared" ref="AF6:AH6" si="5">AB6*1.27</f>
        <v>13446.76</v>
      </c>
      <c r="AG6" s="12">
        <f t="shared" si="5"/>
        <v>14297.66</v>
      </c>
      <c r="AH6" s="12">
        <f t="shared" si="5"/>
        <v>15383.51</v>
      </c>
      <c r="AO6" s="12">
        <f t="shared" ref="AO6:AO8" si="6">SUM(C6:F6)</f>
        <v>16625</v>
      </c>
      <c r="AP6" s="12">
        <f t="shared" ref="AP6:AP8" si="7">SUM(G6:J6)</f>
        <v>21419</v>
      </c>
      <c r="AQ6" s="12">
        <f t="shared" ref="AQ6:AQ8" si="8">SUM(K6:N6)</f>
        <v>26018</v>
      </c>
      <c r="AR6" s="12">
        <f t="shared" ref="AR6:AR8" si="9">SUM(O6:R6)</f>
        <v>27573</v>
      </c>
      <c r="AS6" s="12">
        <f t="shared" ref="AS6:AS8" si="10">SUM(S6:V6)</f>
        <v>31562</v>
      </c>
      <c r="AT6" s="12">
        <f t="shared" ref="AT6:AT8" si="11">SUM(W6:Z6)</f>
        <v>39500</v>
      </c>
      <c r="AU6" s="12">
        <f t="shared" ref="AU6:AU8" si="12">SUM(AA6:AD6)</f>
        <v>45427</v>
      </c>
      <c r="AV6" s="12">
        <f t="shared" ref="AV6:AV8" si="13">SUM(AE6:AH6)</f>
        <v>57692.29</v>
      </c>
      <c r="AW6" s="12">
        <f>AV6*1.2</f>
        <v>69230.747999999992</v>
      </c>
      <c r="AX6" s="12">
        <f t="shared" ref="AX6:AZ6" si="14">AW6*1.2</f>
        <v>83076.897599999982</v>
      </c>
      <c r="AY6" s="12">
        <f t="shared" si="14"/>
        <v>99692.27711999997</v>
      </c>
      <c r="AZ6" s="12">
        <f t="shared" si="14"/>
        <v>119630.73254399995</v>
      </c>
      <c r="BA6" s="12">
        <f>AZ6*1.2</f>
        <v>143556.87905279995</v>
      </c>
    </row>
    <row r="7" spans="2:896" x14ac:dyDescent="0.25">
      <c r="B7" s="12" t="s">
        <v>13</v>
      </c>
      <c r="C7" s="12">
        <v>2644</v>
      </c>
      <c r="D7" s="12">
        <v>2897</v>
      </c>
      <c r="E7" s="12">
        <v>3042</v>
      </c>
      <c r="F7" s="12">
        <v>4310</v>
      </c>
      <c r="G7" s="12">
        <v>3604</v>
      </c>
      <c r="H7" s="12">
        <v>3780</v>
      </c>
      <c r="I7" s="12">
        <v>3849</v>
      </c>
      <c r="J7" s="12">
        <v>5100</v>
      </c>
      <c r="K7" s="12">
        <v>3905</v>
      </c>
      <c r="L7" s="12">
        <v>4212</v>
      </c>
      <c r="M7" s="12">
        <v>4609</v>
      </c>
      <c r="N7" s="12">
        <v>5738</v>
      </c>
      <c r="O7" s="12">
        <v>4500</v>
      </c>
      <c r="P7" s="12">
        <v>3901</v>
      </c>
      <c r="Q7" s="12">
        <v>4231</v>
      </c>
      <c r="R7" s="12">
        <v>5314</v>
      </c>
      <c r="S7" s="12">
        <v>4516</v>
      </c>
      <c r="T7" s="12">
        <v>5276</v>
      </c>
      <c r="U7" s="12">
        <v>5516</v>
      </c>
      <c r="V7" s="12">
        <v>7604</v>
      </c>
      <c r="W7" s="12">
        <v>5825</v>
      </c>
      <c r="X7" s="12">
        <v>6630</v>
      </c>
      <c r="Y7" s="12">
        <v>6929</v>
      </c>
      <c r="Z7" s="12">
        <v>7183</v>
      </c>
      <c r="AA7" s="12">
        <v>6533</v>
      </c>
      <c r="AB7" s="12">
        <v>6781</v>
      </c>
      <c r="AC7" s="12">
        <v>6884</v>
      </c>
      <c r="AD7" s="12">
        <v>7719</v>
      </c>
      <c r="AE7" s="12">
        <f>AA7*1.13</f>
        <v>7382.2899999999991</v>
      </c>
      <c r="AF7" s="12">
        <f t="shared" ref="AF7:AH7" si="15">AB7*1.13</f>
        <v>7662.5299999999988</v>
      </c>
      <c r="AG7" s="12">
        <f t="shared" si="15"/>
        <v>7778.9199999999992</v>
      </c>
      <c r="AH7" s="12">
        <f t="shared" si="15"/>
        <v>8722.4699999999993</v>
      </c>
      <c r="AO7" s="12">
        <f t="shared" si="6"/>
        <v>12893</v>
      </c>
      <c r="AP7" s="12">
        <f t="shared" si="7"/>
        <v>16333</v>
      </c>
      <c r="AQ7" s="12">
        <f t="shared" si="8"/>
        <v>18464</v>
      </c>
      <c r="AR7" s="12">
        <f t="shared" si="9"/>
        <v>17946</v>
      </c>
      <c r="AS7" s="12">
        <f t="shared" si="10"/>
        <v>22912</v>
      </c>
      <c r="AT7" s="12">
        <f t="shared" si="11"/>
        <v>26567</v>
      </c>
      <c r="AU7" s="12">
        <f t="shared" si="12"/>
        <v>27917</v>
      </c>
      <c r="AV7" s="12">
        <f t="shared" si="13"/>
        <v>31546.21</v>
      </c>
      <c r="AW7" s="12">
        <f>AV7*1.1</f>
        <v>34700.830999999998</v>
      </c>
      <c r="AX7" s="12">
        <f t="shared" ref="AX7:BA7" si="16">AW7*1.1</f>
        <v>38170.914100000002</v>
      </c>
      <c r="AY7" s="12">
        <f t="shared" si="16"/>
        <v>41988.005510000003</v>
      </c>
      <c r="AZ7" s="12">
        <f t="shared" si="16"/>
        <v>46186.80606100001</v>
      </c>
      <c r="BA7" s="12">
        <f t="shared" si="16"/>
        <v>50805.486667100013</v>
      </c>
    </row>
    <row r="8" spans="2:896" x14ac:dyDescent="0.25">
      <c r="B8" s="12" t="s">
        <v>14</v>
      </c>
      <c r="C8" s="12">
        <v>1801</v>
      </c>
      <c r="D8" s="12">
        <v>1700</v>
      </c>
      <c r="E8" s="12">
        <v>1595</v>
      </c>
      <c r="F8" s="12">
        <v>1776</v>
      </c>
      <c r="G8" s="12">
        <v>1403</v>
      </c>
      <c r="H8" s="12">
        <v>1764</v>
      </c>
      <c r="I8" s="12">
        <v>1753</v>
      </c>
      <c r="J8" s="12">
        <v>2003</v>
      </c>
      <c r="K8" s="12">
        <v>2088</v>
      </c>
      <c r="L8" s="12">
        <v>2043</v>
      </c>
      <c r="M8" s="12">
        <v>2591</v>
      </c>
      <c r="N8" s="12">
        <v>2829</v>
      </c>
      <c r="O8" s="12">
        <v>2880</v>
      </c>
      <c r="P8" s="12">
        <v>2585</v>
      </c>
      <c r="Q8" s="12">
        <v>2756</v>
      </c>
      <c r="R8" s="12">
        <v>2831</v>
      </c>
      <c r="S8" s="12">
        <v>2773</v>
      </c>
      <c r="T8" s="12">
        <v>3341</v>
      </c>
      <c r="U8" s="12">
        <v>3256</v>
      </c>
      <c r="V8" s="12">
        <v>4140</v>
      </c>
      <c r="W8" s="12">
        <v>3374</v>
      </c>
      <c r="X8" s="12">
        <v>3657</v>
      </c>
      <c r="Y8" s="12">
        <v>3597</v>
      </c>
      <c r="Z8" s="12">
        <v>5096</v>
      </c>
      <c r="AA8" s="12">
        <v>3759</v>
      </c>
      <c r="AB8" s="12">
        <v>3481</v>
      </c>
      <c r="AC8" s="12">
        <v>3979</v>
      </c>
      <c r="AD8" s="12">
        <v>5206</v>
      </c>
      <c r="AE8" s="12">
        <f>AA8*1.12</f>
        <v>4210.0800000000008</v>
      </c>
      <c r="AF8" s="12">
        <f t="shared" ref="AF8:AH8" si="17">AB8*1.12</f>
        <v>3898.7200000000003</v>
      </c>
      <c r="AG8" s="12">
        <f t="shared" si="17"/>
        <v>4456.4800000000005</v>
      </c>
      <c r="AH8" s="12">
        <f t="shared" si="17"/>
        <v>5830.72</v>
      </c>
      <c r="AO8" s="12">
        <f t="shared" si="6"/>
        <v>6872</v>
      </c>
      <c r="AP8" s="12">
        <f t="shared" si="7"/>
        <v>6923</v>
      </c>
      <c r="AQ8" s="12">
        <f t="shared" si="8"/>
        <v>9551</v>
      </c>
      <c r="AR8" s="12">
        <f t="shared" si="9"/>
        <v>11052</v>
      </c>
      <c r="AS8" s="12">
        <f t="shared" si="10"/>
        <v>13510</v>
      </c>
      <c r="AT8" s="12">
        <f t="shared" si="11"/>
        <v>15724</v>
      </c>
      <c r="AU8" s="12">
        <f t="shared" si="12"/>
        <v>16425</v>
      </c>
      <c r="AV8" s="12">
        <f t="shared" si="13"/>
        <v>18396.000000000004</v>
      </c>
      <c r="AW8" s="12">
        <f t="shared" ref="AW8:BA8" si="18">AV8*1.05</f>
        <v>19315.800000000003</v>
      </c>
      <c r="AX8" s="12">
        <f t="shared" si="18"/>
        <v>20281.590000000004</v>
      </c>
      <c r="AY8" s="12">
        <f t="shared" si="18"/>
        <v>21295.669500000004</v>
      </c>
      <c r="AZ8" s="12">
        <f t="shared" si="18"/>
        <v>22360.452975000004</v>
      </c>
      <c r="BA8" s="12">
        <f t="shared" si="18"/>
        <v>23478.475623750004</v>
      </c>
    </row>
    <row r="9" spans="2:896" s="14" customFormat="1" x14ac:dyDescent="0.25">
      <c r="B9" s="14" t="s">
        <v>15</v>
      </c>
      <c r="C9" s="14">
        <f t="shared" ref="C9:AC9" si="19">SUM(C6:C8)</f>
        <v>8387</v>
      </c>
      <c r="D9" s="14">
        <f t="shared" si="19"/>
        <v>8769</v>
      </c>
      <c r="E9" s="14">
        <f t="shared" si="19"/>
        <v>8842</v>
      </c>
      <c r="F9" s="14">
        <f t="shared" si="19"/>
        <v>10392</v>
      </c>
      <c r="G9" s="14">
        <f t="shared" si="19"/>
        <v>10046</v>
      </c>
      <c r="H9" s="14">
        <f t="shared" si="19"/>
        <v>10658</v>
      </c>
      <c r="I9" s="14">
        <f t="shared" si="19"/>
        <v>10834</v>
      </c>
      <c r="J9" s="14">
        <f t="shared" si="19"/>
        <v>13137</v>
      </c>
      <c r="K9" s="14">
        <f t="shared" si="19"/>
        <v>12022</v>
      </c>
      <c r="L9" s="14">
        <f t="shared" si="19"/>
        <v>12468</v>
      </c>
      <c r="M9" s="14">
        <f t="shared" si="19"/>
        <v>13754</v>
      </c>
      <c r="N9" s="14">
        <f t="shared" si="19"/>
        <v>15789</v>
      </c>
      <c r="O9" s="14">
        <f t="shared" si="19"/>
        <v>14200</v>
      </c>
      <c r="P9" s="14">
        <f t="shared" si="19"/>
        <v>13361</v>
      </c>
      <c r="Q9" s="14">
        <f t="shared" si="19"/>
        <v>13843</v>
      </c>
      <c r="R9" s="14">
        <f t="shared" si="19"/>
        <v>15167</v>
      </c>
      <c r="S9" s="14">
        <f t="shared" si="19"/>
        <v>14774</v>
      </c>
      <c r="T9" s="14">
        <f t="shared" si="19"/>
        <v>16292</v>
      </c>
      <c r="U9" s="14">
        <f t="shared" si="19"/>
        <v>16466</v>
      </c>
      <c r="V9" s="14">
        <f t="shared" si="19"/>
        <v>20452</v>
      </c>
      <c r="W9" s="14">
        <f t="shared" si="19"/>
        <v>18318</v>
      </c>
      <c r="X9" s="14">
        <f t="shared" si="19"/>
        <v>20128</v>
      </c>
      <c r="Y9" s="14">
        <f t="shared" si="19"/>
        <v>20799</v>
      </c>
      <c r="Z9" s="14">
        <f t="shared" si="19"/>
        <v>22546</v>
      </c>
      <c r="AA9" s="14">
        <f t="shared" si="19"/>
        <v>21760</v>
      </c>
      <c r="AB9" s="14">
        <f t="shared" si="19"/>
        <v>20850</v>
      </c>
      <c r="AC9" s="14">
        <f t="shared" si="19"/>
        <v>22121</v>
      </c>
      <c r="AD9" s="14">
        <f>SUM(AD6:AD8)</f>
        <v>25038</v>
      </c>
      <c r="AE9" s="14">
        <f t="shared" ref="AE9:AH9" si="20">SUM(AE6:AE8)</f>
        <v>26156.730000000003</v>
      </c>
      <c r="AF9" s="14">
        <f t="shared" si="20"/>
        <v>25008.010000000002</v>
      </c>
      <c r="AG9" s="14">
        <f t="shared" si="20"/>
        <v>26533.059999999998</v>
      </c>
      <c r="AH9" s="14">
        <f t="shared" si="20"/>
        <v>29936.7</v>
      </c>
      <c r="AO9" s="14">
        <f t="shared" ref="AO9:BA9" si="21">SUM(AO6:AO8)</f>
        <v>36390</v>
      </c>
      <c r="AP9" s="14">
        <f t="shared" si="21"/>
        <v>44675</v>
      </c>
      <c r="AQ9" s="14">
        <f t="shared" si="21"/>
        <v>54033</v>
      </c>
      <c r="AR9" s="14">
        <f t="shared" si="21"/>
        <v>56571</v>
      </c>
      <c r="AS9" s="14">
        <f t="shared" si="21"/>
        <v>67984</v>
      </c>
      <c r="AT9" s="14">
        <f t="shared" si="21"/>
        <v>81791</v>
      </c>
      <c r="AU9" s="14">
        <f t="shared" si="21"/>
        <v>89769</v>
      </c>
      <c r="AV9" s="14">
        <f t="shared" si="21"/>
        <v>107634.5</v>
      </c>
      <c r="AW9" s="14">
        <f t="shared" si="21"/>
        <v>123247.379</v>
      </c>
      <c r="AX9" s="14">
        <f t="shared" si="21"/>
        <v>141529.40169999999</v>
      </c>
      <c r="AY9" s="14">
        <f t="shared" si="21"/>
        <v>162975.95212999999</v>
      </c>
      <c r="AZ9" s="14">
        <f t="shared" si="21"/>
        <v>188177.99157999994</v>
      </c>
      <c r="BA9" s="14">
        <f t="shared" si="21"/>
        <v>217840.84134364998</v>
      </c>
    </row>
    <row r="10" spans="2:896" s="14" customFormat="1" x14ac:dyDescent="0.25">
      <c r="B10" s="14" t="s">
        <v>16</v>
      </c>
      <c r="C10" s="14">
        <f t="shared" ref="C10:AC10" si="22">+C5-C9</f>
        <v>6568</v>
      </c>
      <c r="D10" s="14">
        <f t="shared" si="22"/>
        <v>6868</v>
      </c>
      <c r="E10" s="14">
        <f t="shared" si="22"/>
        <v>7782</v>
      </c>
      <c r="F10" s="14">
        <f t="shared" si="22"/>
        <v>7664</v>
      </c>
      <c r="G10" s="14">
        <f t="shared" si="22"/>
        <v>7633</v>
      </c>
      <c r="H10" s="14">
        <f t="shared" si="22"/>
        <v>8116</v>
      </c>
      <c r="I10" s="14">
        <f t="shared" si="22"/>
        <v>8625</v>
      </c>
      <c r="J10" s="14">
        <f t="shared" si="22"/>
        <v>8221</v>
      </c>
      <c r="K10" s="14">
        <f t="shared" si="22"/>
        <v>8305</v>
      </c>
      <c r="L10" s="14">
        <f t="shared" si="22"/>
        <v>9180</v>
      </c>
      <c r="M10" s="14">
        <f t="shared" si="22"/>
        <v>9177</v>
      </c>
      <c r="N10" s="14">
        <f t="shared" si="22"/>
        <v>9266</v>
      </c>
      <c r="O10" s="14">
        <f t="shared" si="22"/>
        <v>7977</v>
      </c>
      <c r="P10" s="14">
        <f t="shared" si="22"/>
        <v>6383</v>
      </c>
      <c r="Q10" s="14">
        <f t="shared" si="22"/>
        <v>11213</v>
      </c>
      <c r="R10" s="14">
        <f t="shared" si="22"/>
        <v>15651</v>
      </c>
      <c r="S10" s="14">
        <f t="shared" si="22"/>
        <v>16437</v>
      </c>
      <c r="T10" s="14">
        <f t="shared" si="22"/>
        <v>19361</v>
      </c>
      <c r="U10" s="14">
        <f t="shared" si="22"/>
        <v>21031</v>
      </c>
      <c r="V10" s="14">
        <f t="shared" si="22"/>
        <v>21885</v>
      </c>
      <c r="W10" s="14">
        <f t="shared" si="22"/>
        <v>20094</v>
      </c>
      <c r="X10" s="14">
        <f t="shared" si="22"/>
        <v>19453</v>
      </c>
      <c r="Y10" s="14">
        <f t="shared" si="22"/>
        <v>17135</v>
      </c>
      <c r="Z10" s="14">
        <f t="shared" si="22"/>
        <v>18160</v>
      </c>
      <c r="AA10" s="14">
        <f t="shared" si="22"/>
        <v>17415</v>
      </c>
      <c r="AB10" s="14">
        <f t="shared" si="22"/>
        <v>21838</v>
      </c>
      <c r="AC10" s="14">
        <f t="shared" si="22"/>
        <v>21343</v>
      </c>
      <c r="AD10" s="14">
        <f>+AD5-AD9</f>
        <v>23697</v>
      </c>
      <c r="AE10" s="14">
        <f t="shared" ref="AE10:AH10" si="23">+AE5-AE9</f>
        <v>18331.509999999995</v>
      </c>
      <c r="AF10" s="14">
        <f t="shared" si="23"/>
        <v>22694.829999999994</v>
      </c>
      <c r="AG10" s="14">
        <f t="shared" si="23"/>
        <v>22044.270000000011</v>
      </c>
      <c r="AH10" s="14">
        <f t="shared" si="23"/>
        <v>23671.800000000014</v>
      </c>
      <c r="AO10" s="14">
        <f t="shared" ref="AO10:BA10" si="24">+AO5-AO9</f>
        <v>28882</v>
      </c>
      <c r="AP10" s="14">
        <f t="shared" si="24"/>
        <v>32595</v>
      </c>
      <c r="AQ10" s="14">
        <f t="shared" si="24"/>
        <v>35928</v>
      </c>
      <c r="AR10" s="14">
        <f t="shared" si="24"/>
        <v>41224</v>
      </c>
      <c r="AS10" s="14">
        <f t="shared" si="24"/>
        <v>78714</v>
      </c>
      <c r="AT10" s="14">
        <f t="shared" si="24"/>
        <v>74842</v>
      </c>
      <c r="AU10" s="14">
        <f t="shared" si="24"/>
        <v>84293</v>
      </c>
      <c r="AV10" s="14">
        <f t="shared" si="24"/>
        <v>86742.410000000033</v>
      </c>
      <c r="AW10" s="14">
        <f t="shared" si="24"/>
        <v>92033.874000000025</v>
      </c>
      <c r="AX10" s="14">
        <f t="shared" si="24"/>
        <v>96878.627280000073</v>
      </c>
      <c r="AY10" s="14">
        <f t="shared" si="24"/>
        <v>101015.40898920014</v>
      </c>
      <c r="AZ10" s="14">
        <f t="shared" si="24"/>
        <v>104111.86252402814</v>
      </c>
      <c r="BA10" s="14">
        <f t="shared" si="24"/>
        <v>105748.29716225064</v>
      </c>
    </row>
    <row r="11" spans="2:896" x14ac:dyDescent="0.25">
      <c r="B11" s="12" t="s">
        <v>17</v>
      </c>
      <c r="C11" s="12">
        <v>251</v>
      </c>
      <c r="D11" s="12">
        <v>245</v>
      </c>
      <c r="E11" s="12">
        <v>197</v>
      </c>
      <c r="F11" s="12">
        <v>354</v>
      </c>
      <c r="G11" s="12">
        <v>2910</v>
      </c>
      <c r="H11" s="12">
        <v>1170</v>
      </c>
      <c r="I11" s="12">
        <v>1458</v>
      </c>
      <c r="J11" s="12">
        <v>1851</v>
      </c>
      <c r="K11" s="12">
        <v>1538</v>
      </c>
      <c r="L11" s="12">
        <v>2967</v>
      </c>
      <c r="M11" s="12">
        <v>-549</v>
      </c>
      <c r="N11" s="12">
        <v>1438</v>
      </c>
      <c r="O11" s="12">
        <v>-220</v>
      </c>
      <c r="P11" s="12">
        <v>1894</v>
      </c>
      <c r="Q11" s="12">
        <v>2146</v>
      </c>
      <c r="R11" s="12">
        <v>3038</v>
      </c>
      <c r="S11" s="12">
        <v>4846</v>
      </c>
      <c r="T11" s="12">
        <v>2624</v>
      </c>
      <c r="U11" s="12">
        <v>2033</v>
      </c>
      <c r="V11" s="12">
        <v>2517</v>
      </c>
      <c r="W11" s="12">
        <v>-1160</v>
      </c>
      <c r="X11" s="12">
        <v>-439</v>
      </c>
      <c r="Y11" s="12">
        <v>-902</v>
      </c>
      <c r="Z11" s="12">
        <v>-1013</v>
      </c>
      <c r="AA11" s="12">
        <v>790</v>
      </c>
      <c r="AB11" s="12">
        <v>65</v>
      </c>
      <c r="AC11" s="12">
        <v>-146</v>
      </c>
      <c r="AD11" s="12">
        <v>715</v>
      </c>
      <c r="AE11" s="12">
        <v>797.9</v>
      </c>
      <c r="AF11" s="12">
        <v>797.9</v>
      </c>
      <c r="AG11" s="12">
        <v>797.9</v>
      </c>
      <c r="AH11" s="12">
        <v>797.9</v>
      </c>
      <c r="AO11" s="12">
        <f>SUM(C11:F11)</f>
        <v>1047</v>
      </c>
      <c r="AP11" s="12">
        <f>SUM(G11:J11)</f>
        <v>7389</v>
      </c>
      <c r="AQ11" s="12">
        <f>SUM(K11:N11)</f>
        <v>5394</v>
      </c>
      <c r="AR11" s="12">
        <f>SUM(O11:R11)</f>
        <v>6858</v>
      </c>
      <c r="AS11" s="12">
        <f>SUM(S11:V11)</f>
        <v>12020</v>
      </c>
      <c r="AT11" s="12">
        <f>SUM(W11:Z11)</f>
        <v>-3514</v>
      </c>
      <c r="AU11" s="12">
        <f>SUM(AA11:AD11)</f>
        <v>1424</v>
      </c>
      <c r="AV11" s="12">
        <f>SUM(AE11:AH11)</f>
        <v>3191.6</v>
      </c>
      <c r="AW11" s="12">
        <f>AV11*1.01</f>
        <v>3223.5160000000001</v>
      </c>
      <c r="AX11" s="12">
        <f t="shared" ref="AX11:BA11" si="25">AW11*1.01</f>
        <v>3255.7511600000003</v>
      </c>
      <c r="AY11" s="12">
        <f t="shared" si="25"/>
        <v>3288.3086716000003</v>
      </c>
      <c r="AZ11" s="12">
        <f t="shared" si="25"/>
        <v>3321.1917583160002</v>
      </c>
      <c r="BA11" s="12">
        <f t="shared" si="25"/>
        <v>3354.4036758991601</v>
      </c>
    </row>
    <row r="12" spans="2:896" x14ac:dyDescent="0.25">
      <c r="B12" s="12" t="s">
        <v>18</v>
      </c>
      <c r="C12" s="12">
        <f t="shared" ref="C12:AC12" si="26">+C10+C11</f>
        <v>6819</v>
      </c>
      <c r="D12" s="12">
        <f t="shared" si="26"/>
        <v>7113</v>
      </c>
      <c r="E12" s="12">
        <f t="shared" si="26"/>
        <v>7979</v>
      </c>
      <c r="F12" s="12">
        <f t="shared" si="26"/>
        <v>8018</v>
      </c>
      <c r="G12" s="12">
        <f t="shared" si="26"/>
        <v>10543</v>
      </c>
      <c r="H12" s="12">
        <f t="shared" si="26"/>
        <v>9286</v>
      </c>
      <c r="I12" s="12">
        <f t="shared" si="26"/>
        <v>10083</v>
      </c>
      <c r="J12" s="12">
        <f t="shared" si="26"/>
        <v>10072</v>
      </c>
      <c r="K12" s="12">
        <f t="shared" si="26"/>
        <v>9843</v>
      </c>
      <c r="L12" s="12">
        <f t="shared" si="26"/>
        <v>12147</v>
      </c>
      <c r="M12" s="12">
        <f t="shared" si="26"/>
        <v>8628</v>
      </c>
      <c r="N12" s="12">
        <f t="shared" si="26"/>
        <v>10704</v>
      </c>
      <c r="O12" s="12">
        <f t="shared" si="26"/>
        <v>7757</v>
      </c>
      <c r="P12" s="12">
        <f t="shared" si="26"/>
        <v>8277</v>
      </c>
      <c r="Q12" s="12">
        <f t="shared" si="26"/>
        <v>13359</v>
      </c>
      <c r="R12" s="12">
        <f t="shared" si="26"/>
        <v>18689</v>
      </c>
      <c r="S12" s="12">
        <f t="shared" si="26"/>
        <v>21283</v>
      </c>
      <c r="T12" s="12">
        <f t="shared" si="26"/>
        <v>21985</v>
      </c>
      <c r="U12" s="12">
        <f t="shared" si="26"/>
        <v>23064</v>
      </c>
      <c r="V12" s="12">
        <f t="shared" si="26"/>
        <v>24402</v>
      </c>
      <c r="W12" s="12">
        <f t="shared" si="26"/>
        <v>18934</v>
      </c>
      <c r="X12" s="12">
        <f t="shared" si="26"/>
        <v>19014</v>
      </c>
      <c r="Y12" s="12">
        <f t="shared" si="26"/>
        <v>16233</v>
      </c>
      <c r="Z12" s="12">
        <f t="shared" si="26"/>
        <v>17147</v>
      </c>
      <c r="AA12" s="12">
        <f t="shared" si="26"/>
        <v>18205</v>
      </c>
      <c r="AB12" s="12">
        <f t="shared" si="26"/>
        <v>21903</v>
      </c>
      <c r="AC12" s="12">
        <f t="shared" si="26"/>
        <v>21197</v>
      </c>
      <c r="AD12" s="12">
        <f>+AD10+AD11</f>
        <v>24412</v>
      </c>
      <c r="AE12" s="12">
        <f t="shared" ref="AE12:AH12" si="27">+AE10+AE11</f>
        <v>19129.409999999996</v>
      </c>
      <c r="AF12" s="12">
        <f t="shared" si="27"/>
        <v>23492.729999999996</v>
      </c>
      <c r="AG12" s="12">
        <f t="shared" si="27"/>
        <v>22842.170000000013</v>
      </c>
      <c r="AH12" s="12">
        <f t="shared" si="27"/>
        <v>24469.700000000015</v>
      </c>
      <c r="AO12" s="12">
        <f t="shared" ref="AO12:BA12" si="28">+AO10+AO11</f>
        <v>29929</v>
      </c>
      <c r="AP12" s="12">
        <f t="shared" si="28"/>
        <v>39984</v>
      </c>
      <c r="AQ12" s="12">
        <f t="shared" si="28"/>
        <v>41322</v>
      </c>
      <c r="AR12" s="12">
        <f t="shared" si="28"/>
        <v>48082</v>
      </c>
      <c r="AS12" s="12">
        <f t="shared" si="28"/>
        <v>90734</v>
      </c>
      <c r="AT12" s="12">
        <f t="shared" si="28"/>
        <v>71328</v>
      </c>
      <c r="AU12" s="12">
        <f t="shared" si="28"/>
        <v>85717</v>
      </c>
      <c r="AV12" s="12">
        <f t="shared" si="28"/>
        <v>89934.010000000038</v>
      </c>
      <c r="AW12" s="12">
        <f t="shared" si="28"/>
        <v>95257.390000000029</v>
      </c>
      <c r="AX12" s="12">
        <f t="shared" si="28"/>
        <v>100134.37844000007</v>
      </c>
      <c r="AY12" s="12">
        <f t="shared" si="28"/>
        <v>104303.71766080013</v>
      </c>
      <c r="AZ12" s="12">
        <f t="shared" si="28"/>
        <v>107433.05428234414</v>
      </c>
      <c r="BA12" s="12">
        <f t="shared" si="28"/>
        <v>109102.7008381498</v>
      </c>
    </row>
    <row r="13" spans="2:896" x14ac:dyDescent="0.25">
      <c r="B13" s="12" t="s">
        <v>19</v>
      </c>
      <c r="C13" s="12">
        <v>1393</v>
      </c>
      <c r="D13" s="12">
        <v>853</v>
      </c>
      <c r="E13" s="12">
        <v>1247</v>
      </c>
      <c r="F13" s="12">
        <v>11038</v>
      </c>
      <c r="G13" s="12">
        <v>1142</v>
      </c>
      <c r="H13" s="12">
        <v>1020</v>
      </c>
      <c r="I13" s="12">
        <v>891</v>
      </c>
      <c r="J13" s="12">
        <v>1124</v>
      </c>
      <c r="K13" s="12">
        <v>1489</v>
      </c>
      <c r="L13" s="12">
        <v>2200</v>
      </c>
      <c r="M13" s="12">
        <v>1560</v>
      </c>
      <c r="N13" s="12">
        <v>33</v>
      </c>
      <c r="O13" s="12">
        <v>921</v>
      </c>
      <c r="P13" s="12">
        <v>1318</v>
      </c>
      <c r="Q13" s="12">
        <v>2112</v>
      </c>
      <c r="R13" s="12">
        <v>3462</v>
      </c>
      <c r="S13" s="12">
        <v>3353</v>
      </c>
      <c r="T13" s="12">
        <v>3460</v>
      </c>
      <c r="U13" s="12">
        <v>4128</v>
      </c>
      <c r="V13" s="12">
        <v>3760</v>
      </c>
      <c r="W13" s="12">
        <v>2498</v>
      </c>
      <c r="X13" s="12">
        <v>3012</v>
      </c>
      <c r="Y13" s="12">
        <v>2323</v>
      </c>
      <c r="Z13" s="12">
        <v>3523</v>
      </c>
      <c r="AA13" s="12">
        <v>3154</v>
      </c>
      <c r="AB13" s="12">
        <v>3535</v>
      </c>
      <c r="AC13" s="12">
        <v>1508</v>
      </c>
      <c r="AD13" s="12">
        <v>3725</v>
      </c>
      <c r="AE13" s="12">
        <f>AE12*0.21</f>
        <v>4017.1760999999992</v>
      </c>
      <c r="AF13" s="12">
        <f t="shared" ref="AF13:AG13" si="29">AF12*0.21</f>
        <v>4933.4732999999987</v>
      </c>
      <c r="AG13" s="12">
        <f t="shared" si="29"/>
        <v>4796.8557000000028</v>
      </c>
      <c r="AH13" s="12">
        <f>AH12*0.21</f>
        <v>5138.6370000000034</v>
      </c>
      <c r="AO13" s="12">
        <f>SUM(C13:F13)</f>
        <v>14531</v>
      </c>
      <c r="AP13" s="12">
        <f>SUM(G13:J13)</f>
        <v>4177</v>
      </c>
      <c r="AQ13" s="12">
        <f>SUM(K13:N13)</f>
        <v>5282</v>
      </c>
      <c r="AR13" s="12">
        <f>SUM(O13:R13)</f>
        <v>7813</v>
      </c>
      <c r="AS13" s="12">
        <f>SUM(S13:V13)</f>
        <v>14701</v>
      </c>
      <c r="AT13" s="12">
        <f>SUM(W13:Z13)</f>
        <v>11356</v>
      </c>
      <c r="AU13" s="12">
        <f>SUM(AA13:AD13)</f>
        <v>11922</v>
      </c>
      <c r="AV13" s="12">
        <f>SUM(AE13:AH13)</f>
        <v>18886.142100000005</v>
      </c>
      <c r="AW13" s="12">
        <f>AW12*AVERAGE($AO$28:$AU$28)</f>
        <v>18243.395089206217</v>
      </c>
      <c r="AX13" s="12">
        <f t="shared" ref="AX13:BA13" si="30">AX12*AVERAGE($AO$28:$AU$28)</f>
        <v>19177.420543361659</v>
      </c>
      <c r="AY13" s="12">
        <f t="shared" si="30"/>
        <v>19975.919249509065</v>
      </c>
      <c r="AZ13" s="12">
        <f t="shared" si="30"/>
        <v>20575.239935851081</v>
      </c>
      <c r="BA13" s="12">
        <f t="shared" si="30"/>
        <v>20895.005381627991</v>
      </c>
    </row>
    <row r="14" spans="2:896" s="14" customFormat="1" x14ac:dyDescent="0.25">
      <c r="B14" s="14" t="s">
        <v>20</v>
      </c>
      <c r="C14" s="14">
        <f t="shared" ref="C14:AC14" si="31">+C12-C13</f>
        <v>5426</v>
      </c>
      <c r="D14" s="14">
        <f t="shared" si="31"/>
        <v>6260</v>
      </c>
      <c r="E14" s="14">
        <f t="shared" si="31"/>
        <v>6732</v>
      </c>
      <c r="F14" s="14">
        <f t="shared" si="31"/>
        <v>-3020</v>
      </c>
      <c r="G14" s="14">
        <f t="shared" si="31"/>
        <v>9401</v>
      </c>
      <c r="H14" s="14">
        <f t="shared" si="31"/>
        <v>8266</v>
      </c>
      <c r="I14" s="14">
        <f t="shared" si="31"/>
        <v>9192</v>
      </c>
      <c r="J14" s="14">
        <f t="shared" si="31"/>
        <v>8948</v>
      </c>
      <c r="K14" s="14">
        <f t="shared" si="31"/>
        <v>8354</v>
      </c>
      <c r="L14" s="14">
        <f t="shared" si="31"/>
        <v>9947</v>
      </c>
      <c r="M14" s="14">
        <f t="shared" si="31"/>
        <v>7068</v>
      </c>
      <c r="N14" s="14">
        <f t="shared" si="31"/>
        <v>10671</v>
      </c>
      <c r="O14" s="14">
        <f t="shared" si="31"/>
        <v>6836</v>
      </c>
      <c r="P14" s="14">
        <f t="shared" si="31"/>
        <v>6959</v>
      </c>
      <c r="Q14" s="14">
        <f t="shared" si="31"/>
        <v>11247</v>
      </c>
      <c r="R14" s="14">
        <f t="shared" si="31"/>
        <v>15227</v>
      </c>
      <c r="S14" s="14">
        <f t="shared" si="31"/>
        <v>17930</v>
      </c>
      <c r="T14" s="14">
        <f t="shared" si="31"/>
        <v>18525</v>
      </c>
      <c r="U14" s="14">
        <f t="shared" si="31"/>
        <v>18936</v>
      </c>
      <c r="V14" s="14">
        <f t="shared" si="31"/>
        <v>20642</v>
      </c>
      <c r="W14" s="14">
        <f t="shared" si="31"/>
        <v>16436</v>
      </c>
      <c r="X14" s="14">
        <f t="shared" si="31"/>
        <v>16002</v>
      </c>
      <c r="Y14" s="14">
        <f t="shared" si="31"/>
        <v>13910</v>
      </c>
      <c r="Z14" s="14">
        <f t="shared" si="31"/>
        <v>13624</v>
      </c>
      <c r="AA14" s="14">
        <f t="shared" si="31"/>
        <v>15051</v>
      </c>
      <c r="AB14" s="14">
        <f t="shared" si="31"/>
        <v>18368</v>
      </c>
      <c r="AC14" s="14">
        <f t="shared" si="31"/>
        <v>19689</v>
      </c>
      <c r="AD14" s="14">
        <f>+AD12-AD13</f>
        <v>20687</v>
      </c>
      <c r="AE14" s="14">
        <f t="shared" ref="AE14:AH14" si="32">+AE12-AE13</f>
        <v>15112.233899999997</v>
      </c>
      <c r="AF14" s="14">
        <f t="shared" si="32"/>
        <v>18559.256699999998</v>
      </c>
      <c r="AG14" s="14">
        <f t="shared" si="32"/>
        <v>18045.314300000009</v>
      </c>
      <c r="AH14" s="14">
        <f t="shared" si="32"/>
        <v>19331.063000000013</v>
      </c>
      <c r="AO14" s="14">
        <f t="shared" ref="AO14:BA14" si="33">+AO12-AO13</f>
        <v>15398</v>
      </c>
      <c r="AP14" s="14">
        <f t="shared" si="33"/>
        <v>35807</v>
      </c>
      <c r="AQ14" s="14">
        <f t="shared" si="33"/>
        <v>36040</v>
      </c>
      <c r="AR14" s="14">
        <f t="shared" si="33"/>
        <v>40269</v>
      </c>
      <c r="AS14" s="14">
        <f t="shared" si="33"/>
        <v>76033</v>
      </c>
      <c r="AT14" s="14">
        <f t="shared" si="33"/>
        <v>59972</v>
      </c>
      <c r="AU14" s="14">
        <f t="shared" si="33"/>
        <v>73795</v>
      </c>
      <c r="AV14" s="14">
        <f t="shared" si="33"/>
        <v>71047.867900000041</v>
      </c>
      <c r="AW14" s="14">
        <f t="shared" si="33"/>
        <v>77013.994910793816</v>
      </c>
      <c r="AX14" s="14">
        <f t="shared" si="33"/>
        <v>80956.957896638414</v>
      </c>
      <c r="AY14" s="14">
        <f t="shared" si="33"/>
        <v>84327.798411291064</v>
      </c>
      <c r="AZ14" s="14">
        <f t="shared" si="33"/>
        <v>86857.814346493047</v>
      </c>
      <c r="BA14" s="14">
        <f t="shared" si="33"/>
        <v>88207.695456521818</v>
      </c>
      <c r="BB14" s="14">
        <f>BA14*(1+$BH$19)</f>
        <v>87325.618501956604</v>
      </c>
      <c r="BC14" s="14">
        <f t="shared" ref="BC14:DN14" si="34">BB14*(1+$BH$19)</f>
        <v>86452.36231693704</v>
      </c>
      <c r="BD14" s="14">
        <f t="shared" si="34"/>
        <v>85587.83869376767</v>
      </c>
      <c r="BE14" s="14">
        <f t="shared" si="34"/>
        <v>84731.960306829991</v>
      </c>
      <c r="BF14" s="14">
        <f t="shared" si="34"/>
        <v>83884.640703761688</v>
      </c>
      <c r="BG14" s="14">
        <f t="shared" si="34"/>
        <v>83045.794296724067</v>
      </c>
      <c r="BH14" s="14">
        <f t="shared" si="34"/>
        <v>82215.336353756822</v>
      </c>
      <c r="BI14" s="14">
        <f t="shared" si="34"/>
        <v>81393.182990219255</v>
      </c>
      <c r="BJ14" s="14">
        <f t="shared" si="34"/>
        <v>80579.251160317057</v>
      </c>
      <c r="BK14" s="14">
        <f t="shared" si="34"/>
        <v>79773.458648713888</v>
      </c>
      <c r="BL14" s="14">
        <f t="shared" si="34"/>
        <v>78975.724062226742</v>
      </c>
      <c r="BM14" s="14">
        <f t="shared" si="34"/>
        <v>78185.966821604467</v>
      </c>
      <c r="BN14" s="14">
        <f t="shared" si="34"/>
        <v>77404.107153388424</v>
      </c>
      <c r="BO14" s="14">
        <f t="shared" si="34"/>
        <v>76630.066081854544</v>
      </c>
      <c r="BP14" s="14">
        <f t="shared" si="34"/>
        <v>75863.765421035991</v>
      </c>
      <c r="BQ14" s="14">
        <f t="shared" si="34"/>
        <v>75105.127766825637</v>
      </c>
      <c r="BR14" s="14">
        <f t="shared" si="34"/>
        <v>74354.076489157378</v>
      </c>
      <c r="BS14" s="14">
        <f t="shared" si="34"/>
        <v>73610.535724265806</v>
      </c>
      <c r="BT14" s="14">
        <f t="shared" si="34"/>
        <v>72874.430367023146</v>
      </c>
      <c r="BU14" s="14">
        <f t="shared" si="34"/>
        <v>72145.686063352914</v>
      </c>
      <c r="BV14" s="14">
        <f t="shared" si="34"/>
        <v>71424.229202719391</v>
      </c>
      <c r="BW14" s="14">
        <f t="shared" si="34"/>
        <v>70709.986910692198</v>
      </c>
      <c r="BX14" s="14">
        <f t="shared" si="34"/>
        <v>70002.887041585273</v>
      </c>
      <c r="BY14" s="14">
        <f t="shared" si="34"/>
        <v>69302.858171169413</v>
      </c>
      <c r="BZ14" s="14">
        <f t="shared" si="34"/>
        <v>68609.829589457717</v>
      </c>
      <c r="CA14" s="14">
        <f t="shared" si="34"/>
        <v>67923.731293563134</v>
      </c>
      <c r="CB14" s="14">
        <f t="shared" si="34"/>
        <v>67244.493980627507</v>
      </c>
      <c r="CC14" s="14">
        <f t="shared" si="34"/>
        <v>66572.049040821235</v>
      </c>
      <c r="CD14" s="14">
        <f t="shared" si="34"/>
        <v>65906.328550413018</v>
      </c>
      <c r="CE14" s="14">
        <f t="shared" si="34"/>
        <v>65247.265264908885</v>
      </c>
      <c r="CF14" s="14">
        <f t="shared" si="34"/>
        <v>64594.792612259793</v>
      </c>
      <c r="CG14" s="14">
        <f t="shared" si="34"/>
        <v>63948.844686137192</v>
      </c>
      <c r="CH14" s="14">
        <f t="shared" si="34"/>
        <v>63309.356239275818</v>
      </c>
      <c r="CI14" s="14">
        <f t="shared" si="34"/>
        <v>62676.26267688306</v>
      </c>
      <c r="CJ14" s="14">
        <f t="shared" si="34"/>
        <v>62049.500050114228</v>
      </c>
      <c r="CK14" s="14">
        <f t="shared" si="34"/>
        <v>61429.005049613086</v>
      </c>
      <c r="CL14" s="14">
        <f t="shared" si="34"/>
        <v>60814.714999116957</v>
      </c>
      <c r="CM14" s="14">
        <f t="shared" si="34"/>
        <v>60206.567849125786</v>
      </c>
      <c r="CN14" s="14">
        <f t="shared" si="34"/>
        <v>59604.502170634529</v>
      </c>
      <c r="CO14" s="14">
        <f t="shared" si="34"/>
        <v>59008.457148928181</v>
      </c>
      <c r="CP14" s="14">
        <f t="shared" si="34"/>
        <v>58418.372577438895</v>
      </c>
      <c r="CQ14" s="14">
        <f t="shared" si="34"/>
        <v>57834.188851664505</v>
      </c>
      <c r="CR14" s="14">
        <f t="shared" si="34"/>
        <v>57255.846963147858</v>
      </c>
      <c r="CS14" s="14">
        <f t="shared" si="34"/>
        <v>56683.288493516382</v>
      </c>
      <c r="CT14" s="14">
        <f t="shared" si="34"/>
        <v>56116.455608581215</v>
      </c>
      <c r="CU14" s="14">
        <f t="shared" si="34"/>
        <v>55555.291052495399</v>
      </c>
      <c r="CV14" s="14">
        <f t="shared" si="34"/>
        <v>54999.738141970447</v>
      </c>
      <c r="CW14" s="14">
        <f t="shared" si="34"/>
        <v>54449.74076055074</v>
      </c>
      <c r="CX14" s="14">
        <f t="shared" si="34"/>
        <v>53905.243352945232</v>
      </c>
      <c r="CY14" s="14">
        <f t="shared" si="34"/>
        <v>53366.190919415778</v>
      </c>
      <c r="CZ14" s="14">
        <f t="shared" si="34"/>
        <v>52832.529010221617</v>
      </c>
      <c r="DA14" s="14">
        <f t="shared" si="34"/>
        <v>52304.203720119403</v>
      </c>
      <c r="DB14" s="14">
        <f t="shared" si="34"/>
        <v>51781.161682918209</v>
      </c>
      <c r="DC14" s="14">
        <f t="shared" si="34"/>
        <v>51263.350066089028</v>
      </c>
      <c r="DD14" s="14">
        <f t="shared" si="34"/>
        <v>50750.716565428134</v>
      </c>
      <c r="DE14" s="14">
        <f t="shared" si="34"/>
        <v>50243.209399773856</v>
      </c>
      <c r="DF14" s="14">
        <f t="shared" si="34"/>
        <v>49740.777305776115</v>
      </c>
      <c r="DG14" s="14">
        <f t="shared" si="34"/>
        <v>49243.369532718352</v>
      </c>
      <c r="DH14" s="14">
        <f t="shared" si="34"/>
        <v>48750.935837391167</v>
      </c>
      <c r="DI14" s="14">
        <f t="shared" si="34"/>
        <v>48263.426479017253</v>
      </c>
      <c r="DJ14" s="14">
        <f t="shared" si="34"/>
        <v>47780.792214227076</v>
      </c>
      <c r="DK14" s="14">
        <f t="shared" si="34"/>
        <v>47302.984292084802</v>
      </c>
      <c r="DL14" s="14">
        <f t="shared" si="34"/>
        <v>46829.954449163954</v>
      </c>
      <c r="DM14" s="14">
        <f t="shared" si="34"/>
        <v>46361.654904672316</v>
      </c>
      <c r="DN14" s="14">
        <f t="shared" si="34"/>
        <v>45898.038355625591</v>
      </c>
      <c r="DO14" s="14">
        <f t="shared" ref="DO14:FZ14" si="35">DN14*(1+$BH$19)</f>
        <v>45439.057972069335</v>
      </c>
      <c r="DP14" s="14">
        <f t="shared" si="35"/>
        <v>44984.667392348638</v>
      </c>
      <c r="DQ14" s="14">
        <f t="shared" si="35"/>
        <v>44534.820718425151</v>
      </c>
      <c r="DR14" s="14">
        <f t="shared" si="35"/>
        <v>44089.4725112409</v>
      </c>
      <c r="DS14" s="14">
        <f t="shared" si="35"/>
        <v>43648.577786128488</v>
      </c>
      <c r="DT14" s="14">
        <f t="shared" si="35"/>
        <v>43212.092008267202</v>
      </c>
      <c r="DU14" s="14">
        <f t="shared" si="35"/>
        <v>42779.971088184531</v>
      </c>
      <c r="DV14" s="14">
        <f t="shared" si="35"/>
        <v>42352.171377302686</v>
      </c>
      <c r="DW14" s="14">
        <f t="shared" si="35"/>
        <v>41928.649663529657</v>
      </c>
      <c r="DX14" s="14">
        <f t="shared" si="35"/>
        <v>41509.363166894364</v>
      </c>
      <c r="DY14" s="14">
        <f t="shared" si="35"/>
        <v>41094.269535225416</v>
      </c>
      <c r="DZ14" s="14">
        <f t="shared" si="35"/>
        <v>40683.32683987316</v>
      </c>
      <c r="EA14" s="14">
        <f t="shared" si="35"/>
        <v>40276.493571474428</v>
      </c>
      <c r="EB14" s="14">
        <f t="shared" si="35"/>
        <v>39873.728635759682</v>
      </c>
      <c r="EC14" s="14">
        <f t="shared" si="35"/>
        <v>39474.991349402088</v>
      </c>
      <c r="ED14" s="14">
        <f t="shared" si="35"/>
        <v>39080.241435908065</v>
      </c>
      <c r="EE14" s="14">
        <f t="shared" si="35"/>
        <v>38689.439021548984</v>
      </c>
      <c r="EF14" s="14">
        <f t="shared" si="35"/>
        <v>38302.544631333491</v>
      </c>
      <c r="EG14" s="14">
        <f t="shared" si="35"/>
        <v>37919.519185020152</v>
      </c>
      <c r="EH14" s="14">
        <f t="shared" si="35"/>
        <v>37540.32399316995</v>
      </c>
      <c r="EI14" s="14">
        <f t="shared" si="35"/>
        <v>37164.92075323825</v>
      </c>
      <c r="EJ14" s="14">
        <f t="shared" si="35"/>
        <v>36793.271545705866</v>
      </c>
      <c r="EK14" s="14">
        <f t="shared" si="35"/>
        <v>36425.338830248809</v>
      </c>
      <c r="EL14" s="14">
        <f t="shared" si="35"/>
        <v>36061.085441946321</v>
      </c>
      <c r="EM14" s="14">
        <f t="shared" si="35"/>
        <v>35700.474587526856</v>
      </c>
      <c r="EN14" s="14">
        <f t="shared" si="35"/>
        <v>35343.469841651589</v>
      </c>
      <c r="EO14" s="14">
        <f t="shared" si="35"/>
        <v>34990.035143235073</v>
      </c>
      <c r="EP14" s="14">
        <f t="shared" si="35"/>
        <v>34640.134791802724</v>
      </c>
      <c r="EQ14" s="14">
        <f t="shared" si="35"/>
        <v>34293.733443884696</v>
      </c>
      <c r="ER14" s="14">
        <f t="shared" si="35"/>
        <v>33950.796109445851</v>
      </c>
      <c r="ES14" s="14">
        <f t="shared" si="35"/>
        <v>33611.288148351392</v>
      </c>
      <c r="ET14" s="14">
        <f t="shared" si="35"/>
        <v>33275.175266867875</v>
      </c>
      <c r="EU14" s="14">
        <f t="shared" si="35"/>
        <v>32942.423514199196</v>
      </c>
      <c r="EV14" s="14">
        <f t="shared" si="35"/>
        <v>32612.999279057203</v>
      </c>
      <c r="EW14" s="14">
        <f t="shared" si="35"/>
        <v>32286.869286266632</v>
      </c>
      <c r="EX14" s="14">
        <f t="shared" si="35"/>
        <v>31964.000593403965</v>
      </c>
      <c r="EY14" s="14">
        <f t="shared" si="35"/>
        <v>31644.360587469924</v>
      </c>
      <c r="EZ14" s="14">
        <f t="shared" si="35"/>
        <v>31327.916981595226</v>
      </c>
      <c r="FA14" s="14">
        <f t="shared" si="35"/>
        <v>31014.637811779274</v>
      </c>
      <c r="FB14" s="14">
        <f t="shared" si="35"/>
        <v>30704.491433661482</v>
      </c>
      <c r="FC14" s="14">
        <f t="shared" si="35"/>
        <v>30397.446519324865</v>
      </c>
      <c r="FD14" s="14">
        <f t="shared" si="35"/>
        <v>30093.472054131616</v>
      </c>
      <c r="FE14" s="14">
        <f t="shared" si="35"/>
        <v>29792.537333590299</v>
      </c>
      <c r="FF14" s="14">
        <f t="shared" si="35"/>
        <v>29494.611960254395</v>
      </c>
      <c r="FG14" s="14">
        <f t="shared" si="35"/>
        <v>29199.665840651851</v>
      </c>
      <c r="FH14" s="14">
        <f t="shared" si="35"/>
        <v>28907.669182245332</v>
      </c>
      <c r="FI14" s="14">
        <f t="shared" si="35"/>
        <v>28618.592490422878</v>
      </c>
      <c r="FJ14" s="14">
        <f t="shared" si="35"/>
        <v>28332.40656551865</v>
      </c>
      <c r="FK14" s="14">
        <f t="shared" si="35"/>
        <v>28049.082499863463</v>
      </c>
      <c r="FL14" s="14">
        <f t="shared" si="35"/>
        <v>27768.591674864827</v>
      </c>
      <c r="FM14" s="14">
        <f t="shared" si="35"/>
        <v>27490.90575811618</v>
      </c>
      <c r="FN14" s="14">
        <f t="shared" si="35"/>
        <v>27215.996700535019</v>
      </c>
      <c r="FO14" s="14">
        <f t="shared" si="35"/>
        <v>26943.836733529668</v>
      </c>
      <c r="FP14" s="14">
        <f t="shared" si="35"/>
        <v>26674.398366194371</v>
      </c>
      <c r="FQ14" s="14">
        <f t="shared" si="35"/>
        <v>26407.654382532426</v>
      </c>
      <c r="FR14" s="14">
        <f t="shared" si="35"/>
        <v>26143.5778387071</v>
      </c>
      <c r="FS14" s="14">
        <f t="shared" si="35"/>
        <v>25882.142060320028</v>
      </c>
      <c r="FT14" s="14">
        <f t="shared" si="35"/>
        <v>25623.320639716829</v>
      </c>
      <c r="FU14" s="14">
        <f t="shared" si="35"/>
        <v>25367.087433319659</v>
      </c>
      <c r="FV14" s="14">
        <f t="shared" si="35"/>
        <v>25113.416558986461</v>
      </c>
      <c r="FW14" s="14">
        <f t="shared" si="35"/>
        <v>24862.282393396596</v>
      </c>
      <c r="FX14" s="14">
        <f t="shared" si="35"/>
        <v>24613.65956946263</v>
      </c>
      <c r="FY14" s="14">
        <f t="shared" si="35"/>
        <v>24367.522973768006</v>
      </c>
      <c r="FZ14" s="14">
        <f t="shared" si="35"/>
        <v>24123.847744030325</v>
      </c>
      <c r="GA14" s="14">
        <f t="shared" ref="GA14:IL14" si="36">FZ14*(1+$BH$19)</f>
        <v>23882.609266590021</v>
      </c>
      <c r="GB14" s="14">
        <f t="shared" si="36"/>
        <v>23643.783173924123</v>
      </c>
      <c r="GC14" s="14">
        <f t="shared" si="36"/>
        <v>23407.345342184883</v>
      </c>
      <c r="GD14" s="14">
        <f t="shared" si="36"/>
        <v>23173.271888763033</v>
      </c>
      <c r="GE14" s="14">
        <f t="shared" si="36"/>
        <v>22941.539169875403</v>
      </c>
      <c r="GF14" s="14">
        <f t="shared" si="36"/>
        <v>22712.12377817665</v>
      </c>
      <c r="GG14" s="14">
        <f t="shared" si="36"/>
        <v>22485.002540394882</v>
      </c>
      <c r="GH14" s="14">
        <f t="shared" si="36"/>
        <v>22260.152514990932</v>
      </c>
      <c r="GI14" s="14">
        <f t="shared" si="36"/>
        <v>22037.550989841024</v>
      </c>
      <c r="GJ14" s="14">
        <f t="shared" si="36"/>
        <v>21817.175479942613</v>
      </c>
      <c r="GK14" s="14">
        <f t="shared" si="36"/>
        <v>21599.003725143186</v>
      </c>
      <c r="GL14" s="14">
        <f t="shared" si="36"/>
        <v>21383.013687891755</v>
      </c>
      <c r="GM14" s="14">
        <f t="shared" si="36"/>
        <v>21169.183551012837</v>
      </c>
      <c r="GN14" s="14">
        <f t="shared" si="36"/>
        <v>20957.491715502707</v>
      </c>
      <c r="GO14" s="14">
        <f t="shared" si="36"/>
        <v>20747.91679834768</v>
      </c>
      <c r="GP14" s="14">
        <f t="shared" si="36"/>
        <v>20540.437630364202</v>
      </c>
      <c r="GQ14" s="14">
        <f t="shared" si="36"/>
        <v>20335.03325406056</v>
      </c>
      <c r="GR14" s="14">
        <f t="shared" si="36"/>
        <v>20131.682921519954</v>
      </c>
      <c r="GS14" s="14">
        <f t="shared" si="36"/>
        <v>19930.366092304754</v>
      </c>
      <c r="GT14" s="14">
        <f t="shared" si="36"/>
        <v>19731.062431381706</v>
      </c>
      <c r="GU14" s="14">
        <f t="shared" si="36"/>
        <v>19533.751807067889</v>
      </c>
      <c r="GV14" s="14">
        <f t="shared" si="36"/>
        <v>19338.41428899721</v>
      </c>
      <c r="GW14" s="14">
        <f t="shared" si="36"/>
        <v>19145.030146107238</v>
      </c>
      <c r="GX14" s="14">
        <f t="shared" si="36"/>
        <v>18953.579844646167</v>
      </c>
      <c r="GY14" s="14">
        <f t="shared" si="36"/>
        <v>18764.044046199706</v>
      </c>
      <c r="GZ14" s="14">
        <f t="shared" si="36"/>
        <v>18576.403605737709</v>
      </c>
      <c r="HA14" s="14">
        <f t="shared" si="36"/>
        <v>18390.63956968033</v>
      </c>
      <c r="HB14" s="14">
        <f t="shared" si="36"/>
        <v>18206.733173983528</v>
      </c>
      <c r="HC14" s="14">
        <f t="shared" si="36"/>
        <v>18024.665842243692</v>
      </c>
      <c r="HD14" s="14">
        <f t="shared" si="36"/>
        <v>17844.419183821254</v>
      </c>
      <c r="HE14" s="14">
        <f t="shared" si="36"/>
        <v>17665.974991983039</v>
      </c>
      <c r="HF14" s="14">
        <f t="shared" si="36"/>
        <v>17489.31524206321</v>
      </c>
      <c r="HG14" s="14">
        <f t="shared" si="36"/>
        <v>17314.42208964258</v>
      </c>
      <c r="HH14" s="14">
        <f t="shared" si="36"/>
        <v>17141.277868746154</v>
      </c>
      <c r="HI14" s="14">
        <f t="shared" si="36"/>
        <v>16969.865090058691</v>
      </c>
      <c r="HJ14" s="14">
        <f t="shared" si="36"/>
        <v>16800.166439158103</v>
      </c>
      <c r="HK14" s="14">
        <f t="shared" si="36"/>
        <v>16632.164774766523</v>
      </c>
      <c r="HL14" s="14">
        <f t="shared" si="36"/>
        <v>16465.843127018856</v>
      </c>
      <c r="HM14" s="14">
        <f t="shared" si="36"/>
        <v>16301.184695748667</v>
      </c>
      <c r="HN14" s="14">
        <f t="shared" si="36"/>
        <v>16138.172848791181</v>
      </c>
      <c r="HO14" s="14">
        <f t="shared" si="36"/>
        <v>15976.791120303269</v>
      </c>
      <c r="HP14" s="14">
        <f t="shared" si="36"/>
        <v>15817.023209100236</v>
      </c>
      <c r="HQ14" s="14">
        <f t="shared" si="36"/>
        <v>15658.852977009234</v>
      </c>
      <c r="HR14" s="14">
        <f t="shared" si="36"/>
        <v>15502.26444723914</v>
      </c>
      <c r="HS14" s="14">
        <f t="shared" si="36"/>
        <v>15347.241802766748</v>
      </c>
      <c r="HT14" s="14">
        <f t="shared" si="36"/>
        <v>15193.76938473908</v>
      </c>
      <c r="HU14" s="14">
        <f t="shared" si="36"/>
        <v>15041.83169089169</v>
      </c>
      <c r="HV14" s="14">
        <f t="shared" si="36"/>
        <v>14891.413373982772</v>
      </c>
      <c r="HW14" s="14">
        <f t="shared" si="36"/>
        <v>14742.499240242943</v>
      </c>
      <c r="HX14" s="14">
        <f t="shared" si="36"/>
        <v>14595.074247840514</v>
      </c>
      <c r="HY14" s="14">
        <f t="shared" si="36"/>
        <v>14449.123505362108</v>
      </c>
      <c r="HZ14" s="14">
        <f t="shared" si="36"/>
        <v>14304.632270308486</v>
      </c>
      <c r="IA14" s="14">
        <f t="shared" si="36"/>
        <v>14161.585947605401</v>
      </c>
      <c r="IB14" s="14">
        <f t="shared" si="36"/>
        <v>14019.970088129347</v>
      </c>
      <c r="IC14" s="14">
        <f t="shared" si="36"/>
        <v>13879.770387248052</v>
      </c>
      <c r="ID14" s="14">
        <f t="shared" si="36"/>
        <v>13740.972683375572</v>
      </c>
      <c r="IE14" s="14">
        <f t="shared" si="36"/>
        <v>13603.562956541817</v>
      </c>
      <c r="IF14" s="14">
        <f t="shared" si="36"/>
        <v>13467.527326976398</v>
      </c>
      <c r="IG14" s="14">
        <f t="shared" si="36"/>
        <v>13332.852053706634</v>
      </c>
      <c r="IH14" s="14">
        <f t="shared" si="36"/>
        <v>13199.523533169568</v>
      </c>
      <c r="II14" s="14">
        <f t="shared" si="36"/>
        <v>13067.528297837871</v>
      </c>
      <c r="IJ14" s="14">
        <f t="shared" si="36"/>
        <v>12936.853014859493</v>
      </c>
      <c r="IK14" s="14">
        <f t="shared" si="36"/>
        <v>12807.484484710898</v>
      </c>
      <c r="IL14" s="14">
        <f t="shared" si="36"/>
        <v>12679.409639863788</v>
      </c>
      <c r="IM14" s="14">
        <f t="shared" ref="IM14:KX14" si="37">IL14*(1+$BH$19)</f>
        <v>12552.61554346515</v>
      </c>
      <c r="IN14" s="14">
        <f t="shared" si="37"/>
        <v>12427.089388030499</v>
      </c>
      <c r="IO14" s="14">
        <f t="shared" si="37"/>
        <v>12302.818494150195</v>
      </c>
      <c r="IP14" s="14">
        <f t="shared" si="37"/>
        <v>12179.790309208693</v>
      </c>
      <c r="IQ14" s="14">
        <f t="shared" si="37"/>
        <v>12057.992406116606</v>
      </c>
      <c r="IR14" s="14">
        <f t="shared" si="37"/>
        <v>11937.412482055439</v>
      </c>
      <c r="IS14" s="14">
        <f t="shared" si="37"/>
        <v>11818.038357234884</v>
      </c>
      <c r="IT14" s="14">
        <f t="shared" si="37"/>
        <v>11699.857973662534</v>
      </c>
      <c r="IU14" s="14">
        <f t="shared" si="37"/>
        <v>11582.859393925908</v>
      </c>
      <c r="IV14" s="14">
        <f t="shared" si="37"/>
        <v>11467.030799986649</v>
      </c>
      <c r="IW14" s="14">
        <f t="shared" si="37"/>
        <v>11352.360491986783</v>
      </c>
      <c r="IX14" s="14">
        <f t="shared" si="37"/>
        <v>11238.836887066915</v>
      </c>
      <c r="IY14" s="14">
        <f t="shared" si="37"/>
        <v>11126.448518196245</v>
      </c>
      <c r="IZ14" s="14">
        <f t="shared" si="37"/>
        <v>11015.184033014282</v>
      </c>
      <c r="JA14" s="14">
        <f t="shared" si="37"/>
        <v>10905.032192684139</v>
      </c>
      <c r="JB14" s="14">
        <f t="shared" si="37"/>
        <v>10795.981870757298</v>
      </c>
      <c r="JC14" s="14">
        <f t="shared" si="37"/>
        <v>10688.022052049724</v>
      </c>
      <c r="JD14" s="14">
        <f t="shared" si="37"/>
        <v>10581.141831529227</v>
      </c>
      <c r="JE14" s="14">
        <f t="shared" si="37"/>
        <v>10475.330413213935</v>
      </c>
      <c r="JF14" s="14">
        <f t="shared" si="37"/>
        <v>10370.577109081794</v>
      </c>
      <c r="JG14" s="14">
        <f t="shared" si="37"/>
        <v>10266.871337990977</v>
      </c>
      <c r="JH14" s="14">
        <f t="shared" si="37"/>
        <v>10164.202624611067</v>
      </c>
      <c r="JI14" s="14">
        <f t="shared" si="37"/>
        <v>10062.560598364957</v>
      </c>
      <c r="JJ14" s="14">
        <f t="shared" si="37"/>
        <v>9961.9349923813061</v>
      </c>
      <c r="JK14" s="14">
        <f t="shared" si="37"/>
        <v>9862.3156424574936</v>
      </c>
      <c r="JL14" s="14">
        <f t="shared" si="37"/>
        <v>9763.6924860329182</v>
      </c>
      <c r="JM14" s="14">
        <f t="shared" si="37"/>
        <v>9666.0555611725886</v>
      </c>
      <c r="JN14" s="14">
        <f t="shared" si="37"/>
        <v>9569.395005560862</v>
      </c>
      <c r="JO14" s="14">
        <f t="shared" si="37"/>
        <v>9473.701055505253</v>
      </c>
      <c r="JP14" s="14">
        <f t="shared" si="37"/>
        <v>9378.9640449502003</v>
      </c>
      <c r="JQ14" s="14">
        <f t="shared" si="37"/>
        <v>9285.1744045006981</v>
      </c>
      <c r="JR14" s="14">
        <f t="shared" si="37"/>
        <v>9192.3226604556912</v>
      </c>
      <c r="JS14" s="14">
        <f t="shared" si="37"/>
        <v>9100.3994338511347</v>
      </c>
      <c r="JT14" s="14">
        <f t="shared" si="37"/>
        <v>9009.3954395126239</v>
      </c>
      <c r="JU14" s="14">
        <f t="shared" si="37"/>
        <v>8919.3014851174976</v>
      </c>
      <c r="JV14" s="14">
        <f t="shared" si="37"/>
        <v>8830.1084702663229</v>
      </c>
      <c r="JW14" s="14">
        <f t="shared" si="37"/>
        <v>8741.8073855636594</v>
      </c>
      <c r="JX14" s="14">
        <f t="shared" si="37"/>
        <v>8654.3893117080224</v>
      </c>
      <c r="JY14" s="14">
        <f t="shared" si="37"/>
        <v>8567.8454185909413</v>
      </c>
      <c r="JZ14" s="14">
        <f t="shared" si="37"/>
        <v>8482.1669644050326</v>
      </c>
      <c r="KA14" s="14">
        <f t="shared" si="37"/>
        <v>8397.3452947609821</v>
      </c>
      <c r="KB14" s="14">
        <f t="shared" si="37"/>
        <v>8313.3718418133722</v>
      </c>
      <c r="KC14" s="14">
        <f t="shared" si="37"/>
        <v>8230.2381233952383</v>
      </c>
      <c r="KD14" s="14">
        <f t="shared" si="37"/>
        <v>8147.9357421612858</v>
      </c>
      <c r="KE14" s="14">
        <f t="shared" si="37"/>
        <v>8066.456384739673</v>
      </c>
      <c r="KF14" s="14">
        <f t="shared" si="37"/>
        <v>7985.7918208922765</v>
      </c>
      <c r="KG14" s="14">
        <f t="shared" si="37"/>
        <v>7905.9339026833541</v>
      </c>
      <c r="KH14" s="14">
        <f t="shared" si="37"/>
        <v>7826.8745636565209</v>
      </c>
      <c r="KI14" s="14">
        <f t="shared" si="37"/>
        <v>7748.6058180199552</v>
      </c>
      <c r="KJ14" s="14">
        <f t="shared" si="37"/>
        <v>7671.1197598397557</v>
      </c>
      <c r="KK14" s="14">
        <f t="shared" si="37"/>
        <v>7594.4085622413577</v>
      </c>
      <c r="KL14" s="14">
        <f t="shared" si="37"/>
        <v>7518.464476618944</v>
      </c>
      <c r="KM14" s="14">
        <f t="shared" si="37"/>
        <v>7443.2798318527548</v>
      </c>
      <c r="KN14" s="14">
        <f t="shared" si="37"/>
        <v>7368.8470335342272</v>
      </c>
      <c r="KO14" s="14">
        <f t="shared" si="37"/>
        <v>7295.1585631988846</v>
      </c>
      <c r="KP14" s="14">
        <f t="shared" si="37"/>
        <v>7222.2069775668961</v>
      </c>
      <c r="KQ14" s="14">
        <f t="shared" si="37"/>
        <v>7149.9849077912268</v>
      </c>
      <c r="KR14" s="14">
        <f t="shared" si="37"/>
        <v>7078.4850587133142</v>
      </c>
      <c r="KS14" s="14">
        <f t="shared" si="37"/>
        <v>7007.7002081261808</v>
      </c>
      <c r="KT14" s="14">
        <f t="shared" si="37"/>
        <v>6937.6232060449192</v>
      </c>
      <c r="KU14" s="14">
        <f t="shared" si="37"/>
        <v>6868.2469739844701</v>
      </c>
      <c r="KV14" s="14">
        <f t="shared" si="37"/>
        <v>6799.5645042446249</v>
      </c>
      <c r="KW14" s="14">
        <f t="shared" si="37"/>
        <v>6731.5688592021788</v>
      </c>
      <c r="KX14" s="14">
        <f t="shared" si="37"/>
        <v>6664.2531706101572</v>
      </c>
      <c r="KY14" s="14">
        <f t="shared" ref="KY14:NJ14" si="38">KX14*(1+$BH$19)</f>
        <v>6597.610638904056</v>
      </c>
      <c r="KZ14" s="14">
        <f t="shared" si="38"/>
        <v>6531.6345325150151</v>
      </c>
      <c r="LA14" s="14">
        <f t="shared" si="38"/>
        <v>6466.3181871898651</v>
      </c>
      <c r="LB14" s="14">
        <f t="shared" si="38"/>
        <v>6401.6550053179662</v>
      </c>
      <c r="LC14" s="14">
        <f t="shared" si="38"/>
        <v>6337.6384552647869</v>
      </c>
      <c r="LD14" s="14">
        <f t="shared" si="38"/>
        <v>6274.2620707121387</v>
      </c>
      <c r="LE14" s="14">
        <f t="shared" si="38"/>
        <v>6211.5194500050175</v>
      </c>
      <c r="LF14" s="14">
        <f t="shared" si="38"/>
        <v>6149.4042555049673</v>
      </c>
      <c r="LG14" s="14">
        <f t="shared" si="38"/>
        <v>6087.9102129499179</v>
      </c>
      <c r="LH14" s="14">
        <f t="shared" si="38"/>
        <v>6027.0311108204187</v>
      </c>
      <c r="LI14" s="14">
        <f t="shared" si="38"/>
        <v>5966.7607997122141</v>
      </c>
      <c r="LJ14" s="14">
        <f t="shared" si="38"/>
        <v>5907.093191715092</v>
      </c>
      <c r="LK14" s="14">
        <f t="shared" si="38"/>
        <v>5848.0222597979409</v>
      </c>
      <c r="LL14" s="14">
        <f t="shared" si="38"/>
        <v>5789.5420371999617</v>
      </c>
      <c r="LM14" s="14">
        <f t="shared" si="38"/>
        <v>5731.6466168279621</v>
      </c>
      <c r="LN14" s="14">
        <f t="shared" si="38"/>
        <v>5674.3301506596827</v>
      </c>
      <c r="LO14" s="14">
        <f t="shared" si="38"/>
        <v>5617.5868491530855</v>
      </c>
      <c r="LP14" s="14">
        <f t="shared" si="38"/>
        <v>5561.4109806615543</v>
      </c>
      <c r="LQ14" s="14">
        <f t="shared" si="38"/>
        <v>5505.7968708549388</v>
      </c>
      <c r="LR14" s="14">
        <f t="shared" si="38"/>
        <v>5450.7389021463896</v>
      </c>
      <c r="LS14" s="14">
        <f t="shared" si="38"/>
        <v>5396.2315131249261</v>
      </c>
      <c r="LT14" s="14">
        <f t="shared" si="38"/>
        <v>5342.2691979936772</v>
      </c>
      <c r="LU14" s="14">
        <f t="shared" si="38"/>
        <v>5288.8465060137405</v>
      </c>
      <c r="LV14" s="14">
        <f t="shared" si="38"/>
        <v>5235.9580409536029</v>
      </c>
      <c r="LW14" s="14">
        <f t="shared" si="38"/>
        <v>5183.5984605440672</v>
      </c>
      <c r="LX14" s="14">
        <f t="shared" si="38"/>
        <v>5131.7624759386263</v>
      </c>
      <c r="LY14" s="14">
        <f t="shared" si="38"/>
        <v>5080.4448511792398</v>
      </c>
      <c r="LZ14" s="14">
        <f t="shared" si="38"/>
        <v>5029.6404026674472</v>
      </c>
      <c r="MA14" s="14">
        <f t="shared" si="38"/>
        <v>4979.343998640773</v>
      </c>
      <c r="MB14" s="14">
        <f t="shared" si="38"/>
        <v>4929.550558654365</v>
      </c>
      <c r="MC14" s="14">
        <f t="shared" si="38"/>
        <v>4880.2550530678209</v>
      </c>
      <c r="MD14" s="14">
        <f t="shared" si="38"/>
        <v>4831.4525025371422</v>
      </c>
      <c r="ME14" s="14">
        <f t="shared" si="38"/>
        <v>4783.1379775117712</v>
      </c>
      <c r="MF14" s="14">
        <f t="shared" si="38"/>
        <v>4735.3065977366532</v>
      </c>
      <c r="MG14" s="14">
        <f t="shared" si="38"/>
        <v>4687.9535317592863</v>
      </c>
      <c r="MH14" s="14">
        <f t="shared" si="38"/>
        <v>4641.0739964416935</v>
      </c>
      <c r="MI14" s="14">
        <f t="shared" si="38"/>
        <v>4594.6632564772763</v>
      </c>
      <c r="MJ14" s="14">
        <f t="shared" si="38"/>
        <v>4548.7166239125036</v>
      </c>
      <c r="MK14" s="14">
        <f t="shared" si="38"/>
        <v>4503.2294576733784</v>
      </c>
      <c r="ML14" s="14">
        <f t="shared" si="38"/>
        <v>4458.1971630966445</v>
      </c>
      <c r="MM14" s="14">
        <f t="shared" si="38"/>
        <v>4413.6151914656784</v>
      </c>
      <c r="MN14" s="14">
        <f t="shared" si="38"/>
        <v>4369.4790395510217</v>
      </c>
      <c r="MO14" s="14">
        <f t="shared" si="38"/>
        <v>4325.7842491555111</v>
      </c>
      <c r="MP14" s="14">
        <f t="shared" si="38"/>
        <v>4282.5264066639556</v>
      </c>
      <c r="MQ14" s="14">
        <f t="shared" si="38"/>
        <v>4239.701142597316</v>
      </c>
      <c r="MR14" s="14">
        <f t="shared" si="38"/>
        <v>4197.3041311713432</v>
      </c>
      <c r="MS14" s="14">
        <f t="shared" si="38"/>
        <v>4155.3310898596301</v>
      </c>
      <c r="MT14" s="14">
        <f t="shared" si="38"/>
        <v>4113.7777789610336</v>
      </c>
      <c r="MU14" s="14">
        <f t="shared" si="38"/>
        <v>4072.6400011714231</v>
      </c>
      <c r="MV14" s="14">
        <f t="shared" si="38"/>
        <v>4031.9136011597088</v>
      </c>
      <c r="MW14" s="14">
        <f t="shared" si="38"/>
        <v>3991.5944651481118</v>
      </c>
      <c r="MX14" s="14">
        <f t="shared" si="38"/>
        <v>3951.6785204966304</v>
      </c>
      <c r="MY14" s="14">
        <f t="shared" si="38"/>
        <v>3912.1617352916642</v>
      </c>
      <c r="MZ14" s="14">
        <f t="shared" si="38"/>
        <v>3873.0401179387477</v>
      </c>
      <c r="NA14" s="14">
        <f t="shared" si="38"/>
        <v>3834.3097167593601</v>
      </c>
      <c r="NB14" s="14">
        <f t="shared" si="38"/>
        <v>3795.9666195917666</v>
      </c>
      <c r="NC14" s="14">
        <f t="shared" si="38"/>
        <v>3758.006953395849</v>
      </c>
      <c r="ND14" s="14">
        <f t="shared" si="38"/>
        <v>3720.4268838618905</v>
      </c>
      <c r="NE14" s="14">
        <f t="shared" si="38"/>
        <v>3683.2226150232714</v>
      </c>
      <c r="NF14" s="14">
        <f t="shared" si="38"/>
        <v>3646.3903888730388</v>
      </c>
      <c r="NG14" s="14">
        <f t="shared" si="38"/>
        <v>3609.9264849843084</v>
      </c>
      <c r="NH14" s="14">
        <f t="shared" si="38"/>
        <v>3573.8272201344653</v>
      </c>
      <c r="NI14" s="14">
        <f t="shared" si="38"/>
        <v>3538.0889479331204</v>
      </c>
      <c r="NJ14" s="14">
        <f t="shared" si="38"/>
        <v>3502.7080584537894</v>
      </c>
      <c r="NK14" s="14">
        <f t="shared" ref="NK14:PV14" si="39">NJ14*(1+$BH$19)</f>
        <v>3467.6809778692514</v>
      </c>
      <c r="NL14" s="14">
        <f t="shared" si="39"/>
        <v>3433.0041680905588</v>
      </c>
      <c r="NM14" s="14">
        <f t="shared" si="39"/>
        <v>3398.6741264096531</v>
      </c>
      <c r="NN14" s="14">
        <f t="shared" si="39"/>
        <v>3364.6873851455566</v>
      </c>
      <c r="NO14" s="14">
        <f t="shared" si="39"/>
        <v>3331.0405112941012</v>
      </c>
      <c r="NP14" s="14">
        <f t="shared" si="39"/>
        <v>3297.73010618116</v>
      </c>
      <c r="NQ14" s="14">
        <f t="shared" si="39"/>
        <v>3264.7528051193485</v>
      </c>
      <c r="NR14" s="14">
        <f t="shared" si="39"/>
        <v>3232.1052770681549</v>
      </c>
      <c r="NS14" s="14">
        <f t="shared" si="39"/>
        <v>3199.7842242974734</v>
      </c>
      <c r="NT14" s="14">
        <f t="shared" si="39"/>
        <v>3167.7863820544985</v>
      </c>
      <c r="NU14" s="14">
        <f t="shared" si="39"/>
        <v>3136.1085182339534</v>
      </c>
      <c r="NV14" s="14">
        <f t="shared" si="39"/>
        <v>3104.7474330516138</v>
      </c>
      <c r="NW14" s="14">
        <f t="shared" si="39"/>
        <v>3073.6999587210976</v>
      </c>
      <c r="NX14" s="14">
        <f t="shared" si="39"/>
        <v>3042.9629591338867</v>
      </c>
      <c r="NY14" s="14">
        <f t="shared" si="39"/>
        <v>3012.5333295425476</v>
      </c>
      <c r="NZ14" s="14">
        <f t="shared" si="39"/>
        <v>2982.4079962471219</v>
      </c>
      <c r="OA14" s="14">
        <f t="shared" si="39"/>
        <v>2952.5839162846505</v>
      </c>
      <c r="OB14" s="14">
        <f t="shared" si="39"/>
        <v>2923.0580771218038</v>
      </c>
      <c r="OC14" s="14">
        <f t="shared" si="39"/>
        <v>2893.8274963505855</v>
      </c>
      <c r="OD14" s="14">
        <f t="shared" si="39"/>
        <v>2864.8892213870795</v>
      </c>
      <c r="OE14" s="14">
        <f t="shared" si="39"/>
        <v>2836.2403291732085</v>
      </c>
      <c r="OF14" s="14">
        <f t="shared" si="39"/>
        <v>2807.8779258814761</v>
      </c>
      <c r="OG14" s="14">
        <f t="shared" si="39"/>
        <v>2779.7991466226613</v>
      </c>
      <c r="OH14" s="14">
        <f t="shared" si="39"/>
        <v>2752.0011551564348</v>
      </c>
      <c r="OI14" s="14">
        <f t="shared" si="39"/>
        <v>2724.4811436048703</v>
      </c>
      <c r="OJ14" s="14">
        <f t="shared" si="39"/>
        <v>2697.2363321688217</v>
      </c>
      <c r="OK14" s="14">
        <f t="shared" si="39"/>
        <v>2670.2639688471336</v>
      </c>
      <c r="OL14" s="14">
        <f t="shared" si="39"/>
        <v>2643.5613291586624</v>
      </c>
      <c r="OM14" s="14">
        <f t="shared" si="39"/>
        <v>2617.1257158670755</v>
      </c>
      <c r="ON14" s="14">
        <f t="shared" si="39"/>
        <v>2590.9544587084047</v>
      </c>
      <c r="OO14" s="14">
        <f t="shared" si="39"/>
        <v>2565.0449141213207</v>
      </c>
      <c r="OP14" s="14">
        <f t="shared" si="39"/>
        <v>2539.3944649801074</v>
      </c>
      <c r="OQ14" s="14">
        <f t="shared" si="39"/>
        <v>2514.0005203303062</v>
      </c>
      <c r="OR14" s="14">
        <f t="shared" si="39"/>
        <v>2488.8605151270031</v>
      </c>
      <c r="OS14" s="14">
        <f t="shared" si="39"/>
        <v>2463.9719099757331</v>
      </c>
      <c r="OT14" s="14">
        <f t="shared" si="39"/>
        <v>2439.3321908759758</v>
      </c>
      <c r="OU14" s="14">
        <f t="shared" si="39"/>
        <v>2414.938868967216</v>
      </c>
      <c r="OV14" s="14">
        <f t="shared" si="39"/>
        <v>2390.7894802775436</v>
      </c>
      <c r="OW14" s="14">
        <f t="shared" si="39"/>
        <v>2366.8815854747681</v>
      </c>
      <c r="OX14" s="14">
        <f t="shared" si="39"/>
        <v>2343.2127696200205</v>
      </c>
      <c r="OY14" s="14">
        <f t="shared" si="39"/>
        <v>2319.7806419238204</v>
      </c>
      <c r="OZ14" s="14">
        <f t="shared" si="39"/>
        <v>2296.5828355045824</v>
      </c>
      <c r="PA14" s="14">
        <f t="shared" si="39"/>
        <v>2273.6170071495367</v>
      </c>
      <c r="PB14" s="14">
        <f t="shared" si="39"/>
        <v>2250.8808370780412</v>
      </c>
      <c r="PC14" s="14">
        <f t="shared" si="39"/>
        <v>2228.3720287072606</v>
      </c>
      <c r="PD14" s="14">
        <f t="shared" si="39"/>
        <v>2206.0883084201878</v>
      </c>
      <c r="PE14" s="14">
        <f t="shared" si="39"/>
        <v>2184.0274253359858</v>
      </c>
      <c r="PF14" s="14">
        <f t="shared" si="39"/>
        <v>2162.1871510826259</v>
      </c>
      <c r="PG14" s="14">
        <f t="shared" si="39"/>
        <v>2140.5652795717997</v>
      </c>
      <c r="PH14" s="14">
        <f t="shared" si="39"/>
        <v>2119.1596267760815</v>
      </c>
      <c r="PI14" s="14">
        <f t="shared" si="39"/>
        <v>2097.9680305083207</v>
      </c>
      <c r="PJ14" s="14">
        <f t="shared" si="39"/>
        <v>2076.9883502032376</v>
      </c>
      <c r="PK14" s="14">
        <f t="shared" si="39"/>
        <v>2056.2184667012052</v>
      </c>
      <c r="PL14" s="14">
        <f t="shared" si="39"/>
        <v>2035.6562820341931</v>
      </c>
      <c r="PM14" s="14">
        <f t="shared" si="39"/>
        <v>2015.2997192138512</v>
      </c>
      <c r="PN14" s="14">
        <f t="shared" si="39"/>
        <v>1995.1467220217125</v>
      </c>
      <c r="PO14" s="14">
        <f t="shared" si="39"/>
        <v>1975.1952548014954</v>
      </c>
      <c r="PP14" s="14">
        <f t="shared" si="39"/>
        <v>1955.4433022534804</v>
      </c>
      <c r="PQ14" s="14">
        <f t="shared" si="39"/>
        <v>1935.8888692309456</v>
      </c>
      <c r="PR14" s="14">
        <f t="shared" si="39"/>
        <v>1916.5299805386362</v>
      </c>
      <c r="PS14" s="14">
        <f t="shared" si="39"/>
        <v>1897.3646807332498</v>
      </c>
      <c r="PT14" s="14">
        <f t="shared" si="39"/>
        <v>1878.3910339259173</v>
      </c>
      <c r="PU14" s="14">
        <f t="shared" si="39"/>
        <v>1859.6071235866582</v>
      </c>
      <c r="PV14" s="14">
        <f t="shared" si="39"/>
        <v>1841.0110523507915</v>
      </c>
      <c r="PW14" s="14">
        <f t="shared" ref="PW14:SH14" si="40">PV14*(1+$BH$19)</f>
        <v>1822.6009418272836</v>
      </c>
      <c r="PX14" s="14">
        <f t="shared" si="40"/>
        <v>1804.3749324090106</v>
      </c>
      <c r="PY14" s="14">
        <f t="shared" si="40"/>
        <v>1786.3311830849204</v>
      </c>
      <c r="PZ14" s="14">
        <f t="shared" si="40"/>
        <v>1768.4678712540713</v>
      </c>
      <c r="QA14" s="14">
        <f t="shared" si="40"/>
        <v>1750.7831925415305</v>
      </c>
      <c r="QB14" s="14">
        <f t="shared" si="40"/>
        <v>1733.2753606161152</v>
      </c>
      <c r="QC14" s="14">
        <f t="shared" si="40"/>
        <v>1715.9426070099541</v>
      </c>
      <c r="QD14" s="14">
        <f t="shared" si="40"/>
        <v>1698.7831809398547</v>
      </c>
      <c r="QE14" s="14">
        <f t="shared" si="40"/>
        <v>1681.7953491304561</v>
      </c>
      <c r="QF14" s="14">
        <f t="shared" si="40"/>
        <v>1664.9773956391516</v>
      </c>
      <c r="QG14" s="14">
        <f t="shared" si="40"/>
        <v>1648.3276216827601</v>
      </c>
      <c r="QH14" s="14">
        <f t="shared" si="40"/>
        <v>1631.8443454659325</v>
      </c>
      <c r="QI14" s="14">
        <f t="shared" si="40"/>
        <v>1615.5259020112733</v>
      </c>
      <c r="QJ14" s="14">
        <f t="shared" si="40"/>
        <v>1599.3706429911606</v>
      </c>
      <c r="QK14" s="14">
        <f t="shared" si="40"/>
        <v>1583.3769365612491</v>
      </c>
      <c r="QL14" s="14">
        <f t="shared" si="40"/>
        <v>1567.5431671956367</v>
      </c>
      <c r="QM14" s="14">
        <f t="shared" si="40"/>
        <v>1551.8677355236803</v>
      </c>
      <c r="QN14" s="14">
        <f t="shared" si="40"/>
        <v>1536.3490581684434</v>
      </c>
      <c r="QO14" s="14">
        <f t="shared" si="40"/>
        <v>1520.9855675867591</v>
      </c>
      <c r="QP14" s="14">
        <f t="shared" si="40"/>
        <v>1505.7757119108915</v>
      </c>
      <c r="QQ14" s="14">
        <f t="shared" si="40"/>
        <v>1490.7179547917826</v>
      </c>
      <c r="QR14" s="14">
        <f t="shared" si="40"/>
        <v>1475.8107752438648</v>
      </c>
      <c r="QS14" s="14">
        <f t="shared" si="40"/>
        <v>1461.0526674914261</v>
      </c>
      <c r="QT14" s="14">
        <f t="shared" si="40"/>
        <v>1446.4421408165117</v>
      </c>
      <c r="QU14" s="14">
        <f t="shared" si="40"/>
        <v>1431.9777194083465</v>
      </c>
      <c r="QV14" s="14">
        <f t="shared" si="40"/>
        <v>1417.6579422142631</v>
      </c>
      <c r="QW14" s="14">
        <f t="shared" si="40"/>
        <v>1403.4813627921205</v>
      </c>
      <c r="QX14" s="14">
        <f t="shared" si="40"/>
        <v>1389.4465491641993</v>
      </c>
      <c r="QY14" s="14">
        <f t="shared" si="40"/>
        <v>1375.5520836725573</v>
      </c>
      <c r="QZ14" s="14">
        <f t="shared" si="40"/>
        <v>1361.7965628358318</v>
      </c>
      <c r="RA14" s="14">
        <f t="shared" si="40"/>
        <v>1348.1785972074733</v>
      </c>
      <c r="RB14" s="14">
        <f t="shared" si="40"/>
        <v>1334.6968112353986</v>
      </c>
      <c r="RC14" s="14">
        <f t="shared" si="40"/>
        <v>1321.3498431230446</v>
      </c>
      <c r="RD14" s="14">
        <f t="shared" si="40"/>
        <v>1308.1363446918142</v>
      </c>
      <c r="RE14" s="14">
        <f t="shared" si="40"/>
        <v>1295.054981244896</v>
      </c>
      <c r="RF14" s="14">
        <f t="shared" si="40"/>
        <v>1282.104431432447</v>
      </c>
      <c r="RG14" s="14">
        <f t="shared" si="40"/>
        <v>1269.2833871181224</v>
      </c>
      <c r="RH14" s="14">
        <f t="shared" si="40"/>
        <v>1256.5905532469412</v>
      </c>
      <c r="RI14" s="14">
        <f t="shared" si="40"/>
        <v>1244.0246477144717</v>
      </c>
      <c r="RJ14" s="14">
        <f t="shared" si="40"/>
        <v>1231.584401237327</v>
      </c>
      <c r="RK14" s="14">
        <f t="shared" si="40"/>
        <v>1219.2685572249538</v>
      </c>
      <c r="RL14" s="14">
        <f t="shared" si="40"/>
        <v>1207.0758716527043</v>
      </c>
      <c r="RM14" s="14">
        <f t="shared" si="40"/>
        <v>1195.0051129361773</v>
      </c>
      <c r="RN14" s="14">
        <f t="shared" si="40"/>
        <v>1183.0550618068155</v>
      </c>
      <c r="RO14" s="14">
        <f t="shared" si="40"/>
        <v>1171.2245111887473</v>
      </c>
      <c r="RP14" s="14">
        <f t="shared" si="40"/>
        <v>1159.5122660768598</v>
      </c>
      <c r="RQ14" s="14">
        <f t="shared" si="40"/>
        <v>1147.9171434160912</v>
      </c>
      <c r="RR14" s="14">
        <f t="shared" si="40"/>
        <v>1136.4379719819303</v>
      </c>
      <c r="RS14" s="14">
        <f t="shared" si="40"/>
        <v>1125.0735922621111</v>
      </c>
      <c r="RT14" s="14">
        <f t="shared" si="40"/>
        <v>1113.82285633949</v>
      </c>
      <c r="RU14" s="14">
        <f t="shared" si="40"/>
        <v>1102.6846277760951</v>
      </c>
      <c r="RV14" s="14">
        <f t="shared" si="40"/>
        <v>1091.6577814983341</v>
      </c>
      <c r="RW14" s="14">
        <f t="shared" si="40"/>
        <v>1080.7412036833507</v>
      </c>
      <c r="RX14" s="14">
        <f t="shared" si="40"/>
        <v>1069.9337916465172</v>
      </c>
      <c r="RY14" s="14">
        <f t="shared" si="40"/>
        <v>1059.2344537300521</v>
      </c>
      <c r="RZ14" s="14">
        <f t="shared" si="40"/>
        <v>1048.6421091927516</v>
      </c>
      <c r="SA14" s="14">
        <f t="shared" si="40"/>
        <v>1038.1556881008241</v>
      </c>
      <c r="SB14" s="14">
        <f t="shared" si="40"/>
        <v>1027.7741312198159</v>
      </c>
      <c r="SC14" s="14">
        <f t="shared" si="40"/>
        <v>1017.4963899076178</v>
      </c>
      <c r="SD14" s="14">
        <f t="shared" si="40"/>
        <v>1007.3214260085416</v>
      </c>
      <c r="SE14" s="14">
        <f t="shared" si="40"/>
        <v>997.24821174845613</v>
      </c>
      <c r="SF14" s="14">
        <f t="shared" si="40"/>
        <v>987.27572963097157</v>
      </c>
      <c r="SG14" s="14">
        <f t="shared" si="40"/>
        <v>977.40297233466185</v>
      </c>
      <c r="SH14" s="14">
        <f t="shared" si="40"/>
        <v>967.62894261131521</v>
      </c>
      <c r="SI14" s="14">
        <f t="shared" ref="SI14:UT14" si="41">SH14*(1+$BH$19)</f>
        <v>957.95265318520205</v>
      </c>
      <c r="SJ14" s="14">
        <f t="shared" si="41"/>
        <v>948.37312665335003</v>
      </c>
      <c r="SK14" s="14">
        <f t="shared" si="41"/>
        <v>938.88939538681655</v>
      </c>
      <c r="SL14" s="14">
        <f t="shared" si="41"/>
        <v>929.50050143294834</v>
      </c>
      <c r="SM14" s="14">
        <f t="shared" si="41"/>
        <v>920.20549641861885</v>
      </c>
      <c r="SN14" s="14">
        <f t="shared" si="41"/>
        <v>911.00344145443262</v>
      </c>
      <c r="SO14" s="14">
        <f t="shared" si="41"/>
        <v>901.8934070398883</v>
      </c>
      <c r="SP14" s="14">
        <f t="shared" si="41"/>
        <v>892.87447296948937</v>
      </c>
      <c r="SQ14" s="14">
        <f t="shared" si="41"/>
        <v>883.94572823979445</v>
      </c>
      <c r="SR14" s="14">
        <f t="shared" si="41"/>
        <v>875.10627095739653</v>
      </c>
      <c r="SS14" s="14">
        <f t="shared" si="41"/>
        <v>866.35520824782259</v>
      </c>
      <c r="ST14" s="14">
        <f t="shared" si="41"/>
        <v>857.6916561653444</v>
      </c>
      <c r="SU14" s="14">
        <f t="shared" si="41"/>
        <v>849.11473960369096</v>
      </c>
      <c r="SV14" s="14">
        <f t="shared" si="41"/>
        <v>840.62359220765404</v>
      </c>
      <c r="SW14" s="14">
        <f t="shared" si="41"/>
        <v>832.21735628557747</v>
      </c>
      <c r="SX14" s="14">
        <f t="shared" si="41"/>
        <v>823.89518272272164</v>
      </c>
      <c r="SY14" s="14">
        <f t="shared" si="41"/>
        <v>815.65623089549445</v>
      </c>
      <c r="SZ14" s="14">
        <f t="shared" si="41"/>
        <v>807.49966858653954</v>
      </c>
      <c r="TA14" s="14">
        <f t="shared" si="41"/>
        <v>799.42467190067418</v>
      </c>
      <c r="TB14" s="14">
        <f t="shared" si="41"/>
        <v>791.43042518166749</v>
      </c>
      <c r="TC14" s="14">
        <f t="shared" si="41"/>
        <v>783.51612092985079</v>
      </c>
      <c r="TD14" s="14">
        <f t="shared" si="41"/>
        <v>775.68095972055232</v>
      </c>
      <c r="TE14" s="14">
        <f t="shared" si="41"/>
        <v>767.92415012334675</v>
      </c>
      <c r="TF14" s="14">
        <f t="shared" si="41"/>
        <v>760.24490862211326</v>
      </c>
      <c r="TG14" s="14">
        <f t="shared" si="41"/>
        <v>752.64245953589216</v>
      </c>
      <c r="TH14" s="14">
        <f t="shared" si="41"/>
        <v>745.11603494053327</v>
      </c>
      <c r="TI14" s="14">
        <f t="shared" si="41"/>
        <v>737.66487459112795</v>
      </c>
      <c r="TJ14" s="14">
        <f t="shared" si="41"/>
        <v>730.28822584521663</v>
      </c>
      <c r="TK14" s="14">
        <f t="shared" si="41"/>
        <v>722.98534358676443</v>
      </c>
      <c r="TL14" s="14">
        <f t="shared" si="41"/>
        <v>715.75549015089678</v>
      </c>
      <c r="TM14" s="14">
        <f t="shared" si="41"/>
        <v>708.59793524938777</v>
      </c>
      <c r="TN14" s="14">
        <f t="shared" si="41"/>
        <v>701.51195589689394</v>
      </c>
      <c r="TO14" s="14">
        <f t="shared" si="41"/>
        <v>694.49683633792495</v>
      </c>
      <c r="TP14" s="14">
        <f t="shared" si="41"/>
        <v>687.55186797454564</v>
      </c>
      <c r="TQ14" s="14">
        <f t="shared" si="41"/>
        <v>680.67634929480016</v>
      </c>
      <c r="TR14" s="14">
        <f t="shared" si="41"/>
        <v>673.86958580185217</v>
      </c>
      <c r="TS14" s="14">
        <f t="shared" si="41"/>
        <v>667.13088994383361</v>
      </c>
      <c r="TT14" s="14">
        <f t="shared" si="41"/>
        <v>660.45958104439524</v>
      </c>
      <c r="TU14" s="14">
        <f t="shared" si="41"/>
        <v>653.85498523395131</v>
      </c>
      <c r="TV14" s="14">
        <f t="shared" si="41"/>
        <v>647.31643538161177</v>
      </c>
      <c r="TW14" s="14">
        <f t="shared" si="41"/>
        <v>640.84327102779559</v>
      </c>
      <c r="TX14" s="14">
        <f t="shared" si="41"/>
        <v>634.43483831751769</v>
      </c>
      <c r="TY14" s="14">
        <f t="shared" si="41"/>
        <v>628.09048993434249</v>
      </c>
      <c r="TZ14" s="14">
        <f t="shared" si="41"/>
        <v>621.80958503499903</v>
      </c>
      <c r="UA14" s="14">
        <f t="shared" si="41"/>
        <v>615.59148918464905</v>
      </c>
      <c r="UB14" s="14">
        <f t="shared" si="41"/>
        <v>609.43557429280258</v>
      </c>
      <c r="UC14" s="14">
        <f t="shared" si="41"/>
        <v>603.3412185498745</v>
      </c>
      <c r="UD14" s="14">
        <f t="shared" si="41"/>
        <v>597.30780636437578</v>
      </c>
      <c r="UE14" s="14">
        <f t="shared" si="41"/>
        <v>591.33472830073197</v>
      </c>
      <c r="UF14" s="14">
        <f t="shared" si="41"/>
        <v>585.42138101772468</v>
      </c>
      <c r="UG14" s="14">
        <f t="shared" si="41"/>
        <v>579.56716720754741</v>
      </c>
      <c r="UH14" s="14">
        <f t="shared" si="41"/>
        <v>573.7714955354719</v>
      </c>
      <c r="UI14" s="14">
        <f t="shared" si="41"/>
        <v>568.0337805801172</v>
      </c>
      <c r="UJ14" s="14">
        <f t="shared" si="41"/>
        <v>562.35344277431602</v>
      </c>
      <c r="UK14" s="14">
        <f t="shared" si="41"/>
        <v>556.72990834657287</v>
      </c>
      <c r="UL14" s="14">
        <f t="shared" si="41"/>
        <v>551.16260926310713</v>
      </c>
      <c r="UM14" s="14">
        <f t="shared" si="41"/>
        <v>545.65098317047602</v>
      </c>
      <c r="UN14" s="14">
        <f t="shared" si="41"/>
        <v>540.19447333877122</v>
      </c>
      <c r="UO14" s="14">
        <f t="shared" si="41"/>
        <v>534.7925286053835</v>
      </c>
      <c r="UP14" s="14">
        <f t="shared" si="41"/>
        <v>529.44460331932964</v>
      </c>
      <c r="UQ14" s="14">
        <f t="shared" si="41"/>
        <v>524.15015728613639</v>
      </c>
      <c r="UR14" s="14">
        <f t="shared" si="41"/>
        <v>518.90865571327504</v>
      </c>
      <c r="US14" s="14">
        <f t="shared" si="41"/>
        <v>513.71956915614226</v>
      </c>
      <c r="UT14" s="14">
        <f t="shared" si="41"/>
        <v>508.58237346458083</v>
      </c>
      <c r="UU14" s="14">
        <f t="shared" ref="UU14:XF14" si="42">UT14*(1+$BH$19)</f>
        <v>503.496549729935</v>
      </c>
      <c r="UV14" s="14">
        <f t="shared" si="42"/>
        <v>498.46158423263563</v>
      </c>
      <c r="UW14" s="14">
        <f t="shared" si="42"/>
        <v>493.47696839030925</v>
      </c>
      <c r="UX14" s="14">
        <f t="shared" si="42"/>
        <v>488.54219870640617</v>
      </c>
      <c r="UY14" s="14">
        <f t="shared" si="42"/>
        <v>483.65677671934208</v>
      </c>
      <c r="UZ14" s="14">
        <f t="shared" si="42"/>
        <v>478.82020895214868</v>
      </c>
      <c r="VA14" s="14">
        <f t="shared" si="42"/>
        <v>474.03200686262716</v>
      </c>
      <c r="VB14" s="14">
        <f t="shared" si="42"/>
        <v>469.2916867940009</v>
      </c>
      <c r="VC14" s="14">
        <f t="shared" si="42"/>
        <v>464.59876992606087</v>
      </c>
      <c r="VD14" s="14">
        <f t="shared" si="42"/>
        <v>459.95278222680025</v>
      </c>
      <c r="VE14" s="14">
        <f t="shared" si="42"/>
        <v>455.35325440453227</v>
      </c>
      <c r="VF14" s="14">
        <f t="shared" si="42"/>
        <v>450.79972186048695</v>
      </c>
      <c r="VG14" s="14">
        <f t="shared" si="42"/>
        <v>446.29172464188207</v>
      </c>
      <c r="VH14" s="14">
        <f t="shared" si="42"/>
        <v>441.82880739546323</v>
      </c>
      <c r="VI14" s="14">
        <f t="shared" si="42"/>
        <v>437.41051932150862</v>
      </c>
      <c r="VJ14" s="14">
        <f t="shared" si="42"/>
        <v>433.03641412829353</v>
      </c>
      <c r="VK14" s="14">
        <f t="shared" si="42"/>
        <v>428.7060499870106</v>
      </c>
      <c r="VL14" s="14">
        <f t="shared" si="42"/>
        <v>424.41898948714049</v>
      </c>
      <c r="VM14" s="14">
        <f t="shared" si="42"/>
        <v>420.1747995922691</v>
      </c>
      <c r="VN14" s="14">
        <f t="shared" si="42"/>
        <v>415.97305159634641</v>
      </c>
      <c r="VO14" s="14">
        <f t="shared" si="42"/>
        <v>411.81332108038293</v>
      </c>
      <c r="VP14" s="14">
        <f t="shared" si="42"/>
        <v>407.69518786957912</v>
      </c>
      <c r="VQ14" s="14">
        <f t="shared" si="42"/>
        <v>403.61823599088331</v>
      </c>
      <c r="VR14" s="14">
        <f t="shared" si="42"/>
        <v>399.58205363097449</v>
      </c>
      <c r="VS14" s="14">
        <f t="shared" si="42"/>
        <v>395.58623309466475</v>
      </c>
      <c r="VT14" s="14">
        <f t="shared" si="42"/>
        <v>391.63037076371808</v>
      </c>
      <c r="VU14" s="14">
        <f t="shared" si="42"/>
        <v>387.71406705608086</v>
      </c>
      <c r="VV14" s="14">
        <f t="shared" si="42"/>
        <v>383.83692638552003</v>
      </c>
      <c r="VW14" s="14">
        <f t="shared" si="42"/>
        <v>379.99855712166482</v>
      </c>
      <c r="VX14" s="14">
        <f t="shared" si="42"/>
        <v>376.19857155044815</v>
      </c>
      <c r="VY14" s="14">
        <f t="shared" si="42"/>
        <v>372.43658583494368</v>
      </c>
      <c r="VZ14" s="14">
        <f t="shared" si="42"/>
        <v>368.71221997659427</v>
      </c>
      <c r="WA14" s="14">
        <f t="shared" si="42"/>
        <v>365.02509777682832</v>
      </c>
      <c r="WB14" s="14">
        <f t="shared" si="42"/>
        <v>361.37484679906004</v>
      </c>
      <c r="WC14" s="14">
        <f t="shared" si="42"/>
        <v>357.76109833106943</v>
      </c>
      <c r="WD14" s="14">
        <f t="shared" si="42"/>
        <v>354.18348734775873</v>
      </c>
      <c r="WE14" s="14">
        <f t="shared" si="42"/>
        <v>350.64165247428116</v>
      </c>
      <c r="WF14" s="14">
        <f t="shared" si="42"/>
        <v>347.13523594953836</v>
      </c>
      <c r="WG14" s="14">
        <f t="shared" si="42"/>
        <v>343.66388359004299</v>
      </c>
      <c r="WH14" s="14">
        <f t="shared" si="42"/>
        <v>340.22724475414253</v>
      </c>
      <c r="WI14" s="14">
        <f t="shared" si="42"/>
        <v>336.82497230660113</v>
      </c>
      <c r="WJ14" s="14">
        <f t="shared" si="42"/>
        <v>333.45672258353511</v>
      </c>
      <c r="WK14" s="14">
        <f t="shared" si="42"/>
        <v>330.12215535769974</v>
      </c>
      <c r="WL14" s="14">
        <f t="shared" si="42"/>
        <v>326.82093380412272</v>
      </c>
      <c r="WM14" s="14">
        <f t="shared" si="42"/>
        <v>323.55272446608149</v>
      </c>
      <c r="WN14" s="14">
        <f t="shared" si="42"/>
        <v>320.31719722142066</v>
      </c>
      <c r="WO14" s="14">
        <f t="shared" si="42"/>
        <v>317.11402524920646</v>
      </c>
      <c r="WP14" s="14">
        <f t="shared" si="42"/>
        <v>313.94288499671438</v>
      </c>
      <c r="WQ14" s="14">
        <f t="shared" si="42"/>
        <v>310.80345614674724</v>
      </c>
      <c r="WR14" s="14">
        <f t="shared" si="42"/>
        <v>307.69542158527975</v>
      </c>
      <c r="WS14" s="14">
        <f t="shared" si="42"/>
        <v>304.61846736942692</v>
      </c>
      <c r="WT14" s="14">
        <f t="shared" si="42"/>
        <v>301.57228269573267</v>
      </c>
      <c r="WU14" s="14">
        <f t="shared" si="42"/>
        <v>298.55655986877537</v>
      </c>
      <c r="WV14" s="14">
        <f t="shared" si="42"/>
        <v>295.57099427008762</v>
      </c>
      <c r="WW14" s="14">
        <f t="shared" si="42"/>
        <v>292.61528432738675</v>
      </c>
      <c r="WX14" s="14">
        <f t="shared" si="42"/>
        <v>289.68913148411286</v>
      </c>
      <c r="WY14" s="14">
        <f t="shared" si="42"/>
        <v>286.79224016927174</v>
      </c>
      <c r="WZ14" s="14">
        <f t="shared" si="42"/>
        <v>283.924317767579</v>
      </c>
      <c r="XA14" s="14">
        <f t="shared" si="42"/>
        <v>281.08507458990323</v>
      </c>
      <c r="XB14" s="14">
        <f t="shared" si="42"/>
        <v>278.27422384400421</v>
      </c>
      <c r="XC14" s="14">
        <f t="shared" si="42"/>
        <v>275.49148160556416</v>
      </c>
      <c r="XD14" s="14">
        <f t="shared" si="42"/>
        <v>272.73656678950852</v>
      </c>
      <c r="XE14" s="14">
        <f t="shared" si="42"/>
        <v>270.00920112161344</v>
      </c>
      <c r="XF14" s="14">
        <f t="shared" si="42"/>
        <v>267.30910911039729</v>
      </c>
      <c r="XG14" s="14">
        <f t="shared" ref="XG14:ZR14" si="43">XF14*(1+$BH$19)</f>
        <v>264.63601801929332</v>
      </c>
      <c r="XH14" s="14">
        <f t="shared" si="43"/>
        <v>261.9896578391004</v>
      </c>
      <c r="XI14" s="14">
        <f t="shared" si="43"/>
        <v>259.36976126070942</v>
      </c>
      <c r="XJ14" s="14">
        <f t="shared" si="43"/>
        <v>256.77606364810231</v>
      </c>
      <c r="XK14" s="14">
        <f t="shared" si="43"/>
        <v>254.2083030116213</v>
      </c>
      <c r="XL14" s="14">
        <f t="shared" si="43"/>
        <v>251.66621998150509</v>
      </c>
      <c r="XM14" s="14">
        <f t="shared" si="43"/>
        <v>249.14955778169005</v>
      </c>
      <c r="XN14" s="14">
        <f t="shared" si="43"/>
        <v>246.65806220387316</v>
      </c>
      <c r="XO14" s="14">
        <f t="shared" si="43"/>
        <v>244.19148158183444</v>
      </c>
      <c r="XP14" s="14">
        <f t="shared" si="43"/>
        <v>241.7495667660161</v>
      </c>
      <c r="XQ14" s="14">
        <f t="shared" si="43"/>
        <v>239.33207109835593</v>
      </c>
      <c r="XR14" s="14">
        <f t="shared" si="43"/>
        <v>236.93875038737235</v>
      </c>
      <c r="XS14" s="14">
        <f t="shared" si="43"/>
        <v>234.56936288349863</v>
      </c>
      <c r="XT14" s="14">
        <f t="shared" si="43"/>
        <v>232.22366925466363</v>
      </c>
      <c r="XU14" s="14">
        <f t="shared" si="43"/>
        <v>229.90143256211701</v>
      </c>
      <c r="XV14" s="14">
        <f t="shared" si="43"/>
        <v>227.60241823649585</v>
      </c>
      <c r="XW14" s="14">
        <f t="shared" si="43"/>
        <v>225.3263940541309</v>
      </c>
      <c r="XX14" s="14">
        <f t="shared" si="43"/>
        <v>223.0731301135896</v>
      </c>
      <c r="XY14" s="14">
        <f t="shared" si="43"/>
        <v>220.84239881245369</v>
      </c>
      <c r="XZ14" s="14">
        <f t="shared" si="43"/>
        <v>218.63397482432916</v>
      </c>
      <c r="YA14" s="14">
        <f t="shared" si="43"/>
        <v>216.44763507608587</v>
      </c>
      <c r="YB14" s="14">
        <f t="shared" si="43"/>
        <v>214.28315872532502</v>
      </c>
      <c r="YC14" s="14">
        <f t="shared" si="43"/>
        <v>212.14032713807177</v>
      </c>
      <c r="YD14" s="14">
        <f t="shared" si="43"/>
        <v>210.01892386669104</v>
      </c>
      <c r="YE14" s="14">
        <f t="shared" si="43"/>
        <v>207.91873462802414</v>
      </c>
      <c r="YF14" s="14">
        <f t="shared" si="43"/>
        <v>205.8395472817439</v>
      </c>
      <c r="YG14" s="14">
        <f t="shared" si="43"/>
        <v>203.78115180892647</v>
      </c>
      <c r="YH14" s="14">
        <f t="shared" si="43"/>
        <v>201.74334029083721</v>
      </c>
      <c r="YI14" s="14">
        <f t="shared" si="43"/>
        <v>199.72590688792883</v>
      </c>
      <c r="YJ14" s="14">
        <f t="shared" si="43"/>
        <v>197.72864781904954</v>
      </c>
      <c r="YK14" s="14">
        <f t="shared" si="43"/>
        <v>195.75136134085903</v>
      </c>
      <c r="YL14" s="14">
        <f t="shared" si="43"/>
        <v>193.79384772745044</v>
      </c>
      <c r="YM14" s="14">
        <f t="shared" si="43"/>
        <v>191.85590925017593</v>
      </c>
      <c r="YN14" s="14">
        <f t="shared" si="43"/>
        <v>189.93735015767416</v>
      </c>
      <c r="YO14" s="14">
        <f t="shared" si="43"/>
        <v>188.03797665609741</v>
      </c>
      <c r="YP14" s="14">
        <f t="shared" si="43"/>
        <v>186.15759688953645</v>
      </c>
      <c r="YQ14" s="14">
        <f t="shared" si="43"/>
        <v>184.29602092064107</v>
      </c>
      <c r="YR14" s="14">
        <f t="shared" si="43"/>
        <v>182.45306071143466</v>
      </c>
      <c r="YS14" s="14">
        <f t="shared" si="43"/>
        <v>180.6285301043203</v>
      </c>
      <c r="YT14" s="14">
        <f t="shared" si="43"/>
        <v>178.8222448032771</v>
      </c>
      <c r="YU14" s="14">
        <f t="shared" si="43"/>
        <v>177.03402235524433</v>
      </c>
      <c r="YV14" s="14">
        <f t="shared" si="43"/>
        <v>175.26368213169189</v>
      </c>
      <c r="YW14" s="14">
        <f t="shared" si="43"/>
        <v>173.51104531037498</v>
      </c>
      <c r="YX14" s="14">
        <f t="shared" si="43"/>
        <v>171.77593485727124</v>
      </c>
      <c r="YY14" s="14">
        <f t="shared" si="43"/>
        <v>170.05817550869853</v>
      </c>
      <c r="YZ14" s="14">
        <f t="shared" si="43"/>
        <v>168.35759375361152</v>
      </c>
      <c r="ZA14" s="14">
        <f t="shared" si="43"/>
        <v>166.67401781607541</v>
      </c>
      <c r="ZB14" s="14">
        <f t="shared" si="43"/>
        <v>165.00727763791465</v>
      </c>
      <c r="ZC14" s="14">
        <f t="shared" si="43"/>
        <v>163.35720486153551</v>
      </c>
      <c r="ZD14" s="14">
        <f t="shared" si="43"/>
        <v>161.72363281292016</v>
      </c>
      <c r="ZE14" s="14">
        <f t="shared" si="43"/>
        <v>160.10639648479096</v>
      </c>
      <c r="ZF14" s="14">
        <f t="shared" si="43"/>
        <v>158.50533251994304</v>
      </c>
      <c r="ZG14" s="14">
        <f t="shared" si="43"/>
        <v>156.92027919474361</v>
      </c>
      <c r="ZH14" s="14">
        <f t="shared" si="43"/>
        <v>155.35107640279617</v>
      </c>
      <c r="ZI14" s="14">
        <f t="shared" si="43"/>
        <v>153.79756563876819</v>
      </c>
      <c r="ZJ14" s="14">
        <f t="shared" si="43"/>
        <v>152.2595899823805</v>
      </c>
      <c r="ZK14" s="14">
        <f t="shared" si="43"/>
        <v>150.73699408255669</v>
      </c>
      <c r="ZL14" s="14">
        <f t="shared" si="43"/>
        <v>149.22962414173114</v>
      </c>
      <c r="ZM14" s="14">
        <f t="shared" si="43"/>
        <v>147.73732790031383</v>
      </c>
      <c r="ZN14" s="14">
        <f t="shared" si="43"/>
        <v>146.2599546213107</v>
      </c>
      <c r="ZO14" s="14">
        <f t="shared" si="43"/>
        <v>144.79735507509758</v>
      </c>
      <c r="ZP14" s="14">
        <f t="shared" si="43"/>
        <v>143.3493815243466</v>
      </c>
      <c r="ZQ14" s="14">
        <f t="shared" si="43"/>
        <v>141.91588770910312</v>
      </c>
      <c r="ZR14" s="14">
        <f t="shared" si="43"/>
        <v>140.49672883201208</v>
      </c>
      <c r="ZS14" s="14">
        <f t="shared" ref="ZS14:ACD14" si="44">ZR14*(1+$BH$19)</f>
        <v>139.09176154369197</v>
      </c>
      <c r="ZT14" s="14">
        <f t="shared" si="44"/>
        <v>137.70084392825504</v>
      </c>
      <c r="ZU14" s="14">
        <f t="shared" si="44"/>
        <v>136.32383548897249</v>
      </c>
      <c r="ZV14" s="14">
        <f t="shared" si="44"/>
        <v>134.96059713408278</v>
      </c>
      <c r="ZW14" s="14">
        <f t="shared" si="44"/>
        <v>133.61099116274195</v>
      </c>
      <c r="ZX14" s="14">
        <f t="shared" si="44"/>
        <v>132.27488125111452</v>
      </c>
      <c r="ZY14" s="14">
        <f t="shared" si="44"/>
        <v>130.95213243860337</v>
      </c>
      <c r="ZZ14" s="14">
        <f t="shared" si="44"/>
        <v>129.64261111421735</v>
      </c>
      <c r="AAA14" s="14">
        <f t="shared" si="44"/>
        <v>128.34618500307516</v>
      </c>
      <c r="AAB14" s="14">
        <f t="shared" si="44"/>
        <v>127.06272315304442</v>
      </c>
      <c r="AAC14" s="14">
        <f t="shared" si="44"/>
        <v>125.79209592151398</v>
      </c>
      <c r="AAD14" s="14">
        <f t="shared" si="44"/>
        <v>124.53417496229883</v>
      </c>
      <c r="AAE14" s="14">
        <f t="shared" si="44"/>
        <v>123.28883321267584</v>
      </c>
      <c r="AAF14" s="14">
        <f t="shared" si="44"/>
        <v>122.05594488054908</v>
      </c>
      <c r="AAG14" s="14">
        <f t="shared" si="44"/>
        <v>120.83538543174359</v>
      </c>
      <c r="AAH14" s="14">
        <f t="shared" si="44"/>
        <v>119.62703157742615</v>
      </c>
      <c r="AAI14" s="14">
        <f t="shared" si="44"/>
        <v>118.4307612616519</v>
      </c>
      <c r="AAJ14" s="14">
        <f t="shared" si="44"/>
        <v>117.24645364903537</v>
      </c>
      <c r="AAK14" s="14">
        <f t="shared" si="44"/>
        <v>116.07398911254502</v>
      </c>
      <c r="AAL14" s="14">
        <f t="shared" si="44"/>
        <v>114.91324922141958</v>
      </c>
      <c r="AAM14" s="14">
        <f t="shared" si="44"/>
        <v>113.76411672920538</v>
      </c>
      <c r="AAN14" s="14">
        <f t="shared" si="44"/>
        <v>112.62647556191332</v>
      </c>
      <c r="AAO14" s="14">
        <f t="shared" si="44"/>
        <v>111.50021080629419</v>
      </c>
      <c r="AAP14" s="14">
        <f t="shared" si="44"/>
        <v>110.38520869823125</v>
      </c>
      <c r="AAQ14" s="14">
        <f t="shared" si="44"/>
        <v>109.28135661124894</v>
      </c>
      <c r="AAR14" s="14">
        <f t="shared" si="44"/>
        <v>108.18854304513644</v>
      </c>
      <c r="AAS14" s="14">
        <f t="shared" si="44"/>
        <v>107.10665761468508</v>
      </c>
      <c r="AAT14" s="14">
        <f t="shared" si="44"/>
        <v>106.03559103853823</v>
      </c>
      <c r="AAU14" s="14">
        <f t="shared" si="44"/>
        <v>104.97523512815285</v>
      </c>
      <c r="AAV14" s="14">
        <f t="shared" si="44"/>
        <v>103.92548277687132</v>
      </c>
      <c r="AAW14" s="14">
        <f t="shared" si="44"/>
        <v>102.8862279491026</v>
      </c>
      <c r="AAX14" s="14">
        <f t="shared" si="44"/>
        <v>101.85736566961158</v>
      </c>
      <c r="AAY14" s="14">
        <f t="shared" si="44"/>
        <v>100.83879201291546</v>
      </c>
      <c r="AAZ14" s="14">
        <f t="shared" si="44"/>
        <v>99.83040409278631</v>
      </c>
      <c r="ABA14" s="14">
        <f t="shared" si="44"/>
        <v>98.832100051858447</v>
      </c>
      <c r="ABB14" s="14">
        <f t="shared" si="44"/>
        <v>97.843779051339865</v>
      </c>
      <c r="ABC14" s="14">
        <f t="shared" si="44"/>
        <v>96.865341260826469</v>
      </c>
      <c r="ABD14" s="14">
        <f t="shared" si="44"/>
        <v>95.896687848218207</v>
      </c>
      <c r="ABE14" s="14">
        <f t="shared" si="44"/>
        <v>94.93772096973602</v>
      </c>
      <c r="ABF14" s="14">
        <f t="shared" si="44"/>
        <v>93.98834376003866</v>
      </c>
      <c r="ABG14" s="14">
        <f t="shared" si="44"/>
        <v>93.048460322438274</v>
      </c>
      <c r="ABH14" s="14">
        <f t="shared" si="44"/>
        <v>92.117975719213888</v>
      </c>
      <c r="ABI14" s="14">
        <f t="shared" si="44"/>
        <v>91.196795962021753</v>
      </c>
      <c r="ABJ14" s="14">
        <f t="shared" si="44"/>
        <v>90.284828002401539</v>
      </c>
      <c r="ABK14" s="14">
        <f t="shared" si="44"/>
        <v>89.381979722377523</v>
      </c>
      <c r="ABL14" s="14">
        <f t="shared" si="44"/>
        <v>88.488159925153752</v>
      </c>
      <c r="ABM14" s="14">
        <f t="shared" si="44"/>
        <v>87.60327832590221</v>
      </c>
      <c r="ABN14" s="14">
        <f t="shared" si="44"/>
        <v>86.727245542643189</v>
      </c>
      <c r="ABO14" s="14">
        <f t="shared" si="44"/>
        <v>85.859973087216758</v>
      </c>
      <c r="ABP14" s="14">
        <f t="shared" si="44"/>
        <v>85.001373356344587</v>
      </c>
      <c r="ABQ14" s="14">
        <f t="shared" si="44"/>
        <v>84.151359622781143</v>
      </c>
      <c r="ABR14" s="14">
        <f t="shared" si="44"/>
        <v>83.30984602655333</v>
      </c>
      <c r="ABS14" s="14">
        <f t="shared" si="44"/>
        <v>82.476747566287798</v>
      </c>
      <c r="ABT14" s="14">
        <f t="shared" si="44"/>
        <v>81.651980090624917</v>
      </c>
      <c r="ABU14" s="14">
        <f t="shared" si="44"/>
        <v>80.835460289718668</v>
      </c>
      <c r="ABV14" s="14">
        <f t="shared" si="44"/>
        <v>80.027105686821486</v>
      </c>
      <c r="ABW14" s="14">
        <f t="shared" si="44"/>
        <v>79.226834629953274</v>
      </c>
      <c r="ABX14" s="14">
        <f t="shared" si="44"/>
        <v>78.434566283653737</v>
      </c>
      <c r="ABY14" s="14">
        <f t="shared" si="44"/>
        <v>77.650220620817194</v>
      </c>
      <c r="ABZ14" s="14">
        <f t="shared" si="44"/>
        <v>76.873718414609016</v>
      </c>
      <c r="ACA14" s="14">
        <f t="shared" si="44"/>
        <v>76.104981230462926</v>
      </c>
      <c r="ACB14" s="14">
        <f t="shared" si="44"/>
        <v>75.343931418158292</v>
      </c>
      <c r="ACC14" s="14">
        <f t="shared" si="44"/>
        <v>74.590492103976715</v>
      </c>
      <c r="ACD14" s="14">
        <f t="shared" si="44"/>
        <v>73.844587182936948</v>
      </c>
      <c r="ACE14" s="14">
        <f t="shared" ref="ACE14:AEP14" si="45">ACD14*(1+$BH$19)</f>
        <v>73.106141311107578</v>
      </c>
      <c r="ACF14" s="14">
        <f t="shared" si="45"/>
        <v>72.3750798979965</v>
      </c>
      <c r="ACG14" s="14">
        <f t="shared" si="45"/>
        <v>71.651329099016536</v>
      </c>
      <c r="ACH14" s="14">
        <f t="shared" si="45"/>
        <v>70.934815808026372</v>
      </c>
      <c r="ACI14" s="14">
        <f t="shared" si="45"/>
        <v>70.225467649946111</v>
      </c>
      <c r="ACJ14" s="14">
        <f t="shared" si="45"/>
        <v>69.523212973446647</v>
      </c>
      <c r="ACK14" s="14">
        <f t="shared" si="45"/>
        <v>68.827980843712183</v>
      </c>
      <c r="ACL14" s="14">
        <f t="shared" si="45"/>
        <v>68.139701035275067</v>
      </c>
      <c r="ACM14" s="14">
        <f t="shared" si="45"/>
        <v>67.458304024922313</v>
      </c>
      <c r="ACN14" s="14">
        <f t="shared" si="45"/>
        <v>66.783720984673096</v>
      </c>
      <c r="ACO14" s="14">
        <f t="shared" si="45"/>
        <v>66.115883774826358</v>
      </c>
      <c r="ACP14" s="14">
        <f t="shared" si="45"/>
        <v>65.454724937078097</v>
      </c>
      <c r="ACQ14" s="14">
        <f t="shared" si="45"/>
        <v>64.800177687707318</v>
      </c>
      <c r="ACR14" s="14">
        <f t="shared" si="45"/>
        <v>64.152175910830238</v>
      </c>
      <c r="ACS14" s="14">
        <f t="shared" si="45"/>
        <v>63.510654151721937</v>
      </c>
      <c r="ACT14" s="14">
        <f t="shared" si="45"/>
        <v>62.87554761020472</v>
      </c>
      <c r="ACU14" s="14">
        <f t="shared" si="45"/>
        <v>62.24679213410267</v>
      </c>
      <c r="ACV14" s="14">
        <f t="shared" si="45"/>
        <v>61.624324212761643</v>
      </c>
      <c r="ACW14" s="14">
        <f t="shared" si="45"/>
        <v>61.008080970634026</v>
      </c>
      <c r="ACX14" s="14">
        <f t="shared" si="45"/>
        <v>60.398000160927687</v>
      </c>
      <c r="ACY14" s="14">
        <f t="shared" si="45"/>
        <v>59.794020159318407</v>
      </c>
      <c r="ACZ14" s="14">
        <f t="shared" si="45"/>
        <v>59.196079957725225</v>
      </c>
      <c r="ADA14" s="14">
        <f t="shared" si="45"/>
        <v>58.604119158147974</v>
      </c>
      <c r="ADB14" s="14">
        <f t="shared" si="45"/>
        <v>58.018077966566494</v>
      </c>
      <c r="ADC14" s="14">
        <f t="shared" si="45"/>
        <v>57.437897186900827</v>
      </c>
      <c r="ADD14" s="14">
        <f t="shared" si="45"/>
        <v>56.863518215031817</v>
      </c>
      <c r="ADE14" s="14">
        <f t="shared" si="45"/>
        <v>56.294883032881501</v>
      </c>
      <c r="ADF14" s="14">
        <f t="shared" si="45"/>
        <v>55.731934202552686</v>
      </c>
      <c r="ADG14" s="14">
        <f t="shared" si="45"/>
        <v>55.174614860527157</v>
      </c>
      <c r="ADH14" s="14">
        <f t="shared" si="45"/>
        <v>54.622868711921882</v>
      </c>
      <c r="ADI14" s="14">
        <f t="shared" si="45"/>
        <v>54.076640024802664</v>
      </c>
      <c r="ADJ14" s="14">
        <f t="shared" si="45"/>
        <v>53.53587362455464</v>
      </c>
      <c r="ADK14" s="14">
        <f t="shared" si="45"/>
        <v>53.000514888309091</v>
      </c>
      <c r="ADL14" s="14">
        <f t="shared" si="45"/>
        <v>52.470509739425999</v>
      </c>
      <c r="ADM14" s="14">
        <f t="shared" si="45"/>
        <v>51.945804642031739</v>
      </c>
      <c r="ADN14" s="14">
        <f t="shared" si="45"/>
        <v>51.42634659561142</v>
      </c>
      <c r="ADO14" s="14">
        <f t="shared" si="45"/>
        <v>50.912083129655308</v>
      </c>
      <c r="ADP14" s="14">
        <f t="shared" si="45"/>
        <v>50.402962298358752</v>
      </c>
      <c r="ADQ14" s="14">
        <f t="shared" si="45"/>
        <v>49.898932675375164</v>
      </c>
      <c r="ADR14" s="14">
        <f t="shared" si="45"/>
        <v>49.399943348621413</v>
      </c>
      <c r="ADS14" s="14">
        <f t="shared" si="45"/>
        <v>48.905943915135197</v>
      </c>
      <c r="ADT14" s="14">
        <f t="shared" si="45"/>
        <v>48.416884475983842</v>
      </c>
      <c r="ADU14" s="14">
        <f t="shared" si="45"/>
        <v>47.932715631224006</v>
      </c>
      <c r="ADV14" s="14">
        <f t="shared" si="45"/>
        <v>47.453388474911769</v>
      </c>
      <c r="ADW14" s="14">
        <f t="shared" si="45"/>
        <v>46.978854590162648</v>
      </c>
      <c r="ADX14" s="14">
        <f t="shared" si="45"/>
        <v>46.509066044261019</v>
      </c>
      <c r="ADY14" s="14">
        <f t="shared" si="45"/>
        <v>46.043975383818406</v>
      </c>
      <c r="ADZ14" s="14">
        <f t="shared" si="45"/>
        <v>45.583535629980219</v>
      </c>
      <c r="AEA14" s="14">
        <f t="shared" si="45"/>
        <v>45.127700273680418</v>
      </c>
      <c r="AEB14" s="14">
        <f t="shared" si="45"/>
        <v>44.676423270943616</v>
      </c>
      <c r="AEC14" s="14">
        <f t="shared" si="45"/>
        <v>44.229659038234182</v>
      </c>
      <c r="AED14" s="14">
        <f t="shared" si="45"/>
        <v>43.787362447851841</v>
      </c>
      <c r="AEE14" s="14">
        <f t="shared" si="45"/>
        <v>43.349488823373321</v>
      </c>
      <c r="AEF14" s="14">
        <f t="shared" si="45"/>
        <v>42.915993935139589</v>
      </c>
      <c r="AEG14" s="14">
        <f t="shared" si="45"/>
        <v>42.486833995788196</v>
      </c>
      <c r="AEH14" s="14">
        <f t="shared" si="45"/>
        <v>42.061965655830313</v>
      </c>
      <c r="AEI14" s="14">
        <f t="shared" si="45"/>
        <v>41.641345999272012</v>
      </c>
      <c r="AEJ14" s="14">
        <f t="shared" si="45"/>
        <v>41.224932539279294</v>
      </c>
      <c r="AEK14" s="14">
        <f t="shared" si="45"/>
        <v>40.812683213886501</v>
      </c>
      <c r="AEL14" s="14">
        <f t="shared" si="45"/>
        <v>40.404556381747639</v>
      </c>
      <c r="AEM14" s="14">
        <f t="shared" si="45"/>
        <v>40.000510817930163</v>
      </c>
      <c r="AEN14" s="14">
        <f t="shared" si="45"/>
        <v>39.600505709750863</v>
      </c>
      <c r="AEO14" s="14">
        <f t="shared" si="45"/>
        <v>39.204500652653351</v>
      </c>
      <c r="AEP14" s="14">
        <f t="shared" si="45"/>
        <v>38.812455646126814</v>
      </c>
      <c r="AEQ14" s="14">
        <f t="shared" ref="AEQ14:AHB14" si="46">AEP14*(1+$BH$19)</f>
        <v>38.424331089665543</v>
      </c>
      <c r="AER14" s="14">
        <f t="shared" si="46"/>
        <v>38.040087778768886</v>
      </c>
      <c r="AES14" s="14">
        <f t="shared" si="46"/>
        <v>37.6596869009812</v>
      </c>
      <c r="AET14" s="14">
        <f t="shared" si="46"/>
        <v>37.28309003197139</v>
      </c>
      <c r="AEU14" s="14">
        <f t="shared" si="46"/>
        <v>36.910259131651678</v>
      </c>
      <c r="AEV14" s="14">
        <f t="shared" si="46"/>
        <v>36.541156540335159</v>
      </c>
      <c r="AEW14" s="14">
        <f t="shared" si="46"/>
        <v>36.17574497493181</v>
      </c>
      <c r="AEX14" s="14">
        <f t="shared" si="46"/>
        <v>35.81398752518249</v>
      </c>
      <c r="AEY14" s="14">
        <f t="shared" si="46"/>
        <v>35.455847649930668</v>
      </c>
      <c r="AEZ14" s="14">
        <f t="shared" si="46"/>
        <v>35.101289173431361</v>
      </c>
      <c r="AFA14" s="14">
        <f t="shared" si="46"/>
        <v>34.750276281697047</v>
      </c>
      <c r="AFB14" s="14">
        <f t="shared" si="46"/>
        <v>34.402773518880075</v>
      </c>
      <c r="AFC14" s="14">
        <f t="shared" si="46"/>
        <v>34.058745783691272</v>
      </c>
      <c r="AFD14" s="14">
        <f t="shared" si="46"/>
        <v>33.718158325854361</v>
      </c>
      <c r="AFE14" s="14">
        <f t="shared" si="46"/>
        <v>33.38097674259582</v>
      </c>
      <c r="AFF14" s="14">
        <f t="shared" si="46"/>
        <v>33.047166975169858</v>
      </c>
      <c r="AFG14" s="14">
        <f t="shared" si="46"/>
        <v>32.716695305418156</v>
      </c>
      <c r="AFH14" s="14">
        <f t="shared" si="46"/>
        <v>32.389528352363975</v>
      </c>
      <c r="AFI14" s="14">
        <f t="shared" si="46"/>
        <v>32.065633068840334</v>
      </c>
      <c r="AFJ14" s="14">
        <f t="shared" si="46"/>
        <v>31.74497673815193</v>
      </c>
      <c r="AFK14" s="14">
        <f t="shared" si="46"/>
        <v>31.427526970770412</v>
      </c>
      <c r="AFL14" s="14">
        <f t="shared" si="46"/>
        <v>31.113251701062708</v>
      </c>
      <c r="AFM14" s="14">
        <f t="shared" si="46"/>
        <v>30.802119184052081</v>
      </c>
      <c r="AFN14" s="14">
        <f t="shared" si="46"/>
        <v>30.494097992211561</v>
      </c>
      <c r="AFO14" s="14">
        <f t="shared" si="46"/>
        <v>30.189157012289446</v>
      </c>
      <c r="AFP14" s="14">
        <f t="shared" si="46"/>
        <v>29.887265442166552</v>
      </c>
      <c r="AFQ14" s="14">
        <f t="shared" si="46"/>
        <v>29.588392787744887</v>
      </c>
      <c r="AFR14" s="14">
        <f t="shared" si="46"/>
        <v>29.292508859867439</v>
      </c>
      <c r="AFS14" s="14">
        <f t="shared" si="46"/>
        <v>28.999583771268764</v>
      </c>
      <c r="AFT14" s="14">
        <f t="shared" si="46"/>
        <v>28.709587933556076</v>
      </c>
      <c r="AFU14" s="14">
        <f t="shared" si="46"/>
        <v>28.422492054220516</v>
      </c>
      <c r="AFV14" s="14">
        <f t="shared" si="46"/>
        <v>28.138267133678312</v>
      </c>
      <c r="AFW14" s="14">
        <f t="shared" si="46"/>
        <v>27.856884462341529</v>
      </c>
      <c r="AFX14" s="14">
        <f t="shared" si="46"/>
        <v>27.578315617718115</v>
      </c>
      <c r="AFY14" s="14">
        <f t="shared" si="46"/>
        <v>27.302532461540935</v>
      </c>
      <c r="AFZ14" s="14">
        <f t="shared" si="46"/>
        <v>27.029507136925524</v>
      </c>
      <c r="AGA14" s="14">
        <f t="shared" si="46"/>
        <v>26.75921206555627</v>
      </c>
      <c r="AGB14" s="14">
        <f t="shared" si="46"/>
        <v>26.491619944900705</v>
      </c>
      <c r="AGC14" s="14">
        <f t="shared" si="46"/>
        <v>26.226703745451697</v>
      </c>
      <c r="AGD14" s="14">
        <f t="shared" si="46"/>
        <v>25.96443670799718</v>
      </c>
      <c r="AGE14" s="14">
        <f t="shared" si="46"/>
        <v>25.704792340917209</v>
      </c>
      <c r="AGF14" s="14">
        <f t="shared" si="46"/>
        <v>25.447744417508037</v>
      </c>
      <c r="AGG14" s="14">
        <f t="shared" si="46"/>
        <v>25.193266973332957</v>
      </c>
      <c r="AGH14" s="14">
        <f t="shared" si="46"/>
        <v>24.941334303599628</v>
      </c>
      <c r="AGI14" s="14">
        <f t="shared" si="46"/>
        <v>24.691920960563632</v>
      </c>
      <c r="AGJ14" s="14">
        <f t="shared" si="46"/>
        <v>24.445001750957996</v>
      </c>
      <c r="AGK14" s="14">
        <f t="shared" si="46"/>
        <v>24.200551733448414</v>
      </c>
      <c r="AGL14" s="14">
        <f t="shared" si="46"/>
        <v>23.95854621611393</v>
      </c>
      <c r="AGM14" s="14">
        <f t="shared" si="46"/>
        <v>23.718960753952793</v>
      </c>
      <c r="AGN14" s="14">
        <f t="shared" si="46"/>
        <v>23.481771146413266</v>
      </c>
      <c r="AGO14" s="14">
        <f t="shared" si="46"/>
        <v>23.246953434949134</v>
      </c>
      <c r="AGP14" s="14">
        <f t="shared" si="46"/>
        <v>23.014483900599643</v>
      </c>
      <c r="AGQ14" s="14">
        <f t="shared" si="46"/>
        <v>22.784339061593645</v>
      </c>
      <c r="AGR14" s="14">
        <f t="shared" si="46"/>
        <v>22.556495670977707</v>
      </c>
      <c r="AGS14" s="14">
        <f t="shared" si="46"/>
        <v>22.330930714267929</v>
      </c>
      <c r="AGT14" s="14">
        <f t="shared" si="46"/>
        <v>22.107621407125251</v>
      </c>
      <c r="AGU14" s="14">
        <f t="shared" si="46"/>
        <v>21.886545193053998</v>
      </c>
      <c r="AGV14" s="14">
        <f t="shared" si="46"/>
        <v>21.667679741123457</v>
      </c>
      <c r="AGW14" s="14">
        <f t="shared" si="46"/>
        <v>21.451002943712222</v>
      </c>
      <c r="AGX14" s="14">
        <f t="shared" si="46"/>
        <v>21.2364929142751</v>
      </c>
      <c r="AGY14" s="14">
        <f t="shared" si="46"/>
        <v>21.024127985132349</v>
      </c>
      <c r="AGZ14" s="14">
        <f t="shared" si="46"/>
        <v>20.813886705281025</v>
      </c>
      <c r="AHA14" s="14">
        <f t="shared" si="46"/>
        <v>20.605747838228215</v>
      </c>
      <c r="AHB14" s="14">
        <f t="shared" si="46"/>
        <v>20.399690359845934</v>
      </c>
      <c r="AHC14" s="14">
        <f t="shared" ref="AHC14:AHL14" si="47">AHB14*(1+$BH$19)</f>
        <v>20.195693456247476</v>
      </c>
      <c r="AHD14" s="14">
        <f t="shared" si="47"/>
        <v>19.993736521685001</v>
      </c>
      <c r="AHE14" s="14">
        <f t="shared" si="47"/>
        <v>19.79379915646815</v>
      </c>
      <c r="AHF14" s="14">
        <f t="shared" si="47"/>
        <v>19.595861164903468</v>
      </c>
      <c r="AHG14" s="14">
        <f t="shared" si="47"/>
        <v>19.399902553254432</v>
      </c>
      <c r="AHH14" s="14">
        <f t="shared" si="47"/>
        <v>19.205903527721887</v>
      </c>
      <c r="AHI14" s="14">
        <f t="shared" si="47"/>
        <v>19.013844492444669</v>
      </c>
      <c r="AHJ14" s="14">
        <f t="shared" si="47"/>
        <v>18.823706047520222</v>
      </c>
      <c r="AHK14" s="14">
        <f t="shared" si="47"/>
        <v>18.635468987045019</v>
      </c>
      <c r="AHL14" s="14">
        <f t="shared" si="47"/>
        <v>18.449114297174567</v>
      </c>
    </row>
    <row r="15" spans="2:896" x14ac:dyDescent="0.25">
      <c r="B15" s="12" t="s">
        <v>3</v>
      </c>
      <c r="C15" s="12">
        <v>702.03599999999994</v>
      </c>
      <c r="D15" s="12">
        <v>703.50300000000004</v>
      </c>
      <c r="E15" s="12">
        <v>703.71600000000001</v>
      </c>
      <c r="F15" s="12">
        <v>694.60400000000004</v>
      </c>
      <c r="G15" s="12">
        <v>705.13400000000001</v>
      </c>
      <c r="H15" s="12">
        <v>703.24699999999996</v>
      </c>
      <c r="I15" s="12">
        <v>703.85900000000004</v>
      </c>
      <c r="J15" s="12">
        <v>700.899</v>
      </c>
      <c r="K15" s="12">
        <v>700.87900000000002</v>
      </c>
      <c r="L15" s="12">
        <v>699.95399999999995</v>
      </c>
      <c r="M15" s="12">
        <v>698.19899999999996</v>
      </c>
      <c r="N15" s="12">
        <v>695.19399999999996</v>
      </c>
      <c r="O15" s="12">
        <v>692.26700000000005</v>
      </c>
      <c r="P15" s="12">
        <v>687.024</v>
      </c>
      <c r="Q15" s="12">
        <v>685.851</v>
      </c>
      <c r="R15" s="12">
        <v>682.96900000000005</v>
      </c>
      <c r="S15" s="12">
        <v>682.07100000000003</v>
      </c>
      <c r="T15" s="12">
        <v>679.61199999999997</v>
      </c>
      <c r="U15" s="12">
        <v>676.51900000000001</v>
      </c>
      <c r="V15" s="12">
        <v>672.49300000000005</v>
      </c>
      <c r="W15" s="12">
        <v>13351</v>
      </c>
      <c r="X15" s="12">
        <v>13239</v>
      </c>
      <c r="Y15" s="12">
        <v>13097</v>
      </c>
      <c r="Z15" s="12">
        <v>12947</v>
      </c>
      <c r="AA15" s="12">
        <v>12823</v>
      </c>
      <c r="AB15" s="12">
        <v>12764</v>
      </c>
      <c r="AC15" s="12">
        <v>12696</v>
      </c>
      <c r="AD15" s="12">
        <v>12602</v>
      </c>
      <c r="AE15" s="12">
        <f>AA15*0.98</f>
        <v>12566.539999999999</v>
      </c>
      <c r="AF15" s="12">
        <f t="shared" ref="AF15:AH15" si="48">AB15*0.98</f>
        <v>12508.72</v>
      </c>
      <c r="AG15" s="12">
        <f t="shared" si="48"/>
        <v>12442.08</v>
      </c>
      <c r="AH15" s="12">
        <f t="shared" si="48"/>
        <v>12349.96</v>
      </c>
      <c r="AO15" s="12">
        <f>F15</f>
        <v>694.60400000000004</v>
      </c>
      <c r="AP15" s="12">
        <f>J15</f>
        <v>700.899</v>
      </c>
      <c r="AQ15" s="12">
        <f>N15</f>
        <v>695.19399999999996</v>
      </c>
      <c r="AR15" s="12">
        <f>R15</f>
        <v>682.96900000000005</v>
      </c>
      <c r="AS15" s="12">
        <f>V15</f>
        <v>672.49300000000005</v>
      </c>
      <c r="AT15" s="12">
        <f>Z15</f>
        <v>12947</v>
      </c>
      <c r="AU15" s="12">
        <f>AD15</f>
        <v>12602</v>
      </c>
      <c r="AV15" s="12">
        <f>AH15</f>
        <v>12349.96</v>
      </c>
      <c r="AW15" s="12">
        <f>AV15*0.99</f>
        <v>12226.460399999998</v>
      </c>
      <c r="AX15" s="12">
        <f t="shared" ref="AX15:BA15" si="49">AW15*0.99</f>
        <v>12104.195795999998</v>
      </c>
      <c r="AY15" s="12">
        <f t="shared" si="49"/>
        <v>11983.153838039998</v>
      </c>
      <c r="AZ15" s="12">
        <f t="shared" si="49"/>
        <v>11863.322299659598</v>
      </c>
      <c r="BA15" s="12">
        <f t="shared" si="49"/>
        <v>11744.689076663002</v>
      </c>
    </row>
    <row r="16" spans="2:896" x14ac:dyDescent="0.25">
      <c r="B16" s="12" t="s">
        <v>21</v>
      </c>
      <c r="C16" s="13">
        <f t="shared" ref="C16:AC16" si="50">C14/C15</f>
        <v>7.7289483730179089</v>
      </c>
      <c r="D16" s="13">
        <f t="shared" si="50"/>
        <v>8.898327370316828</v>
      </c>
      <c r="E16" s="13">
        <f t="shared" si="50"/>
        <v>9.5663591562505328</v>
      </c>
      <c r="F16" s="13">
        <f t="shared" si="50"/>
        <v>-4.3478010492309282</v>
      </c>
      <c r="G16" s="13">
        <f t="shared" si="50"/>
        <v>13.332217706138124</v>
      </c>
      <c r="H16" s="13">
        <f t="shared" si="50"/>
        <v>11.754049430712112</v>
      </c>
      <c r="I16" s="13">
        <f t="shared" si="50"/>
        <v>13.059433778640324</v>
      </c>
      <c r="J16" s="13">
        <f t="shared" si="50"/>
        <v>12.766461358911911</v>
      </c>
      <c r="K16" s="13">
        <f t="shared" si="50"/>
        <v>11.919318455824756</v>
      </c>
      <c r="L16" s="13">
        <f t="shared" si="50"/>
        <v>14.210933861368034</v>
      </c>
      <c r="M16" s="13">
        <f t="shared" si="50"/>
        <v>10.123188374661092</v>
      </c>
      <c r="N16" s="13">
        <f t="shared" si="50"/>
        <v>15.34967217783813</v>
      </c>
      <c r="O16" s="13">
        <f t="shared" si="50"/>
        <v>9.8748026411774639</v>
      </c>
      <c r="P16" s="13">
        <f t="shared" si="50"/>
        <v>10.129194904399265</v>
      </c>
      <c r="Q16" s="13">
        <f t="shared" si="50"/>
        <v>16.398605528022852</v>
      </c>
      <c r="R16" s="13">
        <f t="shared" si="50"/>
        <v>22.295301836540162</v>
      </c>
      <c r="S16" s="13">
        <f t="shared" si="50"/>
        <v>26.287585896482916</v>
      </c>
      <c r="T16" s="13">
        <f t="shared" si="50"/>
        <v>27.258200267211294</v>
      </c>
      <c r="U16" s="13">
        <f t="shared" si="50"/>
        <v>27.990344690984287</v>
      </c>
      <c r="V16" s="13">
        <f t="shared" si="50"/>
        <v>30.69474329100823</v>
      </c>
      <c r="W16" s="13">
        <f t="shared" si="50"/>
        <v>1.2310688337952214</v>
      </c>
      <c r="X16" s="13">
        <f t="shared" si="50"/>
        <v>1.2087015635622025</v>
      </c>
      <c r="Y16" s="13">
        <f t="shared" si="50"/>
        <v>1.0620752844162786</v>
      </c>
      <c r="Z16" s="13">
        <f t="shared" si="50"/>
        <v>1.0522901058160192</v>
      </c>
      <c r="AA16" s="13">
        <f t="shared" si="50"/>
        <v>1.1737502924432659</v>
      </c>
      <c r="AB16" s="13">
        <f t="shared" si="50"/>
        <v>1.439047320589157</v>
      </c>
      <c r="AC16" s="13">
        <f t="shared" si="50"/>
        <v>1.5508034026465027</v>
      </c>
      <c r="AD16" s="13">
        <f>AD14/AD15</f>
        <v>1.6415648309792097</v>
      </c>
      <c r="AE16" s="13">
        <f t="shared" ref="AE16:AH16" si="51">AE14/AE15</f>
        <v>1.2025771532975662</v>
      </c>
      <c r="AF16" s="13">
        <f t="shared" si="51"/>
        <v>1.4837055030410784</v>
      </c>
      <c r="AG16" s="13">
        <f t="shared" si="51"/>
        <v>1.4503454647454452</v>
      </c>
      <c r="AH16" s="13">
        <f t="shared" si="51"/>
        <v>1.5652733288204994</v>
      </c>
      <c r="AO16" s="13">
        <f t="shared" ref="AO16:BA16" si="52">AO14/AO15</f>
        <v>22.168026674191335</v>
      </c>
      <c r="AP16" s="13">
        <f t="shared" si="52"/>
        <v>51.08724652196679</v>
      </c>
      <c r="AQ16" s="13">
        <f t="shared" si="52"/>
        <v>51.841644202913145</v>
      </c>
      <c r="AR16" s="13">
        <f t="shared" si="52"/>
        <v>58.96168054479778</v>
      </c>
      <c r="AS16" s="13">
        <f t="shared" si="52"/>
        <v>113.06139989561228</v>
      </c>
      <c r="AT16" s="13">
        <f t="shared" si="52"/>
        <v>4.6321155480033989</v>
      </c>
      <c r="AU16" s="13">
        <f t="shared" si="52"/>
        <v>5.8558165370576098</v>
      </c>
      <c r="AV16" s="13">
        <f t="shared" si="52"/>
        <v>5.7528824303884418</v>
      </c>
      <c r="AW16" s="13">
        <f t="shared" si="52"/>
        <v>6.298960810505208</v>
      </c>
      <c r="AX16" s="13">
        <f t="shared" si="52"/>
        <v>6.6883384291744337</v>
      </c>
      <c r="AY16" s="13">
        <f t="shared" si="52"/>
        <v>7.0371956791204795</v>
      </c>
      <c r="AZ16" s="13">
        <f t="shared" si="52"/>
        <v>7.3215421576285857</v>
      </c>
      <c r="BA16" s="13">
        <f t="shared" si="52"/>
        <v>7.5104325777165757</v>
      </c>
    </row>
    <row r="19" spans="2:60" x14ac:dyDescent="0.25">
      <c r="B19" s="12" t="s">
        <v>49</v>
      </c>
      <c r="G19" s="15">
        <f t="shared" ref="G19:G20" si="53">G3/C3-1</f>
        <v>0.25842424242424245</v>
      </c>
      <c r="H19" s="15">
        <f t="shared" ref="H19:H20" si="54">H3/D3-1</f>
        <v>0.25555555555555554</v>
      </c>
      <c r="I19" s="15">
        <f t="shared" ref="I19:I20" si="55">I3/E3-1</f>
        <v>0.21489269768111763</v>
      </c>
      <c r="J19" s="15">
        <f t="shared" ref="J19:J20" si="56">J3/F3-1</f>
        <v>0.21510998360300704</v>
      </c>
      <c r="K19" s="15">
        <f t="shared" ref="K19:K20" si="57">K3/G3-1</f>
        <v>0.16673088036987083</v>
      </c>
      <c r="L19" s="15">
        <f t="shared" ref="L19:L20" si="58">L3/H3-1</f>
        <v>0.19251615273907574</v>
      </c>
      <c r="M19" s="15">
        <f t="shared" ref="M19:M20" si="59">M3/I3-1</f>
        <v>0.2003260225251926</v>
      </c>
      <c r="N19" s="15">
        <f t="shared" ref="N19:N20" si="60">N3/J3-1</f>
        <v>0.17310825949689379</v>
      </c>
      <c r="O19" s="15">
        <f t="shared" ref="O19:O20" si="61">O3/K3-1</f>
        <v>0.13263986350752632</v>
      </c>
      <c r="P19" s="15">
        <f t="shared" ref="P19:P20" si="62">P3/L3-1</f>
        <v>-1.6613599013968749E-2</v>
      </c>
      <c r="Q19" s="15">
        <f t="shared" ref="Q19:Q20" si="63">Q3/M3-1</f>
        <v>0.14010222474628997</v>
      </c>
      <c r="R19" s="15">
        <f t="shared" ref="R19:R20" si="64">R3/N3-1</f>
        <v>0.23489962018448174</v>
      </c>
      <c r="S19" s="15">
        <f t="shared" ref="S19:S20" si="65">S3/O3-1</f>
        <v>0.34391020189994892</v>
      </c>
      <c r="T19" s="15">
        <f t="shared" ref="T19:T20" si="66">T3/P3-1</f>
        <v>0.61579235971486024</v>
      </c>
      <c r="U19" s="15">
        <f t="shared" ref="U19:U20" si="67">U3/Q3-1</f>
        <v>0.41030472353973102</v>
      </c>
      <c r="V19" s="15">
        <f t="shared" ref="V19:V20" si="68">V3/R3-1</f>
        <v>0.32386024113325607</v>
      </c>
      <c r="W19" s="15">
        <f t="shared" ref="W19:W20" si="69">W3/S3-1</f>
        <v>0.22954405756228069</v>
      </c>
      <c r="X19" s="15">
        <f t="shared" ref="X19:X20" si="70">X3/T3-1</f>
        <v>0.12613122171945701</v>
      </c>
      <c r="Y19" s="15">
        <f t="shared" ref="Y19:Y20" si="71">Y3/U3-1</f>
        <v>6.1027672840074931E-2</v>
      </c>
      <c r="Z19" s="15">
        <f t="shared" ref="Z19:Z20" si="72">Z3/V3-1</f>
        <v>9.5984069034185104E-3</v>
      </c>
      <c r="AA19" s="15">
        <f t="shared" ref="AA19:AC20" si="73">AA3/W3-1</f>
        <v>2.6113422828660138E-2</v>
      </c>
      <c r="AB19" s="15">
        <f t="shared" si="73"/>
        <v>7.0589079428858392E-2</v>
      </c>
      <c r="AC19" s="15">
        <f t="shared" si="73"/>
        <v>0.11001273664100042</v>
      </c>
      <c r="AD19" s="15">
        <f>AD3/Z3-1</f>
        <v>0.13494108983799702</v>
      </c>
      <c r="AE19" s="15">
        <f t="shared" ref="AE19:AH20" si="74">AE3/AA3-1</f>
        <v>0.12000000000000011</v>
      </c>
      <c r="AF19" s="15">
        <f t="shared" si="74"/>
        <v>0.1100000000000001</v>
      </c>
      <c r="AG19" s="15">
        <f t="shared" si="74"/>
        <v>0.1100000000000001</v>
      </c>
      <c r="AH19" s="15">
        <f t="shared" si="74"/>
        <v>0.10000000000000009</v>
      </c>
      <c r="AP19" s="15">
        <f>AP3/AO3-1</f>
        <v>0.23421586757475987</v>
      </c>
      <c r="AQ19" s="15">
        <f t="shared" ref="AQ19:BA19" si="75">AQ3/AP3-1</f>
        <v>0.18300089899794614</v>
      </c>
      <c r="AR19" s="15">
        <f t="shared" si="75"/>
        <v>0.12770532012826141</v>
      </c>
      <c r="AS19" s="15">
        <f t="shared" si="75"/>
        <v>0.41150076427049154</v>
      </c>
      <c r="AT19" s="15">
        <f t="shared" si="75"/>
        <v>9.7808156437157789E-2</v>
      </c>
      <c r="AU19" s="15">
        <f t="shared" si="75"/>
        <v>8.6827702272695095E-2</v>
      </c>
      <c r="AV19" s="15">
        <f t="shared" si="75"/>
        <v>0.10946248137569392</v>
      </c>
      <c r="AW19" s="15">
        <f t="shared" si="75"/>
        <v>0.10000000000000009</v>
      </c>
      <c r="AX19" s="15">
        <f t="shared" si="75"/>
        <v>0.10000000000000009</v>
      </c>
      <c r="AY19" s="15">
        <f t="shared" si="75"/>
        <v>0.10000000000000009</v>
      </c>
      <c r="AZ19" s="15">
        <f t="shared" si="75"/>
        <v>0.10000000000000009</v>
      </c>
      <c r="BA19" s="15">
        <f t="shared" si="75"/>
        <v>9.9999999999999867E-2</v>
      </c>
      <c r="BG19" s="17" t="s">
        <v>62</v>
      </c>
      <c r="BH19" s="15">
        <v>-0.01</v>
      </c>
    </row>
    <row r="20" spans="2:60" x14ac:dyDescent="0.25">
      <c r="B20" s="12" t="s">
        <v>50</v>
      </c>
      <c r="G20" s="15">
        <f t="shared" si="53"/>
        <v>0.37488514548238894</v>
      </c>
      <c r="H20" s="15">
        <f t="shared" si="54"/>
        <v>0.33837848259905523</v>
      </c>
      <c r="I20" s="15">
        <f t="shared" si="55"/>
        <v>0.28103695730175815</v>
      </c>
      <c r="J20" s="15">
        <f t="shared" si="56"/>
        <v>0.25590523585897529</v>
      </c>
      <c r="K20" s="15">
        <f t="shared" si="57"/>
        <v>0.18898047078042612</v>
      </c>
      <c r="L20" s="15">
        <f t="shared" si="58"/>
        <v>0.24584023626017437</v>
      </c>
      <c r="M20" s="15">
        <f t="shared" si="59"/>
        <v>0.23016595476507251</v>
      </c>
      <c r="N20" s="15">
        <f t="shared" si="60"/>
        <v>0.1731220002232392</v>
      </c>
      <c r="O20" s="15">
        <f t="shared" si="61"/>
        <v>0.18548588558581058</v>
      </c>
      <c r="P20" s="15">
        <f t="shared" si="62"/>
        <v>7.2675763182238562E-2</v>
      </c>
      <c r="Q20" s="15">
        <f t="shared" si="63"/>
        <v>0.20201502732240439</v>
      </c>
      <c r="R20" s="15">
        <f t="shared" si="64"/>
        <v>0.24072312083729774</v>
      </c>
      <c r="S20" s="15">
        <f t="shared" si="65"/>
        <v>0.26978189864081759</v>
      </c>
      <c r="T20" s="15">
        <f t="shared" si="66"/>
        <v>0.41362582870694764</v>
      </c>
      <c r="U20" s="15">
        <f t="shared" si="67"/>
        <v>0.30799829521238808</v>
      </c>
      <c r="V20" s="15">
        <f t="shared" si="68"/>
        <v>0.26487730061349701</v>
      </c>
      <c r="W20" s="15">
        <f t="shared" si="69"/>
        <v>0.22802140812347016</v>
      </c>
      <c r="X20" s="15">
        <f t="shared" si="70"/>
        <v>0.14782476074274609</v>
      </c>
      <c r="Y20" s="15">
        <f t="shared" si="71"/>
        <v>0.12805474095796687</v>
      </c>
      <c r="Z20" s="15">
        <f t="shared" si="72"/>
        <v>7.1359282163210969E-2</v>
      </c>
      <c r="AA20" s="15">
        <f t="shared" si="73"/>
        <v>3.4224129193553887E-2</v>
      </c>
      <c r="AB20" s="15">
        <f t="shared" si="73"/>
        <v>6.0191336699441989E-2</v>
      </c>
      <c r="AC20" s="15">
        <f t="shared" si="73"/>
        <v>6.64676808524296E-2</v>
      </c>
      <c r="AD20" s="15">
        <f t="shared" ref="AD20" si="76">AD4/Z4-1</f>
        <v>6.3182615584856494E-2</v>
      </c>
      <c r="AE20" s="15">
        <f t="shared" si="74"/>
        <v>0.10000000000000009</v>
      </c>
      <c r="AF20" s="15">
        <f t="shared" si="74"/>
        <v>0.10000000000000009</v>
      </c>
      <c r="AG20" s="15">
        <f t="shared" si="74"/>
        <v>0.10000000000000009</v>
      </c>
      <c r="AH20" s="15">
        <f t="shared" si="74"/>
        <v>0.10000000000000009</v>
      </c>
      <c r="AP20" s="15">
        <f t="shared" ref="AP20:BA20" si="77">AP4/AO4-1</f>
        <v>0.30638615273237835</v>
      </c>
      <c r="AQ20" s="15">
        <f t="shared" si="77"/>
        <v>0.20734185292784102</v>
      </c>
      <c r="AR20" s="15">
        <f t="shared" si="77"/>
        <v>0.17853566262378995</v>
      </c>
      <c r="AS20" s="15">
        <f t="shared" si="77"/>
        <v>0.30929282915545486</v>
      </c>
      <c r="AT20" s="15">
        <f t="shared" si="77"/>
        <v>0.13758912555548553</v>
      </c>
      <c r="AU20" s="15">
        <f t="shared" si="77"/>
        <v>5.6488356061266343E-2</v>
      </c>
      <c r="AV20" s="15">
        <f t="shared" si="77"/>
        <v>0.10000000000000009</v>
      </c>
      <c r="AW20" s="15">
        <f t="shared" si="77"/>
        <v>9.000000000000008E-2</v>
      </c>
      <c r="AX20" s="15">
        <f t="shared" si="77"/>
        <v>9.000000000000008E-2</v>
      </c>
      <c r="AY20" s="15">
        <f t="shared" si="77"/>
        <v>9.000000000000008E-2</v>
      </c>
      <c r="AZ20" s="15">
        <f t="shared" si="77"/>
        <v>9.000000000000008E-2</v>
      </c>
      <c r="BA20" s="15">
        <f t="shared" si="77"/>
        <v>9.000000000000008E-2</v>
      </c>
      <c r="BG20" s="17" t="s">
        <v>63</v>
      </c>
      <c r="BH20" s="15">
        <f>WACC!C18</f>
        <v>8.1008599151009192E-2</v>
      </c>
    </row>
    <row r="21" spans="2:60" x14ac:dyDescent="0.25">
      <c r="B21" s="12" t="s">
        <v>51</v>
      </c>
      <c r="G21" s="15">
        <f t="shared" ref="G21:G23" si="78">G6/C6-1</f>
        <v>0.27828513444951808</v>
      </c>
      <c r="H21" s="15">
        <f t="shared" ref="H21:H23" si="79">H6/D6-1</f>
        <v>0.22579098753595406</v>
      </c>
      <c r="I21" s="15">
        <f t="shared" ref="I21:I23" si="80">I6/E6-1</f>
        <v>0.24423305588585009</v>
      </c>
      <c r="J21" s="15">
        <f t="shared" ref="J21:J23" si="81">J6/F6-1</f>
        <v>0.4013005109150023</v>
      </c>
      <c r="K21" s="15">
        <f t="shared" ref="K21:K23" si="82">K6/G6-1</f>
        <v>0.19646755308592967</v>
      </c>
      <c r="L21" s="15">
        <f t="shared" ref="L21:L23" si="83">L6/H6-1</f>
        <v>0.21490027375831056</v>
      </c>
      <c r="M21" s="15">
        <f t="shared" ref="M21:M23" si="84">M6/I6-1</f>
        <v>0.25267584097859319</v>
      </c>
      <c r="N21" s="15">
        <f t="shared" ref="N21:N23" si="85">N6/J6-1</f>
        <v>0.19688432217434548</v>
      </c>
      <c r="O21" s="15">
        <f t="shared" ref="O21:O23" si="86">O6/K6-1</f>
        <v>0.1311992038480676</v>
      </c>
      <c r="P21" s="15">
        <f t="shared" ref="P21:P23" si="87">P6/L6-1</f>
        <v>0.10655078062127799</v>
      </c>
      <c r="Q21" s="15">
        <f t="shared" ref="Q21:Q23" si="88">Q6/M6-1</f>
        <v>4.607873054623135E-2</v>
      </c>
      <c r="R21" s="15">
        <f t="shared" ref="R21:R23" si="89">R6/N6-1</f>
        <v>-2.7693159789532018E-2</v>
      </c>
      <c r="S21" s="15">
        <f t="shared" ref="S21:S23" si="90">S6/O6-1</f>
        <v>9.7507331378299034E-2</v>
      </c>
      <c r="T21" s="15">
        <f t="shared" ref="T21:T23" si="91">T6/P6-1</f>
        <v>0.11636363636363645</v>
      </c>
      <c r="U21" s="15">
        <f t="shared" ref="U21:U23" si="92">U6/Q6-1</f>
        <v>0.12222870478413062</v>
      </c>
      <c r="V21" s="15">
        <f t="shared" ref="V21:V23" si="93">V6/R6-1</f>
        <v>0.24010253489034472</v>
      </c>
      <c r="W21" s="15">
        <f t="shared" ref="W21:W23" si="94">W6/S6-1</f>
        <v>0.21830327321309295</v>
      </c>
      <c r="X21" s="15">
        <f t="shared" ref="X21:X23" si="95">X6/T6-1</f>
        <v>0.28221498371335496</v>
      </c>
      <c r="Y21" s="15">
        <f t="shared" ref="Y21:Y23" si="96">Y6/U6-1</f>
        <v>0.33519625682349874</v>
      </c>
      <c r="Z21" s="15">
        <f t="shared" ref="Z21:Z23" si="97">Z6/V6-1</f>
        <v>0.17903077629765729</v>
      </c>
      <c r="AA21" s="15">
        <f t="shared" ref="AA21:AC23" si="98">AA6/W6-1</f>
        <v>0.25759403443360007</v>
      </c>
      <c r="AB21" s="15">
        <f t="shared" si="98"/>
        <v>7.590692002845234E-2</v>
      </c>
      <c r="AC21" s="15">
        <f t="shared" si="98"/>
        <v>9.5882410201499013E-2</v>
      </c>
      <c r="AD21" s="15">
        <f>AD6/Z6-1</f>
        <v>0.17979935716372841</v>
      </c>
      <c r="AE21" s="15">
        <f t="shared" ref="AE21:AH23" si="99">AE6/AA6-1</f>
        <v>0.27</v>
      </c>
      <c r="AF21" s="15">
        <f t="shared" si="99"/>
        <v>0.27</v>
      </c>
      <c r="AG21" s="15">
        <f t="shared" si="99"/>
        <v>0.27</v>
      </c>
      <c r="AH21" s="15">
        <f t="shared" si="99"/>
        <v>0.27</v>
      </c>
      <c r="AO21" s="15"/>
      <c r="AP21" s="15">
        <f>AP6/AO6-1</f>
        <v>0.28836090225563904</v>
      </c>
      <c r="AQ21" s="15">
        <f t="shared" ref="AQ21:BA21" si="100">AQ6/AP6-1</f>
        <v>0.21471590643820915</v>
      </c>
      <c r="AR21" s="15">
        <f t="shared" si="100"/>
        <v>5.9766315627642452E-2</v>
      </c>
      <c r="AS21" s="15">
        <f t="shared" si="100"/>
        <v>0.14467051100714468</v>
      </c>
      <c r="AT21" s="15">
        <f t="shared" si="100"/>
        <v>0.25150497433622721</v>
      </c>
      <c r="AU21" s="15">
        <f t="shared" si="100"/>
        <v>0.15005063291139242</v>
      </c>
      <c r="AV21" s="15">
        <f t="shared" si="100"/>
        <v>0.27</v>
      </c>
      <c r="AW21" s="15">
        <f t="shared" si="100"/>
        <v>0.19999999999999996</v>
      </c>
      <c r="AX21" s="15">
        <f t="shared" si="100"/>
        <v>0.19999999999999996</v>
      </c>
      <c r="AY21" s="15">
        <f t="shared" si="100"/>
        <v>0.19999999999999996</v>
      </c>
      <c r="AZ21" s="15">
        <f t="shared" si="100"/>
        <v>0.19999999999999996</v>
      </c>
      <c r="BA21" s="15">
        <f t="shared" si="100"/>
        <v>0.19999999999999996</v>
      </c>
      <c r="BG21" s="17" t="s">
        <v>64</v>
      </c>
      <c r="BH21" s="12">
        <f>NPV(BH20,AU14:AHL14)</f>
        <v>968231.12719650159</v>
      </c>
    </row>
    <row r="22" spans="2:60" x14ac:dyDescent="0.25">
      <c r="B22" s="12" t="s">
        <v>52</v>
      </c>
      <c r="G22" s="15">
        <f t="shared" si="78"/>
        <v>0.36308623298033282</v>
      </c>
      <c r="H22" s="15">
        <f t="shared" si="79"/>
        <v>0.30479806696582679</v>
      </c>
      <c r="I22" s="15">
        <f t="shared" si="80"/>
        <v>0.26528599605522674</v>
      </c>
      <c r="J22" s="15">
        <f t="shared" si="81"/>
        <v>0.18329466357308588</v>
      </c>
      <c r="K22" s="15">
        <f t="shared" si="82"/>
        <v>8.3518312985571663E-2</v>
      </c>
      <c r="L22" s="15">
        <f t="shared" si="83"/>
        <v>0.11428571428571432</v>
      </c>
      <c r="M22" s="15">
        <f t="shared" si="84"/>
        <v>0.19745388412574694</v>
      </c>
      <c r="N22" s="15">
        <f t="shared" si="85"/>
        <v>0.12509803921568619</v>
      </c>
      <c r="O22" s="15">
        <f t="shared" si="86"/>
        <v>0.15236875800256078</v>
      </c>
      <c r="P22" s="15">
        <f t="shared" si="87"/>
        <v>-7.3836657169990549E-2</v>
      </c>
      <c r="Q22" s="15">
        <f t="shared" si="88"/>
        <v>-8.2013451941852944E-2</v>
      </c>
      <c r="R22" s="15">
        <f t="shared" si="89"/>
        <v>-7.3893342628093439E-2</v>
      </c>
      <c r="S22" s="15">
        <f t="shared" si="90"/>
        <v>3.555555555555534E-3</v>
      </c>
      <c r="T22" s="15">
        <f t="shared" si="91"/>
        <v>0.35247372468597793</v>
      </c>
      <c r="U22" s="15">
        <f t="shared" si="92"/>
        <v>0.30371070668872613</v>
      </c>
      <c r="V22" s="15">
        <f t="shared" si="93"/>
        <v>0.43093714715844933</v>
      </c>
      <c r="W22" s="15">
        <f t="shared" si="94"/>
        <v>0.28985828166519045</v>
      </c>
      <c r="X22" s="15">
        <f t="shared" si="95"/>
        <v>0.25663381349507208</v>
      </c>
      <c r="Y22" s="15">
        <f t="shared" si="96"/>
        <v>0.25616388687454683</v>
      </c>
      <c r="Z22" s="15">
        <f t="shared" si="97"/>
        <v>-5.5365597054181981E-2</v>
      </c>
      <c r="AA22" s="15">
        <f t="shared" si="98"/>
        <v>0.12154506437768231</v>
      </c>
      <c r="AB22" s="15">
        <f t="shared" si="98"/>
        <v>2.2775263951734459E-2</v>
      </c>
      <c r="AC22" s="15">
        <f t="shared" si="98"/>
        <v>-6.4944436426612739E-3</v>
      </c>
      <c r="AD22" s="15">
        <f t="shared" ref="AD22:AD23" si="101">AD7/Z7-1</f>
        <v>7.4620632047890822E-2</v>
      </c>
      <c r="AE22" s="15">
        <f t="shared" si="99"/>
        <v>0.12999999999999989</v>
      </c>
      <c r="AF22" s="15">
        <f t="shared" si="99"/>
        <v>0.12999999999999989</v>
      </c>
      <c r="AG22" s="15">
        <f t="shared" si="99"/>
        <v>0.12999999999999989</v>
      </c>
      <c r="AH22" s="15">
        <f t="shared" si="99"/>
        <v>0.12999999999999989</v>
      </c>
      <c r="AO22" s="15"/>
      <c r="AP22" s="15">
        <f t="shared" ref="AP22:BA23" si="102">AP7/AO7-1</f>
        <v>0.2668114480725976</v>
      </c>
      <c r="AQ22" s="15">
        <f t="shared" si="102"/>
        <v>0.1304720504500092</v>
      </c>
      <c r="AR22" s="15">
        <f t="shared" si="102"/>
        <v>-2.805459272097055E-2</v>
      </c>
      <c r="AS22" s="15">
        <f t="shared" si="102"/>
        <v>0.27671904602696973</v>
      </c>
      <c r="AT22" s="15">
        <f t="shared" si="102"/>
        <v>0.15952339385474867</v>
      </c>
      <c r="AU22" s="15">
        <f t="shared" si="102"/>
        <v>5.081492076636418E-2</v>
      </c>
      <c r="AV22" s="15">
        <f t="shared" si="102"/>
        <v>0.12999999999999989</v>
      </c>
      <c r="AW22" s="15">
        <f t="shared" si="102"/>
        <v>9.9999999999999867E-2</v>
      </c>
      <c r="AX22" s="15">
        <f t="shared" si="102"/>
        <v>0.10000000000000009</v>
      </c>
      <c r="AY22" s="15">
        <f t="shared" si="102"/>
        <v>0.10000000000000009</v>
      </c>
      <c r="AZ22" s="15">
        <f t="shared" si="102"/>
        <v>0.10000000000000009</v>
      </c>
      <c r="BA22" s="15">
        <f t="shared" si="102"/>
        <v>0.10000000000000009</v>
      </c>
      <c r="BG22" s="17" t="s">
        <v>65</v>
      </c>
      <c r="BH22" s="12">
        <f>Main!D7-Main!D8</f>
        <v>128671</v>
      </c>
    </row>
    <row r="23" spans="2:60" x14ac:dyDescent="0.25">
      <c r="B23" s="12" t="s">
        <v>53</v>
      </c>
      <c r="G23" s="15">
        <f t="shared" si="78"/>
        <v>-0.22098833981121602</v>
      </c>
      <c r="H23" s="15">
        <f t="shared" si="79"/>
        <v>3.7647058823529367E-2</v>
      </c>
      <c r="I23" s="15">
        <f t="shared" si="80"/>
        <v>9.9059561128526541E-2</v>
      </c>
      <c r="J23" s="15">
        <f t="shared" si="81"/>
        <v>0.12781531531531543</v>
      </c>
      <c r="K23" s="15">
        <f t="shared" si="82"/>
        <v>0.48823948681397011</v>
      </c>
      <c r="L23" s="15">
        <f t="shared" si="83"/>
        <v>0.15816326530612246</v>
      </c>
      <c r="M23" s="15">
        <f t="shared" si="84"/>
        <v>0.47803764974329721</v>
      </c>
      <c r="N23" s="15">
        <f t="shared" si="85"/>
        <v>0.41238142785821275</v>
      </c>
      <c r="O23" s="15">
        <f t="shared" si="86"/>
        <v>0.3793103448275863</v>
      </c>
      <c r="P23" s="15">
        <f t="shared" si="87"/>
        <v>0.26529613313754274</v>
      </c>
      <c r="Q23" s="15">
        <f t="shared" si="88"/>
        <v>6.3681976071015001E-2</v>
      </c>
      <c r="R23" s="15">
        <f t="shared" si="89"/>
        <v>7.0696359137500941E-4</v>
      </c>
      <c r="S23" s="15">
        <f t="shared" si="90"/>
        <v>-3.7152777777777812E-2</v>
      </c>
      <c r="T23" s="15">
        <f t="shared" si="91"/>
        <v>0.29245647969052224</v>
      </c>
      <c r="U23" s="15">
        <f t="shared" si="92"/>
        <v>0.1814223512336719</v>
      </c>
      <c r="V23" s="15">
        <f t="shared" si="93"/>
        <v>0.46238078417520301</v>
      </c>
      <c r="W23" s="15">
        <f t="shared" si="94"/>
        <v>0.21673278038225741</v>
      </c>
      <c r="X23" s="15">
        <f t="shared" si="95"/>
        <v>9.4582460341215313E-2</v>
      </c>
      <c r="Y23" s="15">
        <f t="shared" si="96"/>
        <v>0.10472972972972983</v>
      </c>
      <c r="Z23" s="15">
        <f t="shared" si="97"/>
        <v>0.23091787439613531</v>
      </c>
      <c r="AA23" s="15">
        <f t="shared" si="98"/>
        <v>0.11410788381742742</v>
      </c>
      <c r="AB23" s="15">
        <f t="shared" si="98"/>
        <v>-4.8126879956248314E-2</v>
      </c>
      <c r="AC23" s="15">
        <f t="shared" si="98"/>
        <v>0.10619961078676665</v>
      </c>
      <c r="AD23" s="15">
        <f t="shared" si="101"/>
        <v>2.1585557299842906E-2</v>
      </c>
      <c r="AE23" s="15">
        <f t="shared" si="99"/>
        <v>0.12000000000000033</v>
      </c>
      <c r="AF23" s="15">
        <f t="shared" si="99"/>
        <v>0.12000000000000011</v>
      </c>
      <c r="AG23" s="15">
        <f t="shared" si="99"/>
        <v>0.12000000000000011</v>
      </c>
      <c r="AH23" s="15">
        <f t="shared" si="99"/>
        <v>0.12000000000000011</v>
      </c>
      <c r="AO23" s="15"/>
      <c r="AP23" s="15">
        <f t="shared" si="102"/>
        <v>7.4214202561118103E-3</v>
      </c>
      <c r="AQ23" s="15">
        <f t="shared" si="102"/>
        <v>0.3796042178246426</v>
      </c>
      <c r="AR23" s="15">
        <f t="shared" si="102"/>
        <v>0.15715631871008262</v>
      </c>
      <c r="AS23" s="15">
        <f t="shared" si="102"/>
        <v>0.22240318494390166</v>
      </c>
      <c r="AT23" s="15">
        <f t="shared" si="102"/>
        <v>0.16387860843819402</v>
      </c>
      <c r="AU23" s="15">
        <f t="shared" si="102"/>
        <v>4.4581531416942211E-2</v>
      </c>
      <c r="AV23" s="15">
        <f t="shared" si="102"/>
        <v>0.12000000000000033</v>
      </c>
      <c r="AW23" s="15">
        <f t="shared" si="102"/>
        <v>5.0000000000000044E-2</v>
      </c>
      <c r="AX23" s="15">
        <f t="shared" si="102"/>
        <v>5.0000000000000044E-2</v>
      </c>
      <c r="AY23" s="15">
        <f t="shared" si="102"/>
        <v>5.0000000000000044E-2</v>
      </c>
      <c r="AZ23" s="15">
        <f t="shared" si="102"/>
        <v>5.0000000000000044E-2</v>
      </c>
      <c r="BA23" s="15">
        <f t="shared" si="102"/>
        <v>5.0000000000000044E-2</v>
      </c>
      <c r="BG23" s="17" t="s">
        <v>66</v>
      </c>
      <c r="BH23" s="12">
        <f>+BH21+BH22</f>
        <v>1096902.1271965015</v>
      </c>
    </row>
    <row r="24" spans="2:60" x14ac:dyDescent="0.25">
      <c r="B24" s="12" t="s">
        <v>54</v>
      </c>
      <c r="G24" s="15">
        <f t="shared" ref="G24:G25" si="103">G14/C14-1</f>
        <v>0.73258385551050487</v>
      </c>
      <c r="H24" s="15">
        <f t="shared" ref="H24:H25" si="104">H14/D14-1</f>
        <v>0.32044728434504788</v>
      </c>
      <c r="I24" s="15">
        <f t="shared" ref="I24:I25" si="105">I14/E14-1</f>
        <v>0.36541889483065959</v>
      </c>
      <c r="J24" s="15">
        <f t="shared" ref="J24:J25" si="106">J14/F14-1</f>
        <v>-3.9629139072847681</v>
      </c>
      <c r="K24" s="15">
        <f t="shared" ref="K24:K25" si="107">K14/G14-1</f>
        <v>-0.11137113073077332</v>
      </c>
      <c r="L24" s="15">
        <f t="shared" ref="L24:L25" si="108">L14/H14-1</f>
        <v>0.20336317444955232</v>
      </c>
      <c r="M24" s="15">
        <f t="shared" ref="M24:M25" si="109">M14/I14-1</f>
        <v>-0.2310704960835509</v>
      </c>
      <c r="N24" s="15">
        <f t="shared" ref="N24:N25" si="110">N14/J14-1</f>
        <v>0.19255699597675457</v>
      </c>
      <c r="O24" s="15">
        <f t="shared" ref="O24:O25" si="111">O14/K14-1</f>
        <v>-0.18170936078525257</v>
      </c>
      <c r="P24" s="15">
        <f t="shared" ref="P24:P25" si="112">P14/L14-1</f>
        <v>-0.30039207801347145</v>
      </c>
      <c r="Q24" s="15">
        <f t="shared" ref="Q24:Q25" si="113">Q14/M14-1</f>
        <v>0.59125636672325976</v>
      </c>
      <c r="R24" s="15">
        <f t="shared" ref="R24:R25" si="114">R14/N14-1</f>
        <v>0.42695155093243375</v>
      </c>
      <c r="S24" s="15">
        <f>S14/O14-1</f>
        <v>1.6228788765359861</v>
      </c>
      <c r="T24" s="15">
        <f t="shared" ref="T24:T25" si="115">T14/P14-1</f>
        <v>1.6620204052306367</v>
      </c>
      <c r="U24" s="15">
        <f t="shared" ref="U24:U25" si="116">U14/Q14-1</f>
        <v>0.68364897305948258</v>
      </c>
      <c r="V24" s="15">
        <f t="shared" ref="V24:V25" si="117">V14/R14-1</f>
        <v>0.35561830958166407</v>
      </c>
      <c r="W24" s="15">
        <f t="shared" ref="W24:W25" si="118">W14/S14-1</f>
        <v>-8.3324037925264882E-2</v>
      </c>
      <c r="X24" s="15">
        <f t="shared" ref="X24:X25" si="119">X14/T14-1</f>
        <v>-0.13619433198380571</v>
      </c>
      <c r="Y24" s="15">
        <f t="shared" ref="Y24:Y25" si="120">Y14/U14-1</f>
        <v>-0.26542036332910857</v>
      </c>
      <c r="Z24" s="15">
        <f t="shared" ref="Z24:Z25" si="121">Z14/V14-1</f>
        <v>-0.33998643542292417</v>
      </c>
      <c r="AA24" s="15">
        <f t="shared" ref="AA24:AC24" si="122">AA14/W14-1</f>
        <v>-8.4266244828425374E-2</v>
      </c>
      <c r="AB24" s="15">
        <f t="shared" si="122"/>
        <v>0.147856517935258</v>
      </c>
      <c r="AC24" s="15">
        <f t="shared" si="122"/>
        <v>0.41545650611071161</v>
      </c>
      <c r="AD24" s="15">
        <f>AD14/Z14-1</f>
        <v>0.51842337052260712</v>
      </c>
      <c r="AE24" s="15">
        <f t="shared" ref="AE24:AH24" si="123">AE14/AA14-1</f>
        <v>4.0684273470199539E-3</v>
      </c>
      <c r="AF24" s="15">
        <f t="shared" si="123"/>
        <v>1.0412494555749108E-2</v>
      </c>
      <c r="AG24" s="15">
        <f t="shared" si="123"/>
        <v>-8.3482436893696499E-2</v>
      </c>
      <c r="AH24" s="15">
        <f t="shared" si="123"/>
        <v>-6.5545366655386794E-2</v>
      </c>
      <c r="AO24" s="15"/>
      <c r="AP24" s="15">
        <f>AP14/AO14-1</f>
        <v>1.3254318742693858</v>
      </c>
      <c r="AQ24" s="15">
        <f t="shared" ref="AQ24:BA24" si="124">AQ14/AP14-1</f>
        <v>6.5071075488032371E-3</v>
      </c>
      <c r="AR24" s="15">
        <f t="shared" si="124"/>
        <v>0.11734184239733625</v>
      </c>
      <c r="AS24" s="15">
        <f t="shared" si="124"/>
        <v>0.88812734361419454</v>
      </c>
      <c r="AT24" s="15">
        <f t="shared" si="124"/>
        <v>-0.21123722594136751</v>
      </c>
      <c r="AU24" s="15">
        <f t="shared" si="124"/>
        <v>0.23049089575135073</v>
      </c>
      <c r="AV24" s="15">
        <f t="shared" si="124"/>
        <v>-3.7226534318042681E-2</v>
      </c>
      <c r="AW24" s="15">
        <f t="shared" si="124"/>
        <v>8.3973343425183478E-2</v>
      </c>
      <c r="AX24" s="15">
        <f t="shared" si="124"/>
        <v>5.1198006159942411E-2</v>
      </c>
      <c r="AY24" s="15">
        <f t="shared" si="124"/>
        <v>4.1637440465047693E-2</v>
      </c>
      <c r="AZ24" s="15">
        <f t="shared" si="124"/>
        <v>3.0002158041199767E-2</v>
      </c>
      <c r="BA24" s="15">
        <f t="shared" si="124"/>
        <v>1.5541274209869282E-2</v>
      </c>
      <c r="BG24" s="17" t="s">
        <v>67</v>
      </c>
      <c r="BH24" s="13">
        <f>BH23/Main!D5</f>
        <v>87.0419082047692</v>
      </c>
    </row>
    <row r="25" spans="2:60" x14ac:dyDescent="0.25">
      <c r="B25" s="12" t="s">
        <v>55</v>
      </c>
      <c r="G25" s="15">
        <f t="shared" si="103"/>
        <v>4.4128791116126997E-3</v>
      </c>
      <c r="H25" s="15">
        <f t="shared" si="104"/>
        <v>-3.6389325987251642E-4</v>
      </c>
      <c r="I25" s="15">
        <f t="shared" si="105"/>
        <v>2.0320697554132572E-4</v>
      </c>
      <c r="J25" s="15">
        <f t="shared" si="106"/>
        <v>9.0627177499698064E-3</v>
      </c>
      <c r="K25" s="15">
        <f t="shared" si="107"/>
        <v>-6.0343140452736588E-3</v>
      </c>
      <c r="L25" s="15">
        <f t="shared" si="108"/>
        <v>-4.6825653006695722E-3</v>
      </c>
      <c r="M25" s="15">
        <f t="shared" si="109"/>
        <v>-8.0413832884144165E-3</v>
      </c>
      <c r="N25" s="15">
        <f t="shared" si="110"/>
        <v>-8.1395464967135567E-3</v>
      </c>
      <c r="O25" s="15">
        <f t="shared" si="111"/>
        <v>-1.228742764442925E-2</v>
      </c>
      <c r="P25" s="15">
        <f t="shared" si="112"/>
        <v>-1.8472642487934898E-2</v>
      </c>
      <c r="Q25" s="15">
        <f t="shared" si="113"/>
        <v>-1.7685502270842535E-2</v>
      </c>
      <c r="R25" s="15">
        <f t="shared" si="114"/>
        <v>-1.7585019433424165E-2</v>
      </c>
      <c r="S25" s="15">
        <f t="shared" ref="S25" si="125">S15/O15-1</f>
        <v>-1.4728421259427416E-2</v>
      </c>
      <c r="T25" s="15">
        <f t="shared" si="115"/>
        <v>-1.0788560516081014E-2</v>
      </c>
      <c r="U25" s="15">
        <f t="shared" si="116"/>
        <v>-1.3606453879924318E-2</v>
      </c>
      <c r="V25" s="15">
        <f t="shared" si="117"/>
        <v>-1.5338909965166736E-2</v>
      </c>
      <c r="W25" s="15">
        <f t="shared" si="118"/>
        <v>18.574208550136277</v>
      </c>
      <c r="X25" s="15">
        <f t="shared" si="119"/>
        <v>18.480232838737397</v>
      </c>
      <c r="Y25" s="15">
        <f t="shared" si="120"/>
        <v>18.359397149230102</v>
      </c>
      <c r="Z25" s="15">
        <f t="shared" si="121"/>
        <v>18.252245004780718</v>
      </c>
      <c r="AA25" s="15">
        <f t="shared" ref="AA25:AC25" si="126">AA15/W15-1</f>
        <v>-3.9547599430754254E-2</v>
      </c>
      <c r="AB25" s="15">
        <f t="shared" si="126"/>
        <v>-3.5878842812901324E-2</v>
      </c>
      <c r="AC25" s="15">
        <f t="shared" si="126"/>
        <v>-3.0617698709628161E-2</v>
      </c>
      <c r="AD25" s="15">
        <f>AD15/Z15-1</f>
        <v>-2.6647099714219524E-2</v>
      </c>
      <c r="AE25" s="15">
        <f t="shared" ref="AE25:AH25" si="127">AE15/AA15-1</f>
        <v>-2.0000000000000129E-2</v>
      </c>
      <c r="AF25" s="15">
        <f t="shared" si="127"/>
        <v>-2.0000000000000018E-2</v>
      </c>
      <c r="AG25" s="15">
        <f t="shared" si="127"/>
        <v>-2.0000000000000018E-2</v>
      </c>
      <c r="AH25" s="15">
        <f t="shared" si="127"/>
        <v>-2.0000000000000018E-2</v>
      </c>
      <c r="AO25" s="15"/>
      <c r="AP25" s="15">
        <f>AP15/AO15-1</f>
        <v>9.0627177499698064E-3</v>
      </c>
      <c r="AQ25" s="15">
        <f t="shared" ref="AQ25:BA25" si="128">AQ15/AP15-1</f>
        <v>-8.1395464967135567E-3</v>
      </c>
      <c r="AR25" s="15">
        <f t="shared" si="128"/>
        <v>-1.7585019433424165E-2</v>
      </c>
      <c r="AS25" s="15">
        <f t="shared" si="128"/>
        <v>-1.5338909965166736E-2</v>
      </c>
      <c r="AT25" s="15">
        <f t="shared" si="128"/>
        <v>18.252245004780718</v>
      </c>
      <c r="AU25" s="15">
        <f t="shared" si="128"/>
        <v>-2.6647099714219524E-2</v>
      </c>
      <c r="AV25" s="15">
        <f t="shared" si="128"/>
        <v>-2.0000000000000018E-2</v>
      </c>
      <c r="AW25" s="15">
        <f t="shared" si="128"/>
        <v>-1.000000000000012E-2</v>
      </c>
      <c r="AX25" s="15">
        <f t="shared" si="128"/>
        <v>-1.0000000000000009E-2</v>
      </c>
      <c r="AY25" s="15">
        <f t="shared" si="128"/>
        <v>-1.0000000000000009E-2</v>
      </c>
      <c r="AZ25" s="15">
        <f t="shared" si="128"/>
        <v>-1.0000000000000009E-2</v>
      </c>
      <c r="BA25" s="15">
        <f t="shared" si="128"/>
        <v>-1.0000000000000009E-2</v>
      </c>
      <c r="BG25" s="17" t="s">
        <v>68</v>
      </c>
      <c r="BH25" s="17">
        <f>Main!D4</f>
        <v>150.66999999999999</v>
      </c>
    </row>
    <row r="26" spans="2:60" x14ac:dyDescent="0.25">
      <c r="B26" s="12" t="s">
        <v>56</v>
      </c>
      <c r="G26" s="15">
        <f t="shared" ref="G26:R26" si="129">G5/G3</f>
        <v>0.56761702947408976</v>
      </c>
      <c r="H26" s="15">
        <f t="shared" si="129"/>
        <v>0.57488440456869894</v>
      </c>
      <c r="I26" s="15">
        <f t="shared" si="129"/>
        <v>0.57673384706579722</v>
      </c>
      <c r="J26" s="15">
        <f t="shared" si="129"/>
        <v>0.54379264690905382</v>
      </c>
      <c r="K26" s="15">
        <f t="shared" si="129"/>
        <v>0.55937147417375277</v>
      </c>
      <c r="L26" s="15">
        <f t="shared" si="129"/>
        <v>0.55587510271158591</v>
      </c>
      <c r="M26" s="15">
        <f t="shared" si="129"/>
        <v>0.56621151139534309</v>
      </c>
      <c r="N26" s="15">
        <f t="shared" si="129"/>
        <v>0.54378730330982095</v>
      </c>
      <c r="O26" s="15">
        <f t="shared" si="129"/>
        <v>0.53881289632887097</v>
      </c>
      <c r="P26" s="15">
        <f t="shared" si="129"/>
        <v>0.51554952085019712</v>
      </c>
      <c r="Q26" s="15">
        <f t="shared" si="129"/>
        <v>0.54265479825872265</v>
      </c>
      <c r="R26" s="15">
        <f t="shared" si="129"/>
        <v>0.54163590987380927</v>
      </c>
      <c r="S26" s="15">
        <f t="shared" ref="S26:Z26" si="130">S5/S3</f>
        <v>0.56425136493473627</v>
      </c>
      <c r="T26" s="15">
        <f t="shared" si="130"/>
        <v>0.57616354234001288</v>
      </c>
      <c r="U26" s="15">
        <f t="shared" si="130"/>
        <v>0.57583156730857832</v>
      </c>
      <c r="V26" s="15">
        <f t="shared" si="130"/>
        <v>0.56205774975107869</v>
      </c>
      <c r="W26" s="15">
        <f t="shared" si="130"/>
        <v>0.5647909896928438</v>
      </c>
      <c r="X26" s="15">
        <f t="shared" si="130"/>
        <v>0.56799885197675248</v>
      </c>
      <c r="Y26" s="15">
        <f t="shared" si="130"/>
        <v>0.54903606785156023</v>
      </c>
      <c r="Z26" s="15">
        <f t="shared" si="130"/>
        <v>0.53526719966337055</v>
      </c>
      <c r="AA26" s="15">
        <f t="shared" ref="AA26:AC26" si="131">AA5/AA3</f>
        <v>0.56135096794531936</v>
      </c>
      <c r="AB26" s="15">
        <f t="shared" si="131"/>
        <v>0.5721945204010509</v>
      </c>
      <c r="AC26" s="15">
        <f t="shared" si="131"/>
        <v>0.56672708069836886</v>
      </c>
      <c r="AD26" s="15">
        <f>AD5/AD3</f>
        <v>0.56465067778936395</v>
      </c>
      <c r="AE26" s="15">
        <f t="shared" ref="AE26:AH26" si="132">AE5/AE3</f>
        <v>0.56918398637486711</v>
      </c>
      <c r="AF26" s="15">
        <f t="shared" si="132"/>
        <v>0.57604862382086119</v>
      </c>
      <c r="AG26" s="15">
        <f t="shared" si="132"/>
        <v>0.57063044033171684</v>
      </c>
      <c r="AH26" s="15">
        <f t="shared" si="132"/>
        <v>0.56465067778936395</v>
      </c>
      <c r="AO26" s="15">
        <f>AO5/AO3</f>
        <v>0.58880519597672631</v>
      </c>
      <c r="AP26" s="15">
        <f t="shared" ref="AP26:BA26" si="133">AP5/AP3</f>
        <v>0.5647607422945643</v>
      </c>
      <c r="AQ26" s="15">
        <f t="shared" si="133"/>
        <v>0.5558054331910266</v>
      </c>
      <c r="AR26" s="15">
        <f t="shared" si="133"/>
        <v>0.53578374706207854</v>
      </c>
      <c r="AS26" s="15">
        <f t="shared" si="133"/>
        <v>0.5693980290098084</v>
      </c>
      <c r="AT26" s="15">
        <f t="shared" si="133"/>
        <v>0.55379442503783116</v>
      </c>
      <c r="AU26" s="15">
        <f t="shared" si="133"/>
        <v>0.56625047984020505</v>
      </c>
      <c r="AV26" s="15">
        <f t="shared" si="133"/>
        <v>0.56994988096924459</v>
      </c>
      <c r="AW26" s="15">
        <f t="shared" si="133"/>
        <v>0.5738594275058877</v>
      </c>
      <c r="AX26" s="15">
        <f t="shared" si="133"/>
        <v>0.57773343271037969</v>
      </c>
      <c r="AY26" s="15">
        <f t="shared" si="133"/>
        <v>0.58157221968573991</v>
      </c>
      <c r="AZ26" s="15">
        <f t="shared" si="133"/>
        <v>0.58537610859768763</v>
      </c>
      <c r="BA26" s="15">
        <f t="shared" si="133"/>
        <v>0.58914541670134501</v>
      </c>
      <c r="BG26" s="18" t="s">
        <v>69</v>
      </c>
      <c r="BH26" s="19">
        <f>BH24/BH25-1</f>
        <v>-0.4223010008311594</v>
      </c>
    </row>
    <row r="27" spans="2:60" x14ac:dyDescent="0.25">
      <c r="B27" s="12" t="s">
        <v>57</v>
      </c>
      <c r="G27" s="15">
        <f t="shared" ref="G27:R27" si="134">G10/G3</f>
        <v>0.24507159827907277</v>
      </c>
      <c r="H27" s="15">
        <f t="shared" si="134"/>
        <v>0.24852252197078728</v>
      </c>
      <c r="I27" s="15">
        <f t="shared" si="134"/>
        <v>0.25563129816241847</v>
      </c>
      <c r="J27" s="15">
        <f t="shared" si="134"/>
        <v>0.20931357572054179</v>
      </c>
      <c r="K27" s="15">
        <f t="shared" si="134"/>
        <v>0.22854233743361127</v>
      </c>
      <c r="L27" s="15">
        <f t="shared" si="134"/>
        <v>0.23572308956450289</v>
      </c>
      <c r="M27" s="15">
        <f t="shared" si="134"/>
        <v>0.22659818760957059</v>
      </c>
      <c r="N27" s="15">
        <f t="shared" si="134"/>
        <v>0.20110689093868692</v>
      </c>
      <c r="O27" s="15">
        <f t="shared" si="134"/>
        <v>0.1938093734055735</v>
      </c>
      <c r="P27" s="15">
        <f t="shared" si="134"/>
        <v>0.1666710186176463</v>
      </c>
      <c r="Q27" s="15">
        <f t="shared" si="134"/>
        <v>0.24284755159941956</v>
      </c>
      <c r="R27" s="15">
        <f t="shared" si="134"/>
        <v>0.27507118000632713</v>
      </c>
      <c r="S27" s="15">
        <f t="shared" ref="S27:Z27" si="135">S10/S3</f>
        <v>0.29715804317171057</v>
      </c>
      <c r="T27" s="15">
        <f t="shared" si="135"/>
        <v>0.312879767291532</v>
      </c>
      <c r="U27" s="15">
        <f t="shared" si="135"/>
        <v>0.32296753585798088</v>
      </c>
      <c r="V27" s="15">
        <f t="shared" si="135"/>
        <v>0.29054098904746101</v>
      </c>
      <c r="W27" s="15">
        <f t="shared" si="135"/>
        <v>0.29545220626075192</v>
      </c>
      <c r="X27" s="15">
        <f t="shared" si="135"/>
        <v>0.279156202913109</v>
      </c>
      <c r="Y27" s="15">
        <f t="shared" si="135"/>
        <v>0.24800266311584554</v>
      </c>
      <c r="Z27" s="15">
        <f t="shared" si="135"/>
        <v>0.23879654954765411</v>
      </c>
      <c r="AA27" s="15">
        <f t="shared" ref="AA27:AC27" si="136">AA10/AA3</f>
        <v>0.24954504420594092</v>
      </c>
      <c r="AB27" s="15">
        <f t="shared" si="136"/>
        <v>0.29271888906761029</v>
      </c>
      <c r="AC27" s="15">
        <f t="shared" si="136"/>
        <v>0.27829136948613303</v>
      </c>
      <c r="AD27" s="15">
        <f>AD10/AD3</f>
        <v>0.27455683003128256</v>
      </c>
      <c r="AE27" s="15">
        <f t="shared" ref="AE27:AH27" si="137">AE10/AE3</f>
        <v>0.23453393386815793</v>
      </c>
      <c r="AF27" s="15">
        <f t="shared" si="137"/>
        <v>0.27405759467043039</v>
      </c>
      <c r="AG27" s="15">
        <f t="shared" si="137"/>
        <v>0.25895065654887289</v>
      </c>
      <c r="AH27" s="15">
        <f t="shared" si="137"/>
        <v>0.24933169020760274</v>
      </c>
      <c r="AO27" s="15">
        <f>AO10/AO3</f>
        <v>0.26053854133778359</v>
      </c>
      <c r="AP27" s="15">
        <f t="shared" ref="AP27:BA27" si="138">AP10/AP3</f>
        <v>0.23823445574079624</v>
      </c>
      <c r="AQ27" s="15">
        <f t="shared" si="138"/>
        <v>0.22197371754079218</v>
      </c>
      <c r="AR27" s="15">
        <f t="shared" si="138"/>
        <v>0.22585151785763202</v>
      </c>
      <c r="AS27" s="15">
        <f t="shared" si="138"/>
        <v>0.3055228868524319</v>
      </c>
      <c r="AT27" s="15">
        <f t="shared" si="138"/>
        <v>0.26461270842467011</v>
      </c>
      <c r="AU27" s="15">
        <f t="shared" si="138"/>
        <v>0.27421810445226646</v>
      </c>
      <c r="AV27" s="15">
        <f t="shared" si="138"/>
        <v>0.25434515989828943</v>
      </c>
      <c r="AW27" s="15">
        <f t="shared" si="138"/>
        <v>0.24532793965477809</v>
      </c>
      <c r="AX27" s="15">
        <f t="shared" si="138"/>
        <v>0.23476567519225275</v>
      </c>
      <c r="AY27" s="15">
        <f t="shared" si="138"/>
        <v>0.22253665945449469</v>
      </c>
      <c r="AZ27" s="15">
        <f t="shared" si="138"/>
        <v>0.20850739800733006</v>
      </c>
      <c r="BA27" s="15">
        <f t="shared" si="138"/>
        <v>0.19253156915208317</v>
      </c>
      <c r="BH27" s="21"/>
    </row>
    <row r="28" spans="2:60" x14ac:dyDescent="0.25">
      <c r="B28" s="12" t="s">
        <v>19</v>
      </c>
      <c r="G28" s="15">
        <f t="shared" ref="G28:R28" si="139">G13/G12</f>
        <v>0.10831831546998008</v>
      </c>
      <c r="H28" s="15">
        <f t="shared" si="139"/>
        <v>0.1098427740684902</v>
      </c>
      <c r="I28" s="15">
        <f t="shared" si="139"/>
        <v>8.8366557572151144E-2</v>
      </c>
      <c r="J28" s="15">
        <f t="shared" si="139"/>
        <v>0.11159650516282764</v>
      </c>
      <c r="K28" s="15">
        <f t="shared" si="139"/>
        <v>0.15127501777913238</v>
      </c>
      <c r="L28" s="15">
        <f t="shared" si="139"/>
        <v>0.18111467852144564</v>
      </c>
      <c r="M28" s="15">
        <f t="shared" si="139"/>
        <v>0.1808066759388039</v>
      </c>
      <c r="N28" s="15">
        <f t="shared" si="139"/>
        <v>3.0829596412556052E-3</v>
      </c>
      <c r="O28" s="15">
        <f t="shared" si="139"/>
        <v>0.11873146835116669</v>
      </c>
      <c r="P28" s="15">
        <f t="shared" si="139"/>
        <v>0.15923643832306392</v>
      </c>
      <c r="Q28" s="15">
        <f t="shared" si="139"/>
        <v>0.15809566584325174</v>
      </c>
      <c r="R28" s="15">
        <f t="shared" si="139"/>
        <v>0.18524265610787094</v>
      </c>
      <c r="S28" s="15">
        <f t="shared" ref="S28:Z28" si="140">S13/S12</f>
        <v>0.15754357938260583</v>
      </c>
      <c r="T28" s="15">
        <f t="shared" si="140"/>
        <v>0.15738003183989083</v>
      </c>
      <c r="U28" s="15">
        <f t="shared" si="140"/>
        <v>0.17898022892819979</v>
      </c>
      <c r="V28" s="15">
        <f t="shared" si="140"/>
        <v>0.15408573067781328</v>
      </c>
      <c r="W28" s="15">
        <f t="shared" si="140"/>
        <v>0.13193197422625963</v>
      </c>
      <c r="X28" s="15">
        <f t="shared" si="140"/>
        <v>0.15840959293152415</v>
      </c>
      <c r="Y28" s="15">
        <f t="shared" si="140"/>
        <v>0.14310355448777182</v>
      </c>
      <c r="Z28" s="15">
        <f t="shared" si="140"/>
        <v>0.20545868081880211</v>
      </c>
      <c r="AA28" s="15">
        <f t="shared" ref="AA28:AC28" si="141">AA13/AA12</f>
        <v>0.17324910738808019</v>
      </c>
      <c r="AB28" s="15">
        <f t="shared" si="141"/>
        <v>0.16139341642697347</v>
      </c>
      <c r="AC28" s="15">
        <f t="shared" si="141"/>
        <v>7.1142142756050381E-2</v>
      </c>
      <c r="AD28" s="15">
        <f>AD13/AD12</f>
        <v>0.15258889070948714</v>
      </c>
      <c r="AE28" s="15">
        <f t="shared" ref="AE28:AH28" si="142">AE13/AE12</f>
        <v>0.21</v>
      </c>
      <c r="AF28" s="15">
        <f t="shared" si="142"/>
        <v>0.21</v>
      </c>
      <c r="AG28" s="15">
        <f t="shared" si="142"/>
        <v>0.21</v>
      </c>
      <c r="AH28" s="15">
        <f t="shared" si="142"/>
        <v>0.21</v>
      </c>
      <c r="AO28" s="15">
        <f>AO13/AO12</f>
        <v>0.48551572053860803</v>
      </c>
      <c r="AP28" s="15">
        <f t="shared" ref="AP28:BA28" si="143">AP13/AP12</f>
        <v>0.10446678671468587</v>
      </c>
      <c r="AQ28" s="15">
        <f t="shared" si="143"/>
        <v>0.12782537147282319</v>
      </c>
      <c r="AR28" s="15">
        <f t="shared" si="143"/>
        <v>0.16249324071378063</v>
      </c>
      <c r="AS28" s="15">
        <f t="shared" si="143"/>
        <v>0.16202305640663919</v>
      </c>
      <c r="AT28" s="15">
        <f t="shared" si="143"/>
        <v>0.1592081650964558</v>
      </c>
      <c r="AU28" s="15">
        <f t="shared" si="143"/>
        <v>0.13908559562280529</v>
      </c>
      <c r="AV28" s="15">
        <f t="shared" si="143"/>
        <v>0.20999999999999996</v>
      </c>
      <c r="AW28" s="15">
        <f>AW13/AW12</f>
        <v>0.19151684808082828</v>
      </c>
      <c r="AX28" s="15">
        <f t="shared" si="143"/>
        <v>0.19151684808082825</v>
      </c>
      <c r="AY28" s="15">
        <f t="shared" si="143"/>
        <v>0.19151684808082828</v>
      </c>
      <c r="AZ28" s="15">
        <f t="shared" si="143"/>
        <v>0.19151684808082828</v>
      </c>
      <c r="BA28" s="15">
        <f t="shared" si="143"/>
        <v>0.19151684808082828</v>
      </c>
    </row>
  </sheetData>
  <conditionalFormatting sqref="BH26">
    <cfRule type="cellIs" dxfId="1" priority="1" operator="lessThan">
      <formula>0</formula>
    </cfRule>
    <cfRule type="cellIs" dxfId="0" priority="2" operator="greaterThan">
      <formula>0</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AD512-2174-4C84-8AA1-117F29341BE4}">
  <dimension ref="B3:D18"/>
  <sheetViews>
    <sheetView workbookViewId="0">
      <selection activeCell="C16" sqref="C16"/>
    </sheetView>
  </sheetViews>
  <sheetFormatPr defaultRowHeight="14.4" x14ac:dyDescent="0.3"/>
  <cols>
    <col min="2" max="2" width="16" bestFit="1" customWidth="1"/>
    <col min="3" max="3" width="9.88671875" bestFit="1" customWidth="1"/>
    <col min="4" max="4" width="13.5546875" bestFit="1" customWidth="1"/>
  </cols>
  <sheetData>
    <row r="3" spans="2:4" x14ac:dyDescent="0.3">
      <c r="B3" s="17" t="s">
        <v>6</v>
      </c>
      <c r="C3" s="12">
        <f>Main!D8</f>
        <v>13253</v>
      </c>
      <c r="D3" s="17"/>
    </row>
    <row r="4" spans="2:4" x14ac:dyDescent="0.3">
      <c r="B4" s="17" t="s">
        <v>70</v>
      </c>
      <c r="C4" s="12">
        <f>Main!D6</f>
        <v>1898743.3399999999</v>
      </c>
      <c r="D4" s="17"/>
    </row>
    <row r="5" spans="2:4" x14ac:dyDescent="0.3">
      <c r="B5" s="17" t="s">
        <v>71</v>
      </c>
      <c r="C5" s="12">
        <f>+C3+C4</f>
        <v>1911996.3399999999</v>
      </c>
      <c r="D5" s="17"/>
    </row>
    <row r="6" spans="2:4" x14ac:dyDescent="0.3">
      <c r="B6" s="18" t="s">
        <v>72</v>
      </c>
      <c r="C6" s="20">
        <f>C3/C5</f>
        <v>6.9314986241030153E-3</v>
      </c>
      <c r="D6" s="17"/>
    </row>
    <row r="7" spans="2:4" x14ac:dyDescent="0.3">
      <c r="B7" s="18" t="s">
        <v>73</v>
      </c>
      <c r="C7" s="20">
        <f>C4/C5</f>
        <v>0.99306850137589697</v>
      </c>
      <c r="D7" s="17"/>
    </row>
    <row r="8" spans="2:4" x14ac:dyDescent="0.3">
      <c r="B8" s="17"/>
      <c r="C8" s="17"/>
      <c r="D8" s="17"/>
    </row>
    <row r="9" spans="2:4" x14ac:dyDescent="0.3">
      <c r="B9" s="17" t="s">
        <v>74</v>
      </c>
      <c r="C9" s="15">
        <f>AVERAGE(DCF!AO28:AU28)</f>
        <v>0.19151684808082828</v>
      </c>
      <c r="D9" s="17" t="s">
        <v>75</v>
      </c>
    </row>
    <row r="10" spans="2:4" x14ac:dyDescent="0.3">
      <c r="B10" s="17" t="s">
        <v>76</v>
      </c>
      <c r="C10" s="12">
        <v>308</v>
      </c>
      <c r="D10" s="17" t="s">
        <v>86</v>
      </c>
    </row>
    <row r="11" spans="2:4" x14ac:dyDescent="0.3">
      <c r="B11" s="18" t="s">
        <v>77</v>
      </c>
      <c r="C11" s="20">
        <f>(C10*(1-C9))/C3</f>
        <v>1.8789165531661125E-2</v>
      </c>
      <c r="D11" s="17"/>
    </row>
    <row r="12" spans="2:4" x14ac:dyDescent="0.3">
      <c r="B12" s="17"/>
      <c r="C12" s="17"/>
      <c r="D12" s="17"/>
    </row>
    <row r="13" spans="2:4" x14ac:dyDescent="0.3">
      <c r="B13" s="17" t="s">
        <v>78</v>
      </c>
      <c r="C13" s="21">
        <f>'[1]T-Bond Yields'!$C$12</f>
        <v>4.3299999999999998E-2</v>
      </c>
      <c r="D13" s="17" t="s">
        <v>79</v>
      </c>
    </row>
    <row r="14" spans="2:4" x14ac:dyDescent="0.3">
      <c r="B14" s="17" t="s">
        <v>80</v>
      </c>
      <c r="C14" s="17">
        <v>1.04</v>
      </c>
      <c r="D14" s="17" t="s">
        <v>85</v>
      </c>
    </row>
    <row r="15" spans="2:4" x14ac:dyDescent="0.3">
      <c r="B15" s="17" t="s">
        <v>81</v>
      </c>
      <c r="C15" s="15">
        <v>0.08</v>
      </c>
      <c r="D15" s="17" t="s">
        <v>82</v>
      </c>
    </row>
    <row r="16" spans="2:4" x14ac:dyDescent="0.3">
      <c r="B16" s="18" t="s">
        <v>83</v>
      </c>
      <c r="C16" s="20">
        <f>(C13+C14*(C15-C13))</f>
        <v>8.1468000000000013E-2</v>
      </c>
      <c r="D16" s="17"/>
    </row>
    <row r="17" spans="2:4" x14ac:dyDescent="0.3">
      <c r="B17" s="17"/>
      <c r="C17" s="17"/>
      <c r="D17" s="17"/>
    </row>
    <row r="18" spans="2:4" x14ac:dyDescent="0.3">
      <c r="B18" s="22" t="s">
        <v>84</v>
      </c>
      <c r="C18" s="23">
        <f>(C7*C16)+((C6*C11)*(1-C9))</f>
        <v>8.1008599151009192E-2</v>
      </c>
      <c r="D18"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DCF</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Sheldon</dc:creator>
  <cp:lastModifiedBy>Bill Sheldon</cp:lastModifiedBy>
  <dcterms:created xsi:type="dcterms:W3CDTF">2024-03-13T03:58:55Z</dcterms:created>
  <dcterms:modified xsi:type="dcterms:W3CDTF">2024-03-27T04:04:27Z</dcterms:modified>
</cp:coreProperties>
</file>