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ixIP\Desktop\Datasets Excel\"/>
    </mc:Choice>
  </mc:AlternateContent>
  <xr:revisionPtr revIDLastSave="0" documentId="13_ncr:1_{BCB73E7E-E63A-476D-9704-FD8C39FEF1D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rders_has_products" sheetId="1" r:id="rId1"/>
    <sheet name="Hoja2" sheetId="3" r:id="rId2"/>
  </sheets>
  <externalReferences>
    <externalReference r:id="rId3"/>
  </externalReferences>
  <definedNames>
    <definedName name="_xlnm._FilterDatabase" localSheetId="0" hidden="1">orders_has_products!$A$7:$X$37</definedName>
    <definedName name="Entregado">Hoja2!$G$6:$G$7</definedName>
    <definedName name="Proceso">Hoja2!$G$2:$G$3</definedName>
    <definedName name="Tránsito">Hoja2!$G$4:$G$5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3" i="1"/>
  <c r="L2" i="1"/>
  <c r="H35" i="1"/>
  <c r="I35" i="1" s="1"/>
  <c r="H24" i="1"/>
  <c r="I24" i="1" s="1"/>
  <c r="H33" i="1"/>
  <c r="I33" i="1" s="1"/>
  <c r="H17" i="1"/>
  <c r="I17" i="1" s="1"/>
  <c r="H26" i="1"/>
  <c r="I26" i="1" s="1"/>
  <c r="H15" i="1"/>
  <c r="I15" i="1" s="1"/>
  <c r="H8" i="1"/>
  <c r="I8" i="1" s="1"/>
  <c r="H14" i="1"/>
  <c r="I14" i="1" s="1"/>
  <c r="H34" i="1"/>
  <c r="I34" i="1" s="1"/>
  <c r="H11" i="1"/>
  <c r="I11" i="1" s="1"/>
  <c r="H13" i="1"/>
  <c r="I13" i="1" s="1"/>
  <c r="H23" i="1"/>
  <c r="I23" i="1" s="1"/>
  <c r="H32" i="1"/>
  <c r="I32" i="1" s="1"/>
  <c r="H30" i="1"/>
  <c r="I30" i="1" s="1"/>
  <c r="H37" i="1"/>
  <c r="I37" i="1" s="1"/>
  <c r="H27" i="1"/>
  <c r="I27" i="1" s="1"/>
  <c r="H31" i="1"/>
  <c r="I31" i="1" s="1"/>
  <c r="H28" i="1"/>
  <c r="I28" i="1" s="1"/>
  <c r="H25" i="1"/>
  <c r="I25" i="1" s="1"/>
  <c r="H18" i="1"/>
  <c r="I18" i="1" s="1"/>
  <c r="H36" i="1"/>
  <c r="I36" i="1" s="1"/>
  <c r="H20" i="1"/>
  <c r="I20" i="1" s="1"/>
  <c r="H16" i="1"/>
  <c r="I16" i="1" s="1"/>
  <c r="H19" i="1"/>
  <c r="I19" i="1" s="1"/>
  <c r="H29" i="1"/>
  <c r="I29" i="1" s="1"/>
  <c r="H10" i="1"/>
  <c r="I10" i="1" s="1"/>
  <c r="H9" i="1"/>
  <c r="I9" i="1" s="1"/>
  <c r="H21" i="1"/>
  <c r="I21" i="1" s="1"/>
  <c r="H22" i="1"/>
  <c r="I22" i="1" s="1"/>
  <c r="H12" i="1"/>
  <c r="I12" i="1" s="1"/>
  <c r="G3" i="1"/>
  <c r="G2" i="1"/>
  <c r="G1" i="1"/>
  <c r="S35" i="1"/>
  <c r="S24" i="1"/>
  <c r="S33" i="1"/>
  <c r="S17" i="1"/>
  <c r="S26" i="1"/>
  <c r="S15" i="1"/>
  <c r="S8" i="1"/>
  <c r="S14" i="1"/>
  <c r="S34" i="1"/>
  <c r="S11" i="1"/>
  <c r="S13" i="1"/>
  <c r="S23" i="1"/>
  <c r="S32" i="1"/>
  <c r="S30" i="1"/>
  <c r="S37" i="1"/>
  <c r="S27" i="1"/>
  <c r="S31" i="1"/>
  <c r="S28" i="1"/>
  <c r="S25" i="1"/>
  <c r="S18" i="1"/>
  <c r="S36" i="1"/>
  <c r="S20" i="1"/>
  <c r="S16" i="1"/>
  <c r="S19" i="1"/>
  <c r="S29" i="1"/>
  <c r="S10" i="1"/>
  <c r="S9" i="1"/>
  <c r="S21" i="1"/>
  <c r="S22" i="1"/>
  <c r="S12" i="1"/>
  <c r="L35" i="1"/>
  <c r="L24" i="1"/>
  <c r="L33" i="1"/>
  <c r="L17" i="1"/>
  <c r="L26" i="1"/>
  <c r="L15" i="1"/>
  <c r="L8" i="1"/>
  <c r="L14" i="1"/>
  <c r="L34" i="1"/>
  <c r="L11" i="1"/>
  <c r="L13" i="1"/>
  <c r="L23" i="1"/>
  <c r="L32" i="1"/>
  <c r="L30" i="1"/>
  <c r="L37" i="1"/>
  <c r="L27" i="1"/>
  <c r="L31" i="1"/>
  <c r="L28" i="1"/>
  <c r="L25" i="1"/>
  <c r="L18" i="1"/>
  <c r="L36" i="1"/>
  <c r="L20" i="1"/>
  <c r="L16" i="1"/>
  <c r="L19" i="1"/>
  <c r="L29" i="1"/>
  <c r="L10" i="1"/>
  <c r="L9" i="1"/>
  <c r="L21" i="1"/>
  <c r="L22" i="1"/>
  <c r="L12" i="1"/>
  <c r="M3" i="1" l="1"/>
  <c r="M2" i="1"/>
  <c r="V35" i="1"/>
  <c r="V24" i="1"/>
  <c r="V33" i="1"/>
  <c r="V17" i="1"/>
  <c r="V26" i="1"/>
  <c r="V15" i="1"/>
  <c r="V8" i="1"/>
  <c r="V14" i="1"/>
  <c r="V34" i="1"/>
  <c r="V11" i="1"/>
  <c r="V13" i="1"/>
  <c r="V23" i="1"/>
  <c r="V32" i="1"/>
  <c r="V30" i="1"/>
  <c r="V37" i="1"/>
  <c r="V27" i="1"/>
  <c r="V31" i="1"/>
  <c r="V28" i="1"/>
  <c r="V25" i="1"/>
  <c r="V18" i="1"/>
  <c r="V36" i="1"/>
  <c r="V20" i="1"/>
  <c r="V16" i="1"/>
  <c r="V19" i="1"/>
  <c r="V29" i="1"/>
  <c r="V10" i="1"/>
  <c r="V9" i="1"/>
  <c r="V21" i="1"/>
  <c r="V22" i="1"/>
  <c r="V12" i="1"/>
  <c r="U35" i="1"/>
  <c r="U24" i="1"/>
  <c r="U33" i="1"/>
  <c r="U17" i="1"/>
  <c r="U26" i="1"/>
  <c r="U15" i="1"/>
  <c r="U8" i="1"/>
  <c r="U14" i="1"/>
  <c r="U34" i="1"/>
  <c r="U11" i="1"/>
  <c r="U13" i="1"/>
  <c r="U23" i="1"/>
  <c r="U32" i="1"/>
  <c r="U30" i="1"/>
  <c r="U37" i="1"/>
  <c r="U27" i="1"/>
  <c r="U31" i="1"/>
  <c r="U28" i="1"/>
  <c r="U25" i="1"/>
  <c r="U18" i="1"/>
  <c r="U36" i="1"/>
  <c r="U20" i="1"/>
  <c r="U16" i="1"/>
  <c r="U19" i="1"/>
  <c r="U29" i="1"/>
  <c r="U10" i="1"/>
  <c r="U9" i="1"/>
  <c r="U21" i="1"/>
  <c r="U22" i="1"/>
  <c r="U12" i="1"/>
</calcChain>
</file>

<file path=xl/sharedStrings.xml><?xml version="1.0" encoding="utf-8"?>
<sst xmlns="http://schemas.openxmlformats.org/spreadsheetml/2006/main" count="319" uniqueCount="99">
  <si>
    <t>order_id</t>
  </si>
  <si>
    <t>product_id</t>
  </si>
  <si>
    <t>option_id</t>
  </si>
  <si>
    <t>quantity</t>
  </si>
  <si>
    <t>order_date</t>
  </si>
  <si>
    <t>delivery_date</t>
  </si>
  <si>
    <t xml:space="preserve">ship_address </t>
  </si>
  <si>
    <t>tracking_number</t>
  </si>
  <si>
    <t>delivery_status</t>
  </si>
  <si>
    <t>product_name</t>
  </si>
  <si>
    <t>vendor_id</t>
  </si>
  <si>
    <t>nombre vendor</t>
  </si>
  <si>
    <t>Macbook Pro (2017)</t>
  </si>
  <si>
    <t xml:space="preserve">ZW60001 </t>
  </si>
  <si>
    <t xml:space="preserve">Macbook Air (2015) </t>
  </si>
  <si>
    <t>Iphone X</t>
  </si>
  <si>
    <t xml:space="preserve">AB61001 </t>
  </si>
  <si>
    <t>Iphone 7</t>
  </si>
  <si>
    <t>Iphone 8</t>
  </si>
  <si>
    <t xml:space="preserve">CD62001 </t>
  </si>
  <si>
    <t>Ipad Air</t>
  </si>
  <si>
    <t>Ipad Mini 3th gen</t>
  </si>
  <si>
    <t xml:space="preserve">KB63001 </t>
  </si>
  <si>
    <t>ESC8000 G3</t>
  </si>
  <si>
    <t>ESC8000 G4</t>
  </si>
  <si>
    <t xml:space="preserve">IK64001 </t>
  </si>
  <si>
    <t>XPS 13 - 5080</t>
  </si>
  <si>
    <t>XPS 15 - 5070</t>
  </si>
  <si>
    <t>Monoprice Ultra Slim Series High Speed HDMI Cable</t>
  </si>
  <si>
    <t xml:space="preserve">OP65001 </t>
  </si>
  <si>
    <t>Monoprice Ultra Slim Series High Speed HDMI Cable - 4K</t>
  </si>
  <si>
    <t xml:space="preserve">XH66001 </t>
  </si>
  <si>
    <t>Avantree HT3189 Wireless Headphones</t>
  </si>
  <si>
    <t>COWIN E7 PRO</t>
  </si>
  <si>
    <t>Revision fecha</t>
  </si>
  <si>
    <t>Revision fecha 2</t>
  </si>
  <si>
    <t>1325 Candy Rd--- San Francisco--- CA 96123</t>
  </si>
  <si>
    <t>1931 Brown St--- Gainesville--- FL 85321</t>
  </si>
  <si>
    <t xml:space="preserve">1622 Seaside St--- Seattle--- WA 32569 </t>
  </si>
  <si>
    <t>1756 East Dr--- Houston--- TX 28562</t>
  </si>
  <si>
    <t xml:space="preserve">1465 River Dr--- Boston--- MA 43625 </t>
  </si>
  <si>
    <t>1896 West Dr--- Portland--- OR 65842</t>
  </si>
  <si>
    <t>1252 Vine St--- Chicago--- IL 73215</t>
  </si>
  <si>
    <t>Apple</t>
  </si>
  <si>
    <t>Microsoft</t>
  </si>
  <si>
    <t>Lenovo</t>
  </si>
  <si>
    <t>Asus</t>
  </si>
  <si>
    <t>Dell</t>
  </si>
  <si>
    <t>Monoprice</t>
  </si>
  <si>
    <t>Sony</t>
  </si>
  <si>
    <t>Estado</t>
  </si>
  <si>
    <t>Proceso</t>
  </si>
  <si>
    <t>Tránsito</t>
  </si>
  <si>
    <t>Entregado</t>
  </si>
  <si>
    <t>Inventario ok</t>
  </si>
  <si>
    <t>A tiempo</t>
  </si>
  <si>
    <t>Retraso</t>
  </si>
  <si>
    <t>Conforme</t>
  </si>
  <si>
    <t>Reclamo</t>
  </si>
  <si>
    <t>Opciones…</t>
  </si>
  <si>
    <t>Estado 2</t>
  </si>
  <si>
    <t>Sin Inventario</t>
  </si>
  <si>
    <t>Mes</t>
  </si>
  <si>
    <t>Apellido</t>
  </si>
  <si>
    <t>Anna</t>
  </si>
  <si>
    <t>Addison</t>
  </si>
  <si>
    <t>Carol</t>
  </si>
  <si>
    <t>Campbell</t>
  </si>
  <si>
    <t>Julia</t>
  </si>
  <si>
    <t>Jones</t>
  </si>
  <si>
    <t>Irene</t>
  </si>
  <si>
    <t>Everly</t>
  </si>
  <si>
    <t>Rachel</t>
  </si>
  <si>
    <t>Rose</t>
  </si>
  <si>
    <t>Sophie</t>
  </si>
  <si>
    <t>Sutton</t>
  </si>
  <si>
    <t>Wendy</t>
  </si>
  <si>
    <t>West</t>
  </si>
  <si>
    <t>Nombre</t>
  </si>
  <si>
    <t>Concatenar</t>
  </si>
  <si>
    <t>10 Addison 1000</t>
  </si>
  <si>
    <t>10 Campbell 1001</t>
  </si>
  <si>
    <t>11 Jones 1002</t>
  </si>
  <si>
    <t>12 Everly 1003</t>
  </si>
  <si>
    <t>10 Rose 1004</t>
  </si>
  <si>
    <t>10 Sutton 1005</t>
  </si>
  <si>
    <t>10 West 1006</t>
  </si>
  <si>
    <t>Order extraer</t>
  </si>
  <si>
    <t>Sumar</t>
  </si>
  <si>
    <t>Promedio</t>
  </si>
  <si>
    <t>Contar</t>
  </si>
  <si>
    <t>Absoluta</t>
  </si>
  <si>
    <t>Ventas Apple</t>
  </si>
  <si>
    <t>Unidades</t>
  </si>
  <si>
    <t>Moneda</t>
  </si>
  <si>
    <t>Precio</t>
  </si>
  <si>
    <t>Venta</t>
  </si>
  <si>
    <t>promedio Dell</t>
  </si>
  <si>
    <t>pedidos Sony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</si>
</sst>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2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8" fillId="0" borderId="0" xfId="0" applyFont="1" applyFill="1" applyAlignment="1">
      <alignment horizontal="center"/>
    </xf>
    <xf numFmtId="42" fontId="0" fillId="0" borderId="0" xfId="42" applyFont="1" applyFill="1" applyAlignment="1">
      <alignment horizontal="center"/>
    </xf>
    <xf numFmtId="0" fontId="0" fillId="0" borderId="10" xfId="0" applyBorder="1"/>
    <xf numFmtId="1" fontId="0" fillId="0" borderId="10" xfId="0" applyNumberFormat="1" applyBorder="1"/>
    <xf numFmtId="0" fontId="0" fillId="33" borderId="10" xfId="0" applyFill="1" applyBorder="1"/>
    <xf numFmtId="42" fontId="0" fillId="0" borderId="10" xfId="42" applyFon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 [0]" xfId="42" builtinId="7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s_has_options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has_options"/>
    </sheetNames>
    <sheetDataSet>
      <sheetData sheetId="0">
        <row r="1">
          <cell r="A1" t="str">
            <v>product_id</v>
          </cell>
          <cell r="B1" t="str">
            <v>option_id</v>
          </cell>
          <cell r="C1" t="str">
            <v>quantity</v>
          </cell>
          <cell r="D1" t="str">
            <v>price</v>
          </cell>
        </row>
        <row r="2">
          <cell r="A2">
            <v>1200</v>
          </cell>
          <cell r="B2">
            <v>1201</v>
          </cell>
          <cell r="C2">
            <v>3</v>
          </cell>
          <cell r="D2">
            <v>1299</v>
          </cell>
        </row>
        <row r="3">
          <cell r="A3">
            <v>1200</v>
          </cell>
          <cell r="B3">
            <v>1202</v>
          </cell>
          <cell r="C3">
            <v>2</v>
          </cell>
          <cell r="D3">
            <v>2199</v>
          </cell>
        </row>
        <row r="4">
          <cell r="A4">
            <v>1300</v>
          </cell>
          <cell r="B4">
            <v>1301</v>
          </cell>
          <cell r="C4">
            <v>1</v>
          </cell>
          <cell r="D4">
            <v>999</v>
          </cell>
        </row>
        <row r="5">
          <cell r="A5">
            <v>1300</v>
          </cell>
          <cell r="B5">
            <v>1302</v>
          </cell>
          <cell r="C5">
            <v>4</v>
          </cell>
          <cell r="D5">
            <v>1099</v>
          </cell>
        </row>
        <row r="6">
          <cell r="A6">
            <v>1400</v>
          </cell>
          <cell r="B6">
            <v>1401</v>
          </cell>
          <cell r="C6">
            <v>5</v>
          </cell>
          <cell r="D6">
            <v>799</v>
          </cell>
        </row>
        <row r="7">
          <cell r="A7">
            <v>1400</v>
          </cell>
          <cell r="B7">
            <v>1402</v>
          </cell>
          <cell r="C7">
            <v>7</v>
          </cell>
          <cell r="D7">
            <v>899</v>
          </cell>
        </row>
        <row r="8">
          <cell r="A8">
            <v>1500</v>
          </cell>
          <cell r="B8">
            <v>1501</v>
          </cell>
          <cell r="C8">
            <v>8</v>
          </cell>
          <cell r="D8">
            <v>399</v>
          </cell>
        </row>
        <row r="9">
          <cell r="A9">
            <v>1500</v>
          </cell>
          <cell r="B9">
            <v>1502</v>
          </cell>
          <cell r="C9">
            <v>9</v>
          </cell>
          <cell r="D9">
            <v>499</v>
          </cell>
        </row>
        <row r="10">
          <cell r="A10">
            <v>1600</v>
          </cell>
          <cell r="B10">
            <v>1601</v>
          </cell>
          <cell r="C10">
            <v>4</v>
          </cell>
          <cell r="D10">
            <v>599</v>
          </cell>
        </row>
        <row r="11">
          <cell r="A11">
            <v>1600</v>
          </cell>
          <cell r="B11">
            <v>1602</v>
          </cell>
          <cell r="C11">
            <v>7</v>
          </cell>
          <cell r="D11">
            <v>699</v>
          </cell>
        </row>
        <row r="12">
          <cell r="A12">
            <v>1700</v>
          </cell>
          <cell r="B12">
            <v>1701</v>
          </cell>
          <cell r="C12">
            <v>20</v>
          </cell>
          <cell r="D12">
            <v>899</v>
          </cell>
        </row>
        <row r="13">
          <cell r="A13">
            <v>1700</v>
          </cell>
          <cell r="B13">
            <v>1702</v>
          </cell>
          <cell r="C13">
            <v>9</v>
          </cell>
          <cell r="D13">
            <v>999</v>
          </cell>
        </row>
        <row r="14">
          <cell r="A14">
            <v>1800</v>
          </cell>
          <cell r="B14">
            <v>1801</v>
          </cell>
          <cell r="C14">
            <v>40</v>
          </cell>
          <cell r="D14">
            <v>499</v>
          </cell>
        </row>
        <row r="15">
          <cell r="A15">
            <v>1800</v>
          </cell>
          <cell r="B15">
            <v>1802</v>
          </cell>
          <cell r="C15">
            <v>100</v>
          </cell>
          <cell r="D15">
            <v>599</v>
          </cell>
        </row>
        <row r="16">
          <cell r="A16">
            <v>1900</v>
          </cell>
          <cell r="B16">
            <v>1901</v>
          </cell>
          <cell r="C16">
            <v>4</v>
          </cell>
          <cell r="D16">
            <v>650</v>
          </cell>
        </row>
        <row r="17">
          <cell r="A17">
            <v>1900</v>
          </cell>
          <cell r="B17">
            <v>1902</v>
          </cell>
          <cell r="C17">
            <v>6</v>
          </cell>
          <cell r="D17">
            <v>750</v>
          </cell>
        </row>
        <row r="18">
          <cell r="A18">
            <v>2000</v>
          </cell>
          <cell r="B18">
            <v>2001</v>
          </cell>
          <cell r="C18">
            <v>1</v>
          </cell>
          <cell r="D18">
            <v>450</v>
          </cell>
        </row>
        <row r="19">
          <cell r="A19">
            <v>2000</v>
          </cell>
          <cell r="B19">
            <v>2002</v>
          </cell>
          <cell r="C19">
            <v>2</v>
          </cell>
          <cell r="D19">
            <v>550</v>
          </cell>
        </row>
        <row r="20">
          <cell r="A20">
            <v>2100</v>
          </cell>
          <cell r="B20">
            <v>2101</v>
          </cell>
          <cell r="C20">
            <v>7</v>
          </cell>
          <cell r="D20">
            <v>1250</v>
          </cell>
        </row>
        <row r="21">
          <cell r="A21">
            <v>2100</v>
          </cell>
          <cell r="B21">
            <v>2102</v>
          </cell>
          <cell r="C21">
            <v>1</v>
          </cell>
          <cell r="D21">
            <v>1650</v>
          </cell>
        </row>
        <row r="22">
          <cell r="A22">
            <v>2200</v>
          </cell>
          <cell r="B22">
            <v>2201</v>
          </cell>
          <cell r="C22">
            <v>10</v>
          </cell>
          <cell r="D22">
            <v>600</v>
          </cell>
        </row>
        <row r="23">
          <cell r="A23">
            <v>2200</v>
          </cell>
          <cell r="B23">
            <v>2202</v>
          </cell>
          <cell r="C23">
            <v>50</v>
          </cell>
          <cell r="D23">
            <v>700</v>
          </cell>
        </row>
        <row r="24">
          <cell r="A24">
            <v>2300</v>
          </cell>
          <cell r="B24">
            <v>2301</v>
          </cell>
          <cell r="C24">
            <v>40</v>
          </cell>
          <cell r="D24">
            <v>15</v>
          </cell>
        </row>
        <row r="25">
          <cell r="A25">
            <v>2300</v>
          </cell>
          <cell r="B25">
            <v>2302</v>
          </cell>
          <cell r="C25">
            <v>30</v>
          </cell>
          <cell r="D25">
            <v>25</v>
          </cell>
        </row>
        <row r="26">
          <cell r="A26">
            <v>2400</v>
          </cell>
          <cell r="B26">
            <v>2401</v>
          </cell>
          <cell r="C26">
            <v>1</v>
          </cell>
          <cell r="D26">
            <v>10</v>
          </cell>
        </row>
        <row r="27">
          <cell r="A27">
            <v>2400</v>
          </cell>
          <cell r="B27">
            <v>2402</v>
          </cell>
          <cell r="C27">
            <v>10</v>
          </cell>
          <cell r="D27">
            <v>20</v>
          </cell>
        </row>
        <row r="28">
          <cell r="A28">
            <v>2500</v>
          </cell>
          <cell r="B28">
            <v>2501</v>
          </cell>
          <cell r="C28">
            <v>1</v>
          </cell>
          <cell r="D28">
            <v>250</v>
          </cell>
        </row>
        <row r="29">
          <cell r="A29">
            <v>2500</v>
          </cell>
          <cell r="B29">
            <v>2502</v>
          </cell>
          <cell r="C29">
            <v>20</v>
          </cell>
          <cell r="D29">
            <v>350</v>
          </cell>
        </row>
        <row r="30">
          <cell r="A30">
            <v>2600</v>
          </cell>
          <cell r="B30">
            <v>2601</v>
          </cell>
          <cell r="C30">
            <v>9</v>
          </cell>
          <cell r="D30">
            <v>800</v>
          </cell>
        </row>
        <row r="31">
          <cell r="A31">
            <v>2600</v>
          </cell>
          <cell r="B31">
            <v>2602</v>
          </cell>
          <cell r="C31">
            <v>60</v>
          </cell>
          <cell r="D31">
            <v>900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tabSelected="1" workbookViewId="0">
      <selection activeCell="I1" sqref="I1"/>
    </sheetView>
  </sheetViews>
  <sheetFormatPr baseColWidth="10" defaultRowHeight="15" x14ac:dyDescent="0.25"/>
  <cols>
    <col min="1" max="1" width="8.5703125" bestFit="1" customWidth="1"/>
    <col min="2" max="2" width="10.5703125" bestFit="1" customWidth="1"/>
    <col min="3" max="3" width="19.5703125" customWidth="1"/>
    <col min="4" max="4" width="11.42578125" customWidth="1"/>
    <col min="5" max="5" width="15" bestFit="1" customWidth="1"/>
    <col min="6" max="6" width="14" customWidth="1"/>
    <col min="7" max="7" width="9.42578125" bestFit="1" customWidth="1"/>
    <col min="8" max="9" width="9.42578125" customWidth="1"/>
    <col min="10" max="10" width="14" bestFit="1" customWidth="1"/>
    <col min="11" max="11" width="17.140625" bestFit="1" customWidth="1"/>
    <col min="12" max="12" width="10.140625" customWidth="1"/>
    <col min="13" max="13" width="14.140625" bestFit="1" customWidth="1"/>
    <col min="14" max="14" width="14.140625" customWidth="1"/>
    <col min="15" max="15" width="22.7109375" customWidth="1"/>
    <col min="16" max="16" width="22.7109375" style="2" customWidth="1"/>
    <col min="17" max="17" width="43.42578125" customWidth="1"/>
    <col min="18" max="18" width="16.85546875" bestFit="1" customWidth="1"/>
    <col min="19" max="19" width="6.85546875" customWidth="1"/>
    <col min="20" max="20" width="15" bestFit="1" customWidth="1"/>
    <col min="21" max="21" width="14.28515625" bestFit="1" customWidth="1"/>
    <col min="22" max="22" width="15.7109375" bestFit="1" customWidth="1"/>
    <col min="24" max="24" width="16.28515625" customWidth="1"/>
  </cols>
  <sheetData>
    <row r="1" spans="1:24" x14ac:dyDescent="0.25">
      <c r="F1" s="12" t="s">
        <v>88</v>
      </c>
      <c r="G1" s="13">
        <f>SUM(G8:G37)</f>
        <v>56</v>
      </c>
      <c r="H1" s="3"/>
      <c r="I1" s="3"/>
      <c r="L1" t="s">
        <v>93</v>
      </c>
      <c r="M1" t="s">
        <v>94</v>
      </c>
    </row>
    <row r="2" spans="1:24" x14ac:dyDescent="0.25">
      <c r="E2" t="s">
        <v>91</v>
      </c>
      <c r="F2" s="12" t="s">
        <v>89</v>
      </c>
      <c r="G2" s="13">
        <f>AVERAGE(G8:G37)</f>
        <v>1.8666666666666667</v>
      </c>
      <c r="H2" s="3"/>
      <c r="I2" s="3"/>
      <c r="K2" s="14" t="s">
        <v>92</v>
      </c>
      <c r="L2" s="12">
        <f>+SUMIF(E8:E37,"Apple",G8:G37)</f>
        <v>8</v>
      </c>
      <c r="M2" s="15">
        <f>+SUMIF(E8:E37,"Apple",I8:I37)</f>
        <v>8892</v>
      </c>
    </row>
    <row r="3" spans="1:24" x14ac:dyDescent="0.25">
      <c r="F3" s="12" t="s">
        <v>90</v>
      </c>
      <c r="G3" s="12">
        <f>COUNT(G8:G37)</f>
        <v>30</v>
      </c>
      <c r="K3" s="12" t="s">
        <v>97</v>
      </c>
      <c r="L3" s="12">
        <f>AVERAGEIF(E8:E37,"Dell",G8:G37)</f>
        <v>2.25</v>
      </c>
      <c r="M3" s="15">
        <f>AVERAGEIF(E8:E37,"Dell",I8:I37)</f>
        <v>2000</v>
      </c>
    </row>
    <row r="4" spans="1:24" x14ac:dyDescent="0.25">
      <c r="K4" s="12" t="s">
        <v>98</v>
      </c>
      <c r="L4" s="12">
        <f>COUNTIF(E8:E37,"sony")</f>
        <v>4</v>
      </c>
      <c r="M4" s="12"/>
    </row>
    <row r="7" spans="1:24" s="10" customFormat="1" x14ac:dyDescent="0.25">
      <c r="A7" s="10" t="s">
        <v>0</v>
      </c>
      <c r="B7" s="10" t="s">
        <v>1</v>
      </c>
      <c r="C7" s="10" t="s">
        <v>9</v>
      </c>
      <c r="D7" s="10" t="s">
        <v>10</v>
      </c>
      <c r="E7" s="10" t="s">
        <v>11</v>
      </c>
      <c r="F7" s="10" t="s">
        <v>2</v>
      </c>
      <c r="G7" s="10" t="s">
        <v>3</v>
      </c>
      <c r="H7" s="10" t="s">
        <v>95</v>
      </c>
      <c r="I7" s="10" t="s">
        <v>96</v>
      </c>
      <c r="J7" s="10" t="s">
        <v>4</v>
      </c>
      <c r="K7" s="10" t="s">
        <v>5</v>
      </c>
      <c r="L7" s="10" t="s">
        <v>62</v>
      </c>
      <c r="M7" s="10" t="s">
        <v>78</v>
      </c>
      <c r="N7" s="10" t="s">
        <v>63</v>
      </c>
      <c r="O7" s="10" t="s">
        <v>79</v>
      </c>
      <c r="P7" s="10" t="s">
        <v>87</v>
      </c>
      <c r="Q7" s="10" t="s">
        <v>6</v>
      </c>
      <c r="R7" s="10" t="s">
        <v>7</v>
      </c>
      <c r="T7" s="10" t="s">
        <v>8</v>
      </c>
      <c r="U7" s="10" t="s">
        <v>34</v>
      </c>
      <c r="V7" s="10" t="s">
        <v>35</v>
      </c>
      <c r="W7" s="10" t="s">
        <v>50</v>
      </c>
      <c r="X7" s="10" t="s">
        <v>60</v>
      </c>
    </row>
    <row r="8" spans="1:24" s="5" customFormat="1" x14ac:dyDescent="0.25">
      <c r="A8">
        <v>1005</v>
      </c>
      <c r="B8">
        <v>2300</v>
      </c>
      <c r="C8" t="s">
        <v>28</v>
      </c>
      <c r="D8">
        <v>5500</v>
      </c>
      <c r="E8" s="5" t="s">
        <v>48</v>
      </c>
      <c r="F8">
        <v>2302</v>
      </c>
      <c r="G8" s="4">
        <v>1</v>
      </c>
      <c r="H8" s="11">
        <f>+VLOOKUP(B8,[1]products_has_options!$A$1:$D$31,4,0)</f>
        <v>15</v>
      </c>
      <c r="I8" s="11">
        <f t="shared" ref="I8:I37" si="0">+G8*H8</f>
        <v>15</v>
      </c>
      <c r="J8" s="1">
        <v>43386</v>
      </c>
      <c r="K8" s="1">
        <v>43389</v>
      </c>
      <c r="L8" s="8">
        <f t="shared" ref="L8:L37" si="1">+MONTH(K8)</f>
        <v>10</v>
      </c>
      <c r="M8" t="s">
        <v>74</v>
      </c>
      <c r="N8" t="s">
        <v>75</v>
      </c>
      <c r="O8" s="5" t="s">
        <v>85</v>
      </c>
      <c r="P8" s="9">
        <v>1005</v>
      </c>
      <c r="Q8" t="s">
        <v>41</v>
      </c>
      <c r="R8" t="s">
        <v>29</v>
      </c>
      <c r="S8" s="5" t="str">
        <f t="shared" ref="S8:S37" si="2">LEFT(R8,2)</f>
        <v>OP</v>
      </c>
      <c r="T8">
        <v>0</v>
      </c>
      <c r="U8" s="2">
        <f t="shared" ref="U8:U37" si="3">K8-J8</f>
        <v>3</v>
      </c>
      <c r="V8" s="4">
        <f t="shared" ref="V8:V37" ca="1" si="4">+TODAY()-K8</f>
        <v>581</v>
      </c>
      <c r="W8" s="5" t="s">
        <v>53</v>
      </c>
      <c r="X8" s="5" t="s">
        <v>57</v>
      </c>
    </row>
    <row r="9" spans="1:24" s="5" customFormat="1" x14ac:dyDescent="0.25">
      <c r="A9" s="5">
        <v>1000</v>
      </c>
      <c r="B9" s="5">
        <v>1300</v>
      </c>
      <c r="C9" s="5" t="s">
        <v>14</v>
      </c>
      <c r="D9" s="5">
        <v>5000</v>
      </c>
      <c r="E9" s="5" t="s">
        <v>43</v>
      </c>
      <c r="F9" s="5">
        <v>1302</v>
      </c>
      <c r="G9" s="8">
        <v>2</v>
      </c>
      <c r="H9" s="11">
        <f>+VLOOKUP(B9,[1]products_has_options!$A$1:$D$31,4,0)</f>
        <v>999</v>
      </c>
      <c r="I9" s="11">
        <f t="shared" si="0"/>
        <v>1998</v>
      </c>
      <c r="J9" s="6">
        <v>43390</v>
      </c>
      <c r="K9" s="6">
        <v>43393</v>
      </c>
      <c r="L9" s="8">
        <f t="shared" si="1"/>
        <v>10</v>
      </c>
      <c r="M9" s="5" t="s">
        <v>64</v>
      </c>
      <c r="N9" s="5" t="s">
        <v>65</v>
      </c>
      <c r="O9" s="5" t="s">
        <v>80</v>
      </c>
      <c r="P9" s="9">
        <v>1000</v>
      </c>
      <c r="Q9" s="5" t="s">
        <v>36</v>
      </c>
      <c r="R9" s="5" t="s">
        <v>13</v>
      </c>
      <c r="S9" s="5" t="str">
        <f t="shared" si="2"/>
        <v>ZW</v>
      </c>
      <c r="T9" s="5">
        <v>1</v>
      </c>
      <c r="U9" s="7">
        <f t="shared" si="3"/>
        <v>3</v>
      </c>
      <c r="V9" s="8">
        <f t="shared" ca="1" si="4"/>
        <v>577</v>
      </c>
      <c r="W9" s="5" t="s">
        <v>51</v>
      </c>
      <c r="X9" s="5" t="s">
        <v>61</v>
      </c>
    </row>
    <row r="10" spans="1:24" s="5" customFormat="1" x14ac:dyDescent="0.25">
      <c r="A10">
        <v>1001</v>
      </c>
      <c r="B10">
        <v>1400</v>
      </c>
      <c r="C10" t="s">
        <v>15</v>
      </c>
      <c r="D10">
        <v>5100</v>
      </c>
      <c r="E10" s="5" t="s">
        <v>44</v>
      </c>
      <c r="F10">
        <v>1401</v>
      </c>
      <c r="G10" s="4">
        <v>1</v>
      </c>
      <c r="H10" s="11">
        <f>+VLOOKUP(B10,[1]products_has_options!$A$1:$D$31,4,0)</f>
        <v>799</v>
      </c>
      <c r="I10" s="11">
        <f t="shared" si="0"/>
        <v>799</v>
      </c>
      <c r="J10" s="1">
        <v>43388</v>
      </c>
      <c r="K10" s="1">
        <v>43391</v>
      </c>
      <c r="L10" s="8">
        <f t="shared" si="1"/>
        <v>10</v>
      </c>
      <c r="M10" t="s">
        <v>66</v>
      </c>
      <c r="N10" t="s">
        <v>67</v>
      </c>
      <c r="O10" s="5" t="s">
        <v>81</v>
      </c>
      <c r="P10" s="9">
        <v>1001</v>
      </c>
      <c r="Q10" t="s">
        <v>37</v>
      </c>
      <c r="R10" t="s">
        <v>16</v>
      </c>
      <c r="S10" s="5" t="str">
        <f t="shared" si="2"/>
        <v>AB</v>
      </c>
      <c r="T10">
        <v>0</v>
      </c>
      <c r="U10" s="2">
        <f t="shared" si="3"/>
        <v>3</v>
      </c>
      <c r="V10" s="4">
        <f t="shared" ca="1" si="4"/>
        <v>579</v>
      </c>
      <c r="W10" s="5" t="s">
        <v>52</v>
      </c>
      <c r="X10" s="5" t="s">
        <v>55</v>
      </c>
    </row>
    <row r="11" spans="1:24" s="5" customFormat="1" x14ac:dyDescent="0.25">
      <c r="A11">
        <v>1004</v>
      </c>
      <c r="B11">
        <v>2200</v>
      </c>
      <c r="C11" t="s">
        <v>27</v>
      </c>
      <c r="D11">
        <v>5400</v>
      </c>
      <c r="E11" s="5" t="s">
        <v>47</v>
      </c>
      <c r="F11">
        <v>2201</v>
      </c>
      <c r="G11" s="4">
        <v>2</v>
      </c>
      <c r="H11" s="11">
        <f>+VLOOKUP(B11,[1]products_has_options!$A$1:$D$31,4,0)</f>
        <v>600</v>
      </c>
      <c r="I11" s="11">
        <f t="shared" si="0"/>
        <v>1200</v>
      </c>
      <c r="J11" s="1">
        <v>43389</v>
      </c>
      <c r="K11" s="1">
        <v>43392</v>
      </c>
      <c r="L11" s="8">
        <f t="shared" si="1"/>
        <v>10</v>
      </c>
      <c r="M11" t="s">
        <v>72</v>
      </c>
      <c r="N11" t="s">
        <v>73</v>
      </c>
      <c r="O11" s="5" t="s">
        <v>84</v>
      </c>
      <c r="P11" s="9">
        <v>1004</v>
      </c>
      <c r="Q11" t="s">
        <v>40</v>
      </c>
      <c r="R11" t="s">
        <v>25</v>
      </c>
      <c r="S11" s="5" t="str">
        <f t="shared" si="2"/>
        <v>IK</v>
      </c>
      <c r="T11">
        <v>1</v>
      </c>
      <c r="U11" s="2">
        <f t="shared" si="3"/>
        <v>3</v>
      </c>
      <c r="V11" s="4">
        <f t="shared" ca="1" si="4"/>
        <v>578</v>
      </c>
      <c r="W11" s="5" t="s">
        <v>53</v>
      </c>
      <c r="X11" s="5" t="s">
        <v>57</v>
      </c>
    </row>
    <row r="12" spans="1:24" x14ac:dyDescent="0.25">
      <c r="A12" s="5">
        <v>1000</v>
      </c>
      <c r="B12" s="5">
        <v>1200</v>
      </c>
      <c r="C12" s="5" t="s">
        <v>12</v>
      </c>
      <c r="D12" s="5">
        <v>5000</v>
      </c>
      <c r="E12" s="5" t="s">
        <v>43</v>
      </c>
      <c r="F12" s="5">
        <v>23</v>
      </c>
      <c r="G12" s="8">
        <v>2</v>
      </c>
      <c r="H12" s="11">
        <f>+VLOOKUP(B12,[1]products_has_options!$A$1:$D$31,4,0)</f>
        <v>1299</v>
      </c>
      <c r="I12" s="11">
        <f t="shared" si="0"/>
        <v>2598</v>
      </c>
      <c r="J12" s="6">
        <v>43390</v>
      </c>
      <c r="K12" s="6">
        <v>43393</v>
      </c>
      <c r="L12" s="8">
        <f t="shared" si="1"/>
        <v>10</v>
      </c>
      <c r="M12" s="5" t="s">
        <v>64</v>
      </c>
      <c r="N12" s="5" t="s">
        <v>65</v>
      </c>
      <c r="O12" s="5" t="s">
        <v>80</v>
      </c>
      <c r="P12" s="9">
        <v>1000</v>
      </c>
      <c r="Q12" s="5" t="s">
        <v>36</v>
      </c>
      <c r="R12" s="5" t="s">
        <v>13</v>
      </c>
      <c r="S12" s="5" t="str">
        <f t="shared" si="2"/>
        <v>ZW</v>
      </c>
      <c r="T12" s="5">
        <v>1</v>
      </c>
      <c r="U12" s="7">
        <f t="shared" si="3"/>
        <v>3</v>
      </c>
      <c r="V12" s="8">
        <f t="shared" ca="1" si="4"/>
        <v>577</v>
      </c>
      <c r="W12" s="5" t="s">
        <v>51</v>
      </c>
      <c r="X12" s="5" t="s">
        <v>54</v>
      </c>
    </row>
    <row r="13" spans="1:24" x14ac:dyDescent="0.25">
      <c r="A13">
        <v>1004</v>
      </c>
      <c r="B13">
        <v>2100</v>
      </c>
      <c r="C13" t="s">
        <v>26</v>
      </c>
      <c r="D13">
        <v>5400</v>
      </c>
      <c r="E13" s="5" t="s">
        <v>47</v>
      </c>
      <c r="F13">
        <v>2102</v>
      </c>
      <c r="G13" s="4">
        <v>3</v>
      </c>
      <c r="H13" s="11">
        <f>+VLOOKUP(B13,[1]products_has_options!$A$1:$D$31,4,0)</f>
        <v>1250</v>
      </c>
      <c r="I13" s="11">
        <f t="shared" si="0"/>
        <v>3750</v>
      </c>
      <c r="J13" s="1">
        <v>43389</v>
      </c>
      <c r="K13" s="1">
        <v>43392</v>
      </c>
      <c r="L13" s="8">
        <f t="shared" si="1"/>
        <v>10</v>
      </c>
      <c r="M13" t="s">
        <v>72</v>
      </c>
      <c r="N13" t="s">
        <v>73</v>
      </c>
      <c r="O13" s="5" t="s">
        <v>84</v>
      </c>
      <c r="P13" s="9">
        <v>1004</v>
      </c>
      <c r="Q13" t="s">
        <v>40</v>
      </c>
      <c r="R13" t="s">
        <v>25</v>
      </c>
      <c r="S13" s="5" t="str">
        <f t="shared" si="2"/>
        <v>IK</v>
      </c>
      <c r="T13">
        <v>1</v>
      </c>
      <c r="U13" s="2">
        <f t="shared" si="3"/>
        <v>3</v>
      </c>
      <c r="V13" s="4">
        <f t="shared" ca="1" si="4"/>
        <v>578</v>
      </c>
      <c r="W13" s="5" t="s">
        <v>53</v>
      </c>
      <c r="X13" s="5" t="s">
        <v>57</v>
      </c>
    </row>
    <row r="14" spans="1:24" x14ac:dyDescent="0.25">
      <c r="A14">
        <v>1005</v>
      </c>
      <c r="B14">
        <v>2300</v>
      </c>
      <c r="C14" t="s">
        <v>28</v>
      </c>
      <c r="D14">
        <v>5500</v>
      </c>
      <c r="E14" s="5" t="s">
        <v>48</v>
      </c>
      <c r="F14">
        <v>2301</v>
      </c>
      <c r="G14" s="4">
        <v>1</v>
      </c>
      <c r="H14" s="11">
        <f>+VLOOKUP(B14,[1]products_has_options!$A$1:$D$31,4,0)</f>
        <v>15</v>
      </c>
      <c r="I14" s="11">
        <f t="shared" si="0"/>
        <v>15</v>
      </c>
      <c r="J14" s="1">
        <v>43386</v>
      </c>
      <c r="K14" s="1">
        <v>43389</v>
      </c>
      <c r="L14" s="8">
        <f t="shared" si="1"/>
        <v>10</v>
      </c>
      <c r="M14" t="s">
        <v>74</v>
      </c>
      <c r="N14" t="s">
        <v>75</v>
      </c>
      <c r="O14" s="5" t="s">
        <v>85</v>
      </c>
      <c r="P14" s="9">
        <v>1005</v>
      </c>
      <c r="Q14" t="s">
        <v>41</v>
      </c>
      <c r="R14" t="s">
        <v>29</v>
      </c>
      <c r="S14" s="5" t="str">
        <f t="shared" si="2"/>
        <v>OP</v>
      </c>
      <c r="T14">
        <v>0</v>
      </c>
      <c r="U14" s="2">
        <f t="shared" si="3"/>
        <v>3</v>
      </c>
      <c r="V14" s="4">
        <f t="shared" ca="1" si="4"/>
        <v>581</v>
      </c>
      <c r="W14" s="5" t="s">
        <v>53</v>
      </c>
      <c r="X14" s="5" t="s">
        <v>57</v>
      </c>
    </row>
    <row r="15" spans="1:24" x14ac:dyDescent="0.25">
      <c r="A15">
        <v>1005</v>
      </c>
      <c r="B15">
        <v>2400</v>
      </c>
      <c r="C15" t="s">
        <v>30</v>
      </c>
      <c r="D15">
        <v>5500</v>
      </c>
      <c r="E15" s="5" t="s">
        <v>48</v>
      </c>
      <c r="F15">
        <v>2401</v>
      </c>
      <c r="G15" s="4">
        <v>3</v>
      </c>
      <c r="H15" s="11">
        <f>+VLOOKUP(B15,[1]products_has_options!$A$1:$D$31,4,0)</f>
        <v>10</v>
      </c>
      <c r="I15" s="11">
        <f t="shared" si="0"/>
        <v>30</v>
      </c>
      <c r="J15" s="1">
        <v>43386</v>
      </c>
      <c r="K15" s="1">
        <v>43389</v>
      </c>
      <c r="L15" s="8">
        <f t="shared" si="1"/>
        <v>10</v>
      </c>
      <c r="M15" t="s">
        <v>74</v>
      </c>
      <c r="N15" t="s">
        <v>75</v>
      </c>
      <c r="O15" s="5" t="s">
        <v>85</v>
      </c>
      <c r="P15" s="9">
        <v>1005</v>
      </c>
      <c r="Q15" t="s">
        <v>41</v>
      </c>
      <c r="R15" t="s">
        <v>29</v>
      </c>
      <c r="S15" s="5" t="str">
        <f t="shared" si="2"/>
        <v>OP</v>
      </c>
      <c r="T15">
        <v>0</v>
      </c>
      <c r="U15" s="2">
        <f t="shared" si="3"/>
        <v>3</v>
      </c>
      <c r="V15" s="4">
        <f t="shared" ca="1" si="4"/>
        <v>581</v>
      </c>
      <c r="W15" s="5" t="s">
        <v>53</v>
      </c>
      <c r="X15" s="5" t="s">
        <v>58</v>
      </c>
    </row>
    <row r="16" spans="1:24" x14ac:dyDescent="0.25">
      <c r="A16">
        <v>1001</v>
      </c>
      <c r="B16">
        <v>1500</v>
      </c>
      <c r="C16" t="s">
        <v>17</v>
      </c>
      <c r="D16">
        <v>5100</v>
      </c>
      <c r="E16" s="5" t="s">
        <v>44</v>
      </c>
      <c r="F16">
        <v>1502</v>
      </c>
      <c r="G16" s="4">
        <v>3</v>
      </c>
      <c r="H16" s="11">
        <f>+VLOOKUP(B16,[1]products_has_options!$A$1:$D$31,4,0)</f>
        <v>399</v>
      </c>
      <c r="I16" s="11">
        <f t="shared" si="0"/>
        <v>1197</v>
      </c>
      <c r="J16" s="1">
        <v>43388</v>
      </c>
      <c r="K16" s="1">
        <v>43391</v>
      </c>
      <c r="L16" s="8">
        <f t="shared" si="1"/>
        <v>10</v>
      </c>
      <c r="M16" t="s">
        <v>66</v>
      </c>
      <c r="N16" t="s">
        <v>67</v>
      </c>
      <c r="O16" s="5" t="s">
        <v>81</v>
      </c>
      <c r="P16" s="9">
        <v>1001</v>
      </c>
      <c r="Q16" t="s">
        <v>37</v>
      </c>
      <c r="R16" t="s">
        <v>16</v>
      </c>
      <c r="S16" s="5" t="str">
        <f t="shared" si="2"/>
        <v>AB</v>
      </c>
      <c r="T16">
        <v>0</v>
      </c>
      <c r="U16" s="2">
        <f t="shared" si="3"/>
        <v>3</v>
      </c>
      <c r="V16" s="4">
        <f t="shared" ca="1" si="4"/>
        <v>579</v>
      </c>
      <c r="W16" s="5" t="s">
        <v>52</v>
      </c>
      <c r="X16" s="5" t="s">
        <v>55</v>
      </c>
    </row>
    <row r="17" spans="1:24" x14ac:dyDescent="0.25">
      <c r="A17">
        <v>1006</v>
      </c>
      <c r="B17">
        <v>2500</v>
      </c>
      <c r="C17" t="s">
        <v>32</v>
      </c>
      <c r="D17">
        <v>5600</v>
      </c>
      <c r="E17" s="5" t="s">
        <v>49</v>
      </c>
      <c r="F17">
        <v>2501</v>
      </c>
      <c r="G17" s="4">
        <v>3</v>
      </c>
      <c r="H17" s="11">
        <f>+VLOOKUP(B17,[1]products_has_options!$A$1:$D$31,4,0)</f>
        <v>250</v>
      </c>
      <c r="I17" s="11">
        <f t="shared" si="0"/>
        <v>750</v>
      </c>
      <c r="J17" s="1">
        <v>43394</v>
      </c>
      <c r="K17" s="1">
        <v>43397</v>
      </c>
      <c r="L17" s="8">
        <f t="shared" si="1"/>
        <v>10</v>
      </c>
      <c r="M17" t="s">
        <v>76</v>
      </c>
      <c r="N17" t="s">
        <v>77</v>
      </c>
      <c r="O17" s="5" t="s">
        <v>86</v>
      </c>
      <c r="P17" s="9">
        <v>1006</v>
      </c>
      <c r="Q17" t="s">
        <v>42</v>
      </c>
      <c r="R17" t="s">
        <v>31</v>
      </c>
      <c r="S17" s="5" t="str">
        <f t="shared" si="2"/>
        <v>XH</v>
      </c>
      <c r="T17">
        <v>1</v>
      </c>
      <c r="U17" s="2">
        <f t="shared" si="3"/>
        <v>3</v>
      </c>
      <c r="V17" s="4">
        <f t="shared" ca="1" si="4"/>
        <v>573</v>
      </c>
      <c r="W17" s="5" t="s">
        <v>53</v>
      </c>
      <c r="X17" s="5" t="s">
        <v>57</v>
      </c>
    </row>
    <row r="18" spans="1:24" x14ac:dyDescent="0.25">
      <c r="A18">
        <v>1002</v>
      </c>
      <c r="B18">
        <v>1700</v>
      </c>
      <c r="C18" t="s">
        <v>20</v>
      </c>
      <c r="D18">
        <v>5200</v>
      </c>
      <c r="E18" s="5" t="s">
        <v>45</v>
      </c>
      <c r="F18">
        <v>1701</v>
      </c>
      <c r="G18" s="4">
        <v>1</v>
      </c>
      <c r="H18" s="11">
        <f>+VLOOKUP(B18,[1]products_has_options!$A$1:$D$31,4,0)</f>
        <v>899</v>
      </c>
      <c r="I18" s="11">
        <f t="shared" si="0"/>
        <v>899</v>
      </c>
      <c r="J18" s="1">
        <v>43387</v>
      </c>
      <c r="K18" s="1">
        <v>43421</v>
      </c>
      <c r="L18" s="8">
        <f t="shared" si="1"/>
        <v>11</v>
      </c>
      <c r="M18" t="s">
        <v>68</v>
      </c>
      <c r="N18" t="s">
        <v>69</v>
      </c>
      <c r="O18" s="5" t="s">
        <v>82</v>
      </c>
      <c r="P18" s="9">
        <v>1002</v>
      </c>
      <c r="Q18" t="s">
        <v>38</v>
      </c>
      <c r="R18" t="s">
        <v>19</v>
      </c>
      <c r="S18" s="5" t="str">
        <f t="shared" si="2"/>
        <v>CD</v>
      </c>
      <c r="T18">
        <v>1</v>
      </c>
      <c r="U18" s="2">
        <f t="shared" si="3"/>
        <v>34</v>
      </c>
      <c r="V18" s="4">
        <f t="shared" ca="1" si="4"/>
        <v>549</v>
      </c>
      <c r="W18" s="5" t="s">
        <v>53</v>
      </c>
      <c r="X18" s="5" t="s">
        <v>57</v>
      </c>
    </row>
    <row r="19" spans="1:24" x14ac:dyDescent="0.25">
      <c r="A19">
        <v>1001</v>
      </c>
      <c r="B19">
        <v>1500</v>
      </c>
      <c r="C19" t="s">
        <v>17</v>
      </c>
      <c r="D19">
        <v>5100</v>
      </c>
      <c r="E19" s="5" t="s">
        <v>44</v>
      </c>
      <c r="F19">
        <v>1501</v>
      </c>
      <c r="G19" s="4">
        <v>2</v>
      </c>
      <c r="H19" s="11">
        <f>+VLOOKUP(B19,[1]products_has_options!$A$1:$D$31,4,0)</f>
        <v>399</v>
      </c>
      <c r="I19" s="11">
        <f t="shared" si="0"/>
        <v>798</v>
      </c>
      <c r="J19" s="1">
        <v>43388</v>
      </c>
      <c r="K19" s="1">
        <v>43391</v>
      </c>
      <c r="L19" s="8">
        <f t="shared" si="1"/>
        <v>10</v>
      </c>
      <c r="M19" t="s">
        <v>66</v>
      </c>
      <c r="N19" t="s">
        <v>67</v>
      </c>
      <c r="O19" s="5" t="s">
        <v>81</v>
      </c>
      <c r="P19" s="9">
        <v>1001</v>
      </c>
      <c r="Q19" t="s">
        <v>37</v>
      </c>
      <c r="R19" t="s">
        <v>16</v>
      </c>
      <c r="S19" s="5" t="str">
        <f t="shared" si="2"/>
        <v>AB</v>
      </c>
      <c r="T19">
        <v>0</v>
      </c>
      <c r="U19" s="2">
        <f t="shared" si="3"/>
        <v>3</v>
      </c>
      <c r="V19" s="4">
        <f t="shared" ca="1" si="4"/>
        <v>579</v>
      </c>
      <c r="W19" s="5" t="s">
        <v>52</v>
      </c>
      <c r="X19" s="5" t="s">
        <v>55</v>
      </c>
    </row>
    <row r="20" spans="1:24" x14ac:dyDescent="0.25">
      <c r="A20">
        <v>1002</v>
      </c>
      <c r="B20">
        <v>1600</v>
      </c>
      <c r="C20" t="s">
        <v>18</v>
      </c>
      <c r="D20">
        <v>5100</v>
      </c>
      <c r="E20" s="5" t="s">
        <v>44</v>
      </c>
      <c r="F20">
        <v>1601</v>
      </c>
      <c r="G20" s="4">
        <v>2</v>
      </c>
      <c r="H20" s="11">
        <f>+VLOOKUP(B20,[1]products_has_options!$A$1:$D$31,4,0)</f>
        <v>599</v>
      </c>
      <c r="I20" s="11">
        <f t="shared" si="0"/>
        <v>1198</v>
      </c>
      <c r="J20" s="1">
        <v>43387</v>
      </c>
      <c r="K20" s="1">
        <v>43421</v>
      </c>
      <c r="L20" s="8">
        <f t="shared" si="1"/>
        <v>11</v>
      </c>
      <c r="M20" t="s">
        <v>68</v>
      </c>
      <c r="N20" t="s">
        <v>69</v>
      </c>
      <c r="O20" s="5" t="s">
        <v>82</v>
      </c>
      <c r="P20" s="9">
        <v>1002</v>
      </c>
      <c r="Q20" t="s">
        <v>38</v>
      </c>
      <c r="R20" t="s">
        <v>19</v>
      </c>
      <c r="S20" s="5" t="str">
        <f t="shared" si="2"/>
        <v>CD</v>
      </c>
      <c r="T20">
        <v>1</v>
      </c>
      <c r="U20" s="2">
        <f t="shared" si="3"/>
        <v>34</v>
      </c>
      <c r="V20" s="4">
        <f t="shared" ca="1" si="4"/>
        <v>549</v>
      </c>
      <c r="W20" s="5" t="s">
        <v>53</v>
      </c>
      <c r="X20" s="5" t="s">
        <v>57</v>
      </c>
    </row>
    <row r="21" spans="1:24" x14ac:dyDescent="0.25">
      <c r="A21" s="5">
        <v>1000</v>
      </c>
      <c r="B21" s="5">
        <v>1300</v>
      </c>
      <c r="C21" s="5" t="s">
        <v>14</v>
      </c>
      <c r="D21" s="5">
        <v>5000</v>
      </c>
      <c r="E21" s="5" t="s">
        <v>43</v>
      </c>
      <c r="F21" s="5">
        <v>1301</v>
      </c>
      <c r="G21" s="8">
        <v>3</v>
      </c>
      <c r="H21" s="11">
        <f>+VLOOKUP(B21,[1]products_has_options!$A$1:$D$31,4,0)</f>
        <v>999</v>
      </c>
      <c r="I21" s="11">
        <f t="shared" si="0"/>
        <v>2997</v>
      </c>
      <c r="J21" s="6">
        <v>43390</v>
      </c>
      <c r="K21" s="6">
        <v>43393</v>
      </c>
      <c r="L21" s="8">
        <f t="shared" si="1"/>
        <v>10</v>
      </c>
      <c r="M21" s="5" t="s">
        <v>64</v>
      </c>
      <c r="N21" s="5" t="s">
        <v>65</v>
      </c>
      <c r="O21" s="5" t="s">
        <v>80</v>
      </c>
      <c r="P21" s="9">
        <v>1000</v>
      </c>
      <c r="Q21" s="5" t="s">
        <v>36</v>
      </c>
      <c r="R21" s="5" t="s">
        <v>13</v>
      </c>
      <c r="S21" s="5" t="str">
        <f t="shared" si="2"/>
        <v>ZW</v>
      </c>
      <c r="T21" s="5">
        <v>1</v>
      </c>
      <c r="U21" s="7">
        <f t="shared" si="3"/>
        <v>3</v>
      </c>
      <c r="V21" s="8">
        <f t="shared" ca="1" si="4"/>
        <v>577</v>
      </c>
      <c r="W21" s="5" t="s">
        <v>51</v>
      </c>
      <c r="X21" s="5" t="s">
        <v>54</v>
      </c>
    </row>
    <row r="22" spans="1:24" x14ac:dyDescent="0.25">
      <c r="A22" s="5">
        <v>1000</v>
      </c>
      <c r="B22" s="5">
        <v>1200</v>
      </c>
      <c r="C22" s="5" t="s">
        <v>12</v>
      </c>
      <c r="D22" s="5">
        <v>5000</v>
      </c>
      <c r="E22" s="5" t="s">
        <v>43</v>
      </c>
      <c r="F22" s="5">
        <v>1202</v>
      </c>
      <c r="G22" s="8">
        <v>1</v>
      </c>
      <c r="H22" s="11">
        <f>+VLOOKUP(B22,[1]products_has_options!$A$1:$D$31,4,0)</f>
        <v>1299</v>
      </c>
      <c r="I22" s="11">
        <f t="shared" si="0"/>
        <v>1299</v>
      </c>
      <c r="J22" s="6">
        <v>43390</v>
      </c>
      <c r="K22" s="6">
        <v>43393</v>
      </c>
      <c r="L22" s="8">
        <f t="shared" si="1"/>
        <v>10</v>
      </c>
      <c r="M22" s="5" t="s">
        <v>64</v>
      </c>
      <c r="N22" s="5" t="s">
        <v>65</v>
      </c>
      <c r="O22" s="5" t="s">
        <v>80</v>
      </c>
      <c r="P22" s="9">
        <v>1000</v>
      </c>
      <c r="Q22" s="5" t="s">
        <v>36</v>
      </c>
      <c r="R22" s="5" t="s">
        <v>13</v>
      </c>
      <c r="S22" s="5" t="str">
        <f t="shared" si="2"/>
        <v>ZW</v>
      </c>
      <c r="T22" s="5">
        <v>1</v>
      </c>
      <c r="U22" s="7">
        <f t="shared" si="3"/>
        <v>3</v>
      </c>
      <c r="V22" s="8">
        <f t="shared" ca="1" si="4"/>
        <v>577</v>
      </c>
      <c r="W22" s="5" t="s">
        <v>51</v>
      </c>
      <c r="X22" s="5" t="s">
        <v>54</v>
      </c>
    </row>
    <row r="23" spans="1:24" x14ac:dyDescent="0.25">
      <c r="A23">
        <v>1004</v>
      </c>
      <c r="B23">
        <v>2100</v>
      </c>
      <c r="C23" t="s">
        <v>26</v>
      </c>
      <c r="D23">
        <v>5400</v>
      </c>
      <c r="E23" s="5" t="s">
        <v>47</v>
      </c>
      <c r="F23">
        <v>2101</v>
      </c>
      <c r="G23" s="4">
        <v>1</v>
      </c>
      <c r="H23" s="11">
        <f>+VLOOKUP(B23,[1]products_has_options!$A$1:$D$31,4,0)</f>
        <v>1250</v>
      </c>
      <c r="I23" s="11">
        <f t="shared" si="0"/>
        <v>1250</v>
      </c>
      <c r="J23" s="1">
        <v>43389</v>
      </c>
      <c r="K23" s="1">
        <v>43392</v>
      </c>
      <c r="L23" s="8">
        <f t="shared" si="1"/>
        <v>10</v>
      </c>
      <c r="M23" t="s">
        <v>72</v>
      </c>
      <c r="N23" t="s">
        <v>73</v>
      </c>
      <c r="O23" s="5" t="s">
        <v>84</v>
      </c>
      <c r="P23" s="9">
        <v>1004</v>
      </c>
      <c r="Q23" t="s">
        <v>40</v>
      </c>
      <c r="R23" t="s">
        <v>25</v>
      </c>
      <c r="S23" s="5" t="str">
        <f t="shared" si="2"/>
        <v>IK</v>
      </c>
      <c r="T23">
        <v>1</v>
      </c>
      <c r="U23" s="2">
        <f t="shared" si="3"/>
        <v>3</v>
      </c>
      <c r="V23" s="4">
        <f t="shared" ca="1" si="4"/>
        <v>578</v>
      </c>
      <c r="W23" s="5" t="s">
        <v>53</v>
      </c>
      <c r="X23" s="5" t="s">
        <v>57</v>
      </c>
    </row>
    <row r="24" spans="1:24" x14ac:dyDescent="0.25">
      <c r="A24">
        <v>1006</v>
      </c>
      <c r="B24">
        <v>2600</v>
      </c>
      <c r="C24" t="s">
        <v>33</v>
      </c>
      <c r="D24">
        <v>5600</v>
      </c>
      <c r="E24" s="5" t="s">
        <v>49</v>
      </c>
      <c r="F24">
        <v>2601</v>
      </c>
      <c r="G24" s="4">
        <v>2</v>
      </c>
      <c r="H24" s="11">
        <f>+VLOOKUP(B24,[1]products_has_options!$A$1:$D$31,4,0)</f>
        <v>800</v>
      </c>
      <c r="I24" s="11">
        <f t="shared" si="0"/>
        <v>1600</v>
      </c>
      <c r="J24" s="1">
        <v>43394</v>
      </c>
      <c r="K24" s="1">
        <v>43397</v>
      </c>
      <c r="L24" s="8">
        <f t="shared" si="1"/>
        <v>10</v>
      </c>
      <c r="M24" t="s">
        <v>76</v>
      </c>
      <c r="N24" t="s">
        <v>77</v>
      </c>
      <c r="O24" s="5" t="s">
        <v>86</v>
      </c>
      <c r="P24" s="9">
        <v>1006</v>
      </c>
      <c r="Q24" t="s">
        <v>42</v>
      </c>
      <c r="R24" t="s">
        <v>31</v>
      </c>
      <c r="S24" s="5" t="str">
        <f t="shared" si="2"/>
        <v>XH</v>
      </c>
      <c r="T24">
        <v>1</v>
      </c>
      <c r="U24" s="2">
        <f t="shared" si="3"/>
        <v>3</v>
      </c>
      <c r="V24" s="4">
        <f t="shared" ca="1" si="4"/>
        <v>573</v>
      </c>
      <c r="W24" s="5" t="s">
        <v>53</v>
      </c>
      <c r="X24" s="5" t="s">
        <v>57</v>
      </c>
    </row>
    <row r="25" spans="1:24" x14ac:dyDescent="0.25">
      <c r="A25">
        <v>1002</v>
      </c>
      <c r="B25">
        <v>1700</v>
      </c>
      <c r="C25" t="s">
        <v>20</v>
      </c>
      <c r="D25">
        <v>5200</v>
      </c>
      <c r="E25" s="5" t="s">
        <v>45</v>
      </c>
      <c r="F25">
        <v>1702</v>
      </c>
      <c r="G25" s="4">
        <v>3</v>
      </c>
      <c r="H25" s="11">
        <f>+VLOOKUP(B25,[1]products_has_options!$A$1:$D$31,4,0)</f>
        <v>899</v>
      </c>
      <c r="I25" s="11">
        <f t="shared" si="0"/>
        <v>2697</v>
      </c>
      <c r="J25" s="1">
        <v>43387</v>
      </c>
      <c r="K25" s="1">
        <v>43421</v>
      </c>
      <c r="L25" s="8">
        <f t="shared" si="1"/>
        <v>11</v>
      </c>
      <c r="M25" t="s">
        <v>68</v>
      </c>
      <c r="N25" t="s">
        <v>69</v>
      </c>
      <c r="O25" s="5" t="s">
        <v>82</v>
      </c>
      <c r="P25" s="9">
        <v>1002</v>
      </c>
      <c r="Q25" t="s">
        <v>38</v>
      </c>
      <c r="R25" t="s">
        <v>19</v>
      </c>
      <c r="S25" s="5" t="str">
        <f t="shared" si="2"/>
        <v>CD</v>
      </c>
      <c r="T25">
        <v>1</v>
      </c>
      <c r="U25" s="2">
        <f t="shared" si="3"/>
        <v>34</v>
      </c>
      <c r="V25" s="4">
        <f t="shared" ca="1" si="4"/>
        <v>549</v>
      </c>
      <c r="W25" s="5" t="s">
        <v>53</v>
      </c>
      <c r="X25" s="5" t="s">
        <v>57</v>
      </c>
    </row>
    <row r="26" spans="1:24" x14ac:dyDescent="0.25">
      <c r="A26">
        <v>1006</v>
      </c>
      <c r="B26">
        <v>2400</v>
      </c>
      <c r="C26" t="s">
        <v>30</v>
      </c>
      <c r="D26">
        <v>5500</v>
      </c>
      <c r="E26" s="5" t="s">
        <v>48</v>
      </c>
      <c r="F26">
        <v>2402</v>
      </c>
      <c r="G26" s="4">
        <v>2</v>
      </c>
      <c r="H26" s="11">
        <f>+VLOOKUP(B26,[1]products_has_options!$A$1:$D$31,4,0)</f>
        <v>10</v>
      </c>
      <c r="I26" s="11">
        <f t="shared" si="0"/>
        <v>20</v>
      </c>
      <c r="J26" s="1">
        <v>43394</v>
      </c>
      <c r="K26" s="1">
        <v>43397</v>
      </c>
      <c r="L26" s="8">
        <f t="shared" si="1"/>
        <v>10</v>
      </c>
      <c r="M26" t="s">
        <v>76</v>
      </c>
      <c r="N26" t="s">
        <v>77</v>
      </c>
      <c r="O26" s="5" t="s">
        <v>86</v>
      </c>
      <c r="P26" s="9">
        <v>1006</v>
      </c>
      <c r="Q26" t="s">
        <v>42</v>
      </c>
      <c r="R26" t="s">
        <v>31</v>
      </c>
      <c r="S26" s="5" t="str">
        <f t="shared" si="2"/>
        <v>XH</v>
      </c>
      <c r="T26">
        <v>1</v>
      </c>
      <c r="U26" s="2">
        <f t="shared" si="3"/>
        <v>3</v>
      </c>
      <c r="V26" s="4">
        <f t="shared" ca="1" si="4"/>
        <v>573</v>
      </c>
      <c r="W26" s="5" t="s">
        <v>53</v>
      </c>
      <c r="X26" s="5" t="s">
        <v>57</v>
      </c>
    </row>
    <row r="27" spans="1:24" x14ac:dyDescent="0.25">
      <c r="A27">
        <v>1003</v>
      </c>
      <c r="B27">
        <v>1900</v>
      </c>
      <c r="C27" t="s">
        <v>23</v>
      </c>
      <c r="D27">
        <v>5300</v>
      </c>
      <c r="E27" s="5" t="s">
        <v>46</v>
      </c>
      <c r="F27">
        <v>1901</v>
      </c>
      <c r="G27" s="4">
        <v>1</v>
      </c>
      <c r="H27" s="11">
        <f>+VLOOKUP(B27,[1]products_has_options!$A$1:$D$31,4,0)</f>
        <v>650</v>
      </c>
      <c r="I27" s="11">
        <f t="shared" si="0"/>
        <v>650</v>
      </c>
      <c r="J27" s="1">
        <v>43385</v>
      </c>
      <c r="K27" s="1">
        <v>43449</v>
      </c>
      <c r="L27" s="8">
        <f t="shared" si="1"/>
        <v>12</v>
      </c>
      <c r="M27" t="s">
        <v>70</v>
      </c>
      <c r="N27" t="s">
        <v>71</v>
      </c>
      <c r="O27" s="5" t="s">
        <v>83</v>
      </c>
      <c r="P27" s="9">
        <v>1003</v>
      </c>
      <c r="Q27" t="s">
        <v>39</v>
      </c>
      <c r="R27" t="s">
        <v>22</v>
      </c>
      <c r="S27" s="5" t="str">
        <f t="shared" si="2"/>
        <v>KB</v>
      </c>
      <c r="T27">
        <v>0</v>
      </c>
      <c r="U27" s="2">
        <f t="shared" si="3"/>
        <v>64</v>
      </c>
      <c r="V27" s="4">
        <f t="shared" ca="1" si="4"/>
        <v>521</v>
      </c>
      <c r="W27" s="5" t="s">
        <v>53</v>
      </c>
      <c r="X27" s="5" t="s">
        <v>57</v>
      </c>
    </row>
    <row r="28" spans="1:24" x14ac:dyDescent="0.25">
      <c r="A28">
        <v>1003</v>
      </c>
      <c r="B28">
        <v>1800</v>
      </c>
      <c r="C28" t="s">
        <v>21</v>
      </c>
      <c r="D28">
        <v>5200</v>
      </c>
      <c r="E28" s="5" t="s">
        <v>45</v>
      </c>
      <c r="F28">
        <v>1801</v>
      </c>
      <c r="G28" s="4">
        <v>1</v>
      </c>
      <c r="H28" s="11">
        <f>+VLOOKUP(B28,[1]products_has_options!$A$1:$D$31,4,0)</f>
        <v>499</v>
      </c>
      <c r="I28" s="11">
        <f t="shared" si="0"/>
        <v>499</v>
      </c>
      <c r="J28" s="1">
        <v>43385</v>
      </c>
      <c r="K28" s="1">
        <v>43449</v>
      </c>
      <c r="L28" s="8">
        <f t="shared" si="1"/>
        <v>12</v>
      </c>
      <c r="M28" t="s">
        <v>70</v>
      </c>
      <c r="N28" t="s">
        <v>71</v>
      </c>
      <c r="O28" s="5" t="s">
        <v>83</v>
      </c>
      <c r="P28" s="9">
        <v>1003</v>
      </c>
      <c r="Q28" t="s">
        <v>39</v>
      </c>
      <c r="R28" t="s">
        <v>22</v>
      </c>
      <c r="S28" s="5" t="str">
        <f t="shared" si="2"/>
        <v>KB</v>
      </c>
      <c r="T28">
        <v>0</v>
      </c>
      <c r="U28" s="2">
        <f t="shared" si="3"/>
        <v>64</v>
      </c>
      <c r="V28" s="4">
        <f t="shared" ca="1" si="4"/>
        <v>521</v>
      </c>
      <c r="W28" s="5" t="s">
        <v>53</v>
      </c>
      <c r="X28" s="5" t="s">
        <v>57</v>
      </c>
    </row>
    <row r="29" spans="1:24" x14ac:dyDescent="0.25">
      <c r="A29">
        <v>1001</v>
      </c>
      <c r="B29">
        <v>1400</v>
      </c>
      <c r="C29" t="s">
        <v>15</v>
      </c>
      <c r="D29">
        <v>5100</v>
      </c>
      <c r="E29" s="5" t="s">
        <v>44</v>
      </c>
      <c r="F29">
        <v>1402</v>
      </c>
      <c r="G29" s="4">
        <v>1</v>
      </c>
      <c r="H29" s="11">
        <f>+VLOOKUP(B29,[1]products_has_options!$A$1:$D$31,4,0)</f>
        <v>799</v>
      </c>
      <c r="I29" s="11">
        <f t="shared" si="0"/>
        <v>799</v>
      </c>
      <c r="J29" s="1">
        <v>43388</v>
      </c>
      <c r="K29" s="1">
        <v>43391</v>
      </c>
      <c r="L29" s="8">
        <f t="shared" si="1"/>
        <v>10</v>
      </c>
      <c r="M29" t="s">
        <v>66</v>
      </c>
      <c r="N29" t="s">
        <v>67</v>
      </c>
      <c r="O29" s="5" t="s">
        <v>81</v>
      </c>
      <c r="P29" s="9">
        <v>1001</v>
      </c>
      <c r="Q29" t="s">
        <v>37</v>
      </c>
      <c r="R29" t="s">
        <v>16</v>
      </c>
      <c r="S29" s="5" t="str">
        <f t="shared" si="2"/>
        <v>AB</v>
      </c>
      <c r="T29">
        <v>0</v>
      </c>
      <c r="U29" s="2">
        <f t="shared" si="3"/>
        <v>3</v>
      </c>
      <c r="V29" s="4">
        <f t="shared" ca="1" si="4"/>
        <v>579</v>
      </c>
      <c r="W29" s="5" t="s">
        <v>52</v>
      </c>
      <c r="X29" s="5" t="s">
        <v>55</v>
      </c>
    </row>
    <row r="30" spans="1:24" x14ac:dyDescent="0.25">
      <c r="A30">
        <v>1004</v>
      </c>
      <c r="B30">
        <v>2000</v>
      </c>
      <c r="C30" t="s">
        <v>24</v>
      </c>
      <c r="D30">
        <v>5300</v>
      </c>
      <c r="E30" s="5" t="s">
        <v>46</v>
      </c>
      <c r="F30">
        <v>2001</v>
      </c>
      <c r="G30" s="4">
        <v>2</v>
      </c>
      <c r="H30" s="11">
        <f>+VLOOKUP(B30,[1]products_has_options!$A$1:$D$31,4,0)</f>
        <v>450</v>
      </c>
      <c r="I30" s="11">
        <f t="shared" si="0"/>
        <v>900</v>
      </c>
      <c r="J30" s="1">
        <v>43389</v>
      </c>
      <c r="K30" s="1">
        <v>43392</v>
      </c>
      <c r="L30" s="8">
        <f t="shared" si="1"/>
        <v>10</v>
      </c>
      <c r="M30" t="s">
        <v>72</v>
      </c>
      <c r="N30" t="s">
        <v>73</v>
      </c>
      <c r="O30" s="5" t="s">
        <v>84</v>
      </c>
      <c r="P30" s="9">
        <v>1004</v>
      </c>
      <c r="Q30" t="s">
        <v>40</v>
      </c>
      <c r="R30" t="s">
        <v>25</v>
      </c>
      <c r="S30" s="5" t="str">
        <f t="shared" si="2"/>
        <v>IK</v>
      </c>
      <c r="T30">
        <v>1</v>
      </c>
      <c r="U30" s="2">
        <f t="shared" si="3"/>
        <v>3</v>
      </c>
      <c r="V30" s="4">
        <f t="shared" ca="1" si="4"/>
        <v>578</v>
      </c>
      <c r="W30" s="5" t="s">
        <v>53</v>
      </c>
      <c r="X30" s="5" t="s">
        <v>57</v>
      </c>
    </row>
    <row r="31" spans="1:24" x14ac:dyDescent="0.25">
      <c r="A31">
        <v>1003</v>
      </c>
      <c r="B31">
        <v>1800</v>
      </c>
      <c r="C31" t="s">
        <v>21</v>
      </c>
      <c r="D31">
        <v>5200</v>
      </c>
      <c r="E31" s="5" t="s">
        <v>45</v>
      </c>
      <c r="F31">
        <v>1802</v>
      </c>
      <c r="G31" s="4">
        <v>2</v>
      </c>
      <c r="H31" s="11">
        <f>+VLOOKUP(B31,[1]products_has_options!$A$1:$D$31,4,0)</f>
        <v>499</v>
      </c>
      <c r="I31" s="11">
        <f t="shared" si="0"/>
        <v>998</v>
      </c>
      <c r="J31" s="1">
        <v>43385</v>
      </c>
      <c r="K31" s="1">
        <v>43449</v>
      </c>
      <c r="L31" s="8">
        <f t="shared" si="1"/>
        <v>12</v>
      </c>
      <c r="M31" t="s">
        <v>70</v>
      </c>
      <c r="N31" t="s">
        <v>71</v>
      </c>
      <c r="O31" s="5" t="s">
        <v>83</v>
      </c>
      <c r="P31" s="9">
        <v>1003</v>
      </c>
      <c r="Q31" t="s">
        <v>39</v>
      </c>
      <c r="R31" t="s">
        <v>22</v>
      </c>
      <c r="S31" s="5" t="str">
        <f t="shared" si="2"/>
        <v>KB</v>
      </c>
      <c r="T31">
        <v>0</v>
      </c>
      <c r="U31" s="2">
        <f t="shared" si="3"/>
        <v>64</v>
      </c>
      <c r="V31" s="4">
        <f t="shared" ca="1" si="4"/>
        <v>521</v>
      </c>
      <c r="W31" s="5" t="s">
        <v>53</v>
      </c>
      <c r="X31" s="5" t="s">
        <v>58</v>
      </c>
    </row>
    <row r="32" spans="1:24" x14ac:dyDescent="0.25">
      <c r="A32">
        <v>1004</v>
      </c>
      <c r="B32">
        <v>2000</v>
      </c>
      <c r="C32" t="s">
        <v>24</v>
      </c>
      <c r="D32">
        <v>5300</v>
      </c>
      <c r="E32" s="5" t="s">
        <v>46</v>
      </c>
      <c r="F32">
        <v>2002</v>
      </c>
      <c r="G32" s="4">
        <v>3</v>
      </c>
      <c r="H32" s="11">
        <f>+VLOOKUP(B32,[1]products_has_options!$A$1:$D$31,4,0)</f>
        <v>450</v>
      </c>
      <c r="I32" s="11">
        <f t="shared" si="0"/>
        <v>1350</v>
      </c>
      <c r="J32" s="1">
        <v>43389</v>
      </c>
      <c r="K32" s="1">
        <v>43392</v>
      </c>
      <c r="L32" s="8">
        <f t="shared" si="1"/>
        <v>10</v>
      </c>
      <c r="M32" t="s">
        <v>72</v>
      </c>
      <c r="N32" t="s">
        <v>73</v>
      </c>
      <c r="O32" s="5" t="s">
        <v>84</v>
      </c>
      <c r="P32" s="9">
        <v>1004</v>
      </c>
      <c r="Q32" t="s">
        <v>40</v>
      </c>
      <c r="R32" t="s">
        <v>25</v>
      </c>
      <c r="S32" s="5" t="str">
        <f t="shared" si="2"/>
        <v>IK</v>
      </c>
      <c r="T32">
        <v>1</v>
      </c>
      <c r="U32" s="2">
        <f t="shared" si="3"/>
        <v>3</v>
      </c>
      <c r="V32" s="4">
        <f t="shared" ca="1" si="4"/>
        <v>578</v>
      </c>
      <c r="W32" s="5" t="s">
        <v>53</v>
      </c>
      <c r="X32" s="5" t="s">
        <v>57</v>
      </c>
    </row>
    <row r="33" spans="1:24" x14ac:dyDescent="0.25">
      <c r="A33">
        <v>1006</v>
      </c>
      <c r="B33">
        <v>2500</v>
      </c>
      <c r="C33" t="s">
        <v>32</v>
      </c>
      <c r="D33">
        <v>5600</v>
      </c>
      <c r="E33" s="5" t="s">
        <v>49</v>
      </c>
      <c r="F33">
        <v>2502</v>
      </c>
      <c r="G33" s="4">
        <v>1</v>
      </c>
      <c r="H33" s="11">
        <f>+VLOOKUP(B33,[1]products_has_options!$A$1:$D$31,4,0)</f>
        <v>250</v>
      </c>
      <c r="I33" s="11">
        <f t="shared" si="0"/>
        <v>250</v>
      </c>
      <c r="J33" s="1">
        <v>43394</v>
      </c>
      <c r="K33" s="1">
        <v>43397</v>
      </c>
      <c r="L33" s="8">
        <f t="shared" si="1"/>
        <v>10</v>
      </c>
      <c r="M33" t="s">
        <v>76</v>
      </c>
      <c r="N33" t="s">
        <v>77</v>
      </c>
      <c r="O33" s="5" t="s">
        <v>86</v>
      </c>
      <c r="P33" s="9">
        <v>1006</v>
      </c>
      <c r="Q33" t="s">
        <v>42</v>
      </c>
      <c r="R33" t="s">
        <v>31</v>
      </c>
      <c r="S33" s="5" t="str">
        <f t="shared" si="2"/>
        <v>XH</v>
      </c>
      <c r="T33">
        <v>1</v>
      </c>
      <c r="U33" s="2">
        <f t="shared" si="3"/>
        <v>3</v>
      </c>
      <c r="V33" s="4">
        <f t="shared" ca="1" si="4"/>
        <v>573</v>
      </c>
      <c r="W33" s="5" t="s">
        <v>53</v>
      </c>
      <c r="X33" s="5" t="s">
        <v>57</v>
      </c>
    </row>
    <row r="34" spans="1:24" x14ac:dyDescent="0.25">
      <c r="A34">
        <v>1004</v>
      </c>
      <c r="B34">
        <v>2200</v>
      </c>
      <c r="C34" t="s">
        <v>27</v>
      </c>
      <c r="D34">
        <v>5400</v>
      </c>
      <c r="E34" s="5" t="s">
        <v>47</v>
      </c>
      <c r="F34">
        <v>2202</v>
      </c>
      <c r="G34" s="4">
        <v>3</v>
      </c>
      <c r="H34" s="11">
        <f>+VLOOKUP(B34,[1]products_has_options!$A$1:$D$31,4,0)</f>
        <v>600</v>
      </c>
      <c r="I34" s="11">
        <f t="shared" si="0"/>
        <v>1800</v>
      </c>
      <c r="J34" s="1">
        <v>43389</v>
      </c>
      <c r="K34" s="1">
        <v>43392</v>
      </c>
      <c r="L34" s="8">
        <f t="shared" si="1"/>
        <v>10</v>
      </c>
      <c r="M34" t="s">
        <v>72</v>
      </c>
      <c r="N34" t="s">
        <v>73</v>
      </c>
      <c r="O34" s="5" t="s">
        <v>84</v>
      </c>
      <c r="P34" s="9">
        <v>1004</v>
      </c>
      <c r="Q34" t="s">
        <v>40</v>
      </c>
      <c r="R34" t="s">
        <v>25</v>
      </c>
      <c r="S34" s="5" t="str">
        <f t="shared" si="2"/>
        <v>IK</v>
      </c>
      <c r="T34">
        <v>1</v>
      </c>
      <c r="U34" s="2">
        <f t="shared" si="3"/>
        <v>3</v>
      </c>
      <c r="V34" s="4">
        <f t="shared" ca="1" si="4"/>
        <v>578</v>
      </c>
      <c r="W34" s="5" t="s">
        <v>53</v>
      </c>
      <c r="X34" s="5" t="s">
        <v>57</v>
      </c>
    </row>
    <row r="35" spans="1:24" x14ac:dyDescent="0.25">
      <c r="A35">
        <v>1006</v>
      </c>
      <c r="B35">
        <v>2600</v>
      </c>
      <c r="C35" t="s">
        <v>33</v>
      </c>
      <c r="D35">
        <v>5600</v>
      </c>
      <c r="E35" s="5" t="s">
        <v>49</v>
      </c>
      <c r="F35">
        <v>2602</v>
      </c>
      <c r="G35" s="4">
        <v>1</v>
      </c>
      <c r="H35" s="11">
        <f>+VLOOKUP(B35,[1]products_has_options!$A$1:$D$31,4,0)</f>
        <v>800</v>
      </c>
      <c r="I35" s="11">
        <f t="shared" si="0"/>
        <v>800</v>
      </c>
      <c r="J35" s="1">
        <v>43394</v>
      </c>
      <c r="K35" s="1">
        <v>43397</v>
      </c>
      <c r="L35" s="8">
        <f t="shared" si="1"/>
        <v>10</v>
      </c>
      <c r="M35" t="s">
        <v>76</v>
      </c>
      <c r="N35" t="s">
        <v>77</v>
      </c>
      <c r="O35" s="5" t="s">
        <v>86</v>
      </c>
      <c r="P35" s="9">
        <v>1006</v>
      </c>
      <c r="Q35" t="s">
        <v>42</v>
      </c>
      <c r="R35" t="s">
        <v>31</v>
      </c>
      <c r="S35" s="5" t="str">
        <f t="shared" si="2"/>
        <v>XH</v>
      </c>
      <c r="T35">
        <v>1</v>
      </c>
      <c r="U35" s="2">
        <f t="shared" si="3"/>
        <v>3</v>
      </c>
      <c r="V35" s="4">
        <f t="shared" ca="1" si="4"/>
        <v>573</v>
      </c>
      <c r="W35" s="5" t="s">
        <v>53</v>
      </c>
      <c r="X35" s="5" t="s">
        <v>57</v>
      </c>
    </row>
    <row r="36" spans="1:24" x14ac:dyDescent="0.25">
      <c r="A36">
        <v>1002</v>
      </c>
      <c r="B36">
        <v>1600</v>
      </c>
      <c r="C36" t="s">
        <v>18</v>
      </c>
      <c r="D36">
        <v>5100</v>
      </c>
      <c r="E36" s="5" t="s">
        <v>44</v>
      </c>
      <c r="F36">
        <v>1602</v>
      </c>
      <c r="G36" s="4">
        <v>1</v>
      </c>
      <c r="H36" s="11">
        <f>+VLOOKUP(B36,[1]products_has_options!$A$1:$D$31,4,0)</f>
        <v>599</v>
      </c>
      <c r="I36" s="11">
        <f t="shared" si="0"/>
        <v>599</v>
      </c>
      <c r="J36" s="1">
        <v>43387</v>
      </c>
      <c r="K36" s="1">
        <v>43421</v>
      </c>
      <c r="L36" s="8">
        <f t="shared" si="1"/>
        <v>11</v>
      </c>
      <c r="M36" t="s">
        <v>68</v>
      </c>
      <c r="N36" t="s">
        <v>69</v>
      </c>
      <c r="O36" s="5" t="s">
        <v>82</v>
      </c>
      <c r="P36" s="9">
        <v>1002</v>
      </c>
      <c r="Q36" t="s">
        <v>38</v>
      </c>
      <c r="R36" t="s">
        <v>19</v>
      </c>
      <c r="S36" s="5" t="str">
        <f t="shared" si="2"/>
        <v>CD</v>
      </c>
      <c r="T36">
        <v>1</v>
      </c>
      <c r="U36" s="2">
        <f t="shared" si="3"/>
        <v>34</v>
      </c>
      <c r="V36" s="4">
        <f t="shared" ca="1" si="4"/>
        <v>549</v>
      </c>
      <c r="W36" s="5" t="s">
        <v>53</v>
      </c>
      <c r="X36" s="5" t="s">
        <v>57</v>
      </c>
    </row>
    <row r="37" spans="1:24" x14ac:dyDescent="0.25">
      <c r="A37">
        <v>1003</v>
      </c>
      <c r="B37">
        <v>1900</v>
      </c>
      <c r="C37" t="s">
        <v>23</v>
      </c>
      <c r="D37">
        <v>5300</v>
      </c>
      <c r="E37" s="5" t="s">
        <v>46</v>
      </c>
      <c r="F37">
        <v>1902</v>
      </c>
      <c r="G37" s="4">
        <v>2</v>
      </c>
      <c r="H37" s="11">
        <f>+VLOOKUP(B37,[1]products_has_options!$A$1:$D$31,4,0)</f>
        <v>650</v>
      </c>
      <c r="I37" s="11">
        <f t="shared" si="0"/>
        <v>1300</v>
      </c>
      <c r="J37" s="1">
        <v>43385</v>
      </c>
      <c r="K37" s="1">
        <v>43449</v>
      </c>
      <c r="L37" s="8">
        <f t="shared" si="1"/>
        <v>12</v>
      </c>
      <c r="M37" t="s">
        <v>70</v>
      </c>
      <c r="N37" t="s">
        <v>71</v>
      </c>
      <c r="O37" s="5" t="s">
        <v>83</v>
      </c>
      <c r="P37" s="9">
        <v>1003</v>
      </c>
      <c r="Q37" t="s">
        <v>39</v>
      </c>
      <c r="R37" t="s">
        <v>22</v>
      </c>
      <c r="S37" s="5" t="str">
        <f t="shared" si="2"/>
        <v>KB</v>
      </c>
      <c r="T37">
        <v>0</v>
      </c>
      <c r="U37" s="2">
        <f t="shared" si="3"/>
        <v>64</v>
      </c>
      <c r="V37" s="4">
        <f t="shared" ca="1" si="4"/>
        <v>521</v>
      </c>
      <c r="W37" s="5" t="s">
        <v>53</v>
      </c>
      <c r="X37" s="5" t="s">
        <v>57</v>
      </c>
    </row>
  </sheetData>
  <autoFilter ref="A7:X37" xr:uid="{8B6FDE1C-D12D-49E6-934D-00789FA7057E}"/>
  <dataValidations count="1">
    <dataValidation type="list" allowBlank="1" showInputMessage="1" showErrorMessage="1" sqref="X8:X37" xr:uid="{A9161429-AED0-40E1-AB08-F6C56E12245E}">
      <formula1>INDIRECT($W8)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260413E-2D5A-4783-891F-AD6CC9FF5F0B}">
          <x14:formula1>
            <xm:f>Hoja2!$C$2:$C$4</xm:f>
          </x14:formula1>
          <xm:sqref>W9:W37</xm:sqref>
        </x14:dataValidation>
        <x14:dataValidation type="list" allowBlank="1" showInputMessage="1" showErrorMessage="1" xr:uid="{6E8A16B4-E3C4-436A-81A0-E80A94F7F7B2}">
          <x14:formula1>
            <xm:f>Hoja2!$C$1:$C$4</xm:f>
          </x14:formula1>
          <xm:sqref>W8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F09B-CCD3-4FDE-ABF5-B663FC12B6ED}">
  <dimension ref="C1:G7"/>
  <sheetViews>
    <sheetView workbookViewId="0">
      <selection activeCell="G4" sqref="G4:G5"/>
    </sheetView>
  </sheetViews>
  <sheetFormatPr baseColWidth="10" defaultRowHeight="15" x14ac:dyDescent="0.25"/>
  <cols>
    <col min="7" max="7" width="15.5703125" customWidth="1"/>
  </cols>
  <sheetData>
    <row r="1" spans="3:7" x14ac:dyDescent="0.25">
      <c r="C1" t="s">
        <v>59</v>
      </c>
      <c r="F1" t="s">
        <v>60</v>
      </c>
    </row>
    <row r="2" spans="3:7" x14ac:dyDescent="0.25">
      <c r="C2" t="s">
        <v>51</v>
      </c>
      <c r="F2" t="s">
        <v>51</v>
      </c>
      <c r="G2" t="s">
        <v>54</v>
      </c>
    </row>
    <row r="3" spans="3:7" x14ac:dyDescent="0.25">
      <c r="C3" t="s">
        <v>52</v>
      </c>
      <c r="F3" t="s">
        <v>51</v>
      </c>
      <c r="G3" t="s">
        <v>61</v>
      </c>
    </row>
    <row r="4" spans="3:7" x14ac:dyDescent="0.25">
      <c r="C4" t="s">
        <v>53</v>
      </c>
      <c r="F4" t="s">
        <v>52</v>
      </c>
      <c r="G4" t="s">
        <v>55</v>
      </c>
    </row>
    <row r="5" spans="3:7" x14ac:dyDescent="0.25">
      <c r="F5" t="s">
        <v>52</v>
      </c>
      <c r="G5" t="s">
        <v>56</v>
      </c>
    </row>
    <row r="6" spans="3:7" x14ac:dyDescent="0.25">
      <c r="F6" t="s">
        <v>53</v>
      </c>
      <c r="G6" t="s">
        <v>57</v>
      </c>
    </row>
    <row r="7" spans="3:7" x14ac:dyDescent="0.25">
      <c r="F7" t="s">
        <v>53</v>
      </c>
      <c r="G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orders_has_products</vt:lpstr>
      <vt:lpstr>Hoja2</vt:lpstr>
      <vt:lpstr>Entregado</vt:lpstr>
      <vt:lpstr>Proceso</vt:lpstr>
      <vt:lpstr>Tránsito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BeatrixIP</dc:creator>
  <cp:lastModifiedBy>BeatrixIP</cp:lastModifiedBy>
  <dcterms:created xsi:type="dcterms:W3CDTF">2020-04-27T17:54:08Z</dcterms:created>
  <dcterms:modified xsi:type="dcterms:W3CDTF">2020-05-19T21:36:07Z</dcterms:modified>
</cp:coreProperties>
</file>