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tt1\Google Drive\1_Research\1_Traffic state estimation\3_CNN for anisotropic traffic (Summer 2020, with Zaid)\3_Training experiments\expt-24 (iso-ani-compare)\"/>
    </mc:Choice>
  </mc:AlternateContent>
  <bookViews>
    <workbookView xWindow="0" yWindow="0" windowWidth="23040" windowHeight="9192" activeTab="2"/>
  </bookViews>
  <sheets>
    <sheet name="iso-aniso" sheetId="1" r:id="rId1"/>
    <sheet name="kernels" sheetId="2" r:id="rId2"/>
    <sheet name="roadlength" sheetId="4" r:id="rId3"/>
    <sheet name="numlanes" sheetId="5" r:id="rId4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roadlength!$N$5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2" l="1"/>
  <c r="W8" i="2"/>
  <c r="W9" i="2"/>
  <c r="W10" i="2"/>
  <c r="W11" i="2"/>
  <c r="W12" i="2"/>
  <c r="W13" i="2"/>
  <c r="W14" i="2"/>
  <c r="W15" i="2"/>
  <c r="W6" i="2"/>
  <c r="V7" i="2"/>
  <c r="V8" i="2"/>
  <c r="V9" i="2"/>
  <c r="V10" i="2"/>
  <c r="V11" i="2"/>
  <c r="V12" i="2"/>
  <c r="V13" i="2"/>
  <c r="V14" i="2"/>
  <c r="V15" i="2"/>
  <c r="V6" i="2"/>
  <c r="Q6" i="4" l="1"/>
  <c r="Q8" i="4"/>
  <c r="Q10" i="4"/>
  <c r="Q9" i="4"/>
  <c r="Q11" i="4"/>
  <c r="H59" i="4"/>
  <c r="I59" i="4" s="1"/>
  <c r="H60" i="4"/>
  <c r="I60" i="4" s="1"/>
  <c r="F59" i="4"/>
  <c r="F60" i="4"/>
  <c r="H50" i="4"/>
  <c r="I50" i="4" s="1"/>
  <c r="H51" i="4"/>
  <c r="I51" i="4" s="1"/>
  <c r="F50" i="4"/>
  <c r="F51" i="4"/>
  <c r="I69" i="4"/>
  <c r="I68" i="4"/>
  <c r="H67" i="4"/>
  <c r="I67" i="4" s="1"/>
  <c r="F67" i="4"/>
  <c r="H66" i="4"/>
  <c r="I66" i="4" s="1"/>
  <c r="F66" i="4"/>
  <c r="H65" i="4"/>
  <c r="I65" i="4" s="1"/>
  <c r="F65" i="4"/>
  <c r="H64" i="4"/>
  <c r="I64" i="4" s="1"/>
  <c r="F64" i="4"/>
  <c r="H63" i="4"/>
  <c r="I63" i="4" s="1"/>
  <c r="F63" i="4"/>
  <c r="H58" i="4"/>
  <c r="I58" i="4" s="1"/>
  <c r="F58" i="4"/>
  <c r="H57" i="4"/>
  <c r="I57" i="4" s="1"/>
  <c r="F57" i="4"/>
  <c r="H56" i="4"/>
  <c r="I56" i="4" s="1"/>
  <c r="F56" i="4"/>
  <c r="H55" i="4"/>
  <c r="I55" i="4" s="1"/>
  <c r="F55" i="4"/>
  <c r="H54" i="4"/>
  <c r="I54" i="4" s="1"/>
  <c r="F54" i="4"/>
  <c r="H49" i="4"/>
  <c r="I49" i="4" s="1"/>
  <c r="F49" i="4"/>
  <c r="H48" i="4"/>
  <c r="I48" i="4" s="1"/>
  <c r="F48" i="4"/>
  <c r="H47" i="4"/>
  <c r="I47" i="4" s="1"/>
  <c r="F47" i="4"/>
  <c r="H46" i="4"/>
  <c r="I46" i="4" s="1"/>
  <c r="F46" i="4"/>
  <c r="H45" i="4"/>
  <c r="I45" i="4" s="1"/>
  <c r="F45" i="4"/>
  <c r="F70" i="4" l="1"/>
  <c r="O6" i="4" s="1"/>
  <c r="F61" i="4"/>
  <c r="O8" i="4" s="1"/>
  <c r="F52" i="4"/>
  <c r="O10" i="4" s="1"/>
  <c r="I52" i="4"/>
  <c r="P10" i="4" s="1"/>
  <c r="I70" i="4"/>
  <c r="P6" i="4" s="1"/>
  <c r="I61" i="4"/>
  <c r="P8" i="4" s="1"/>
  <c r="K70" i="4" l="1"/>
  <c r="K61" i="4"/>
  <c r="K52" i="4"/>
  <c r="H36" i="4" l="1"/>
  <c r="I36" i="4" s="1"/>
  <c r="H37" i="4"/>
  <c r="I37" i="4" s="1"/>
  <c r="H38" i="4"/>
  <c r="I38" i="4" s="1"/>
  <c r="H39" i="4"/>
  <c r="I39" i="4" s="1"/>
  <c r="I40" i="4"/>
  <c r="I41" i="4"/>
  <c r="H35" i="4"/>
  <c r="I35" i="4" s="1"/>
  <c r="H6" i="4"/>
  <c r="I6" i="4" s="1"/>
  <c r="H7" i="4"/>
  <c r="H8" i="4"/>
  <c r="H9" i="4"/>
  <c r="H10" i="4"/>
  <c r="I10" i="4" s="1"/>
  <c r="H11" i="4"/>
  <c r="H5" i="4"/>
  <c r="I5" i="4" s="1"/>
  <c r="H26" i="4"/>
  <c r="I26" i="4" s="1"/>
  <c r="H27" i="4"/>
  <c r="I27" i="4" s="1"/>
  <c r="H28" i="4"/>
  <c r="I28" i="4" s="1"/>
  <c r="H29" i="4"/>
  <c r="I29" i="4" s="1"/>
  <c r="H30" i="4"/>
  <c r="H31" i="4"/>
  <c r="I31" i="4" s="1"/>
  <c r="H25" i="4"/>
  <c r="I25" i="4" s="1"/>
  <c r="H16" i="4"/>
  <c r="H17" i="4"/>
  <c r="I17" i="4" s="1"/>
  <c r="H18" i="4"/>
  <c r="I18" i="4" s="1"/>
  <c r="H19" i="4"/>
  <c r="H20" i="4"/>
  <c r="I20" i="4" s="1"/>
  <c r="H21" i="4"/>
  <c r="I21" i="4" s="1"/>
  <c r="H15" i="4"/>
  <c r="I15" i="4" s="1"/>
  <c r="I16" i="4"/>
  <c r="I19" i="4"/>
  <c r="R12" i="2"/>
  <c r="S12" i="2" s="1"/>
  <c r="R13" i="2"/>
  <c r="S13" i="2"/>
  <c r="R14" i="2"/>
  <c r="S14" i="2" s="1"/>
  <c r="R15" i="2"/>
  <c r="S15" i="2"/>
  <c r="O6" i="2"/>
  <c r="O7" i="2"/>
  <c r="O8" i="2"/>
  <c r="O9" i="2"/>
  <c r="O10" i="2"/>
  <c r="O11" i="2"/>
  <c r="O12" i="2"/>
  <c r="O13" i="2"/>
  <c r="O14" i="2"/>
  <c r="O15" i="2"/>
  <c r="F39" i="4"/>
  <c r="F38" i="4"/>
  <c r="F37" i="4"/>
  <c r="F36" i="4"/>
  <c r="F35" i="4"/>
  <c r="F31" i="4"/>
  <c r="I30" i="4"/>
  <c r="F30" i="4"/>
  <c r="F29" i="4"/>
  <c r="F28" i="4"/>
  <c r="F27" i="4"/>
  <c r="F26" i="4"/>
  <c r="F25" i="4"/>
  <c r="F21" i="4"/>
  <c r="F20" i="4"/>
  <c r="F19" i="4"/>
  <c r="F18" i="4"/>
  <c r="F17" i="4"/>
  <c r="F16" i="4"/>
  <c r="F15" i="4"/>
  <c r="I11" i="4"/>
  <c r="F11" i="4"/>
  <c r="F10" i="4"/>
  <c r="I9" i="4"/>
  <c r="F9" i="4"/>
  <c r="I8" i="4"/>
  <c r="F8" i="4"/>
  <c r="I7" i="4"/>
  <c r="F7" i="4"/>
  <c r="F6" i="4"/>
  <c r="F5" i="4"/>
  <c r="I22" i="4" l="1"/>
  <c r="P9" i="4" s="1"/>
  <c r="I42" i="4"/>
  <c r="P5" i="4" s="1"/>
  <c r="F42" i="4"/>
  <c r="O5" i="4" s="1"/>
  <c r="I32" i="4"/>
  <c r="P7" i="4" s="1"/>
  <c r="F32" i="4"/>
  <c r="O7" i="4" s="1"/>
  <c r="F22" i="4"/>
  <c r="F12" i="4"/>
  <c r="O11" i="4" s="1"/>
  <c r="I12" i="4"/>
  <c r="P11" i="4" s="1"/>
  <c r="R11" i="2"/>
  <c r="S11" i="2" s="1"/>
  <c r="R7" i="2"/>
  <c r="S7" i="2" s="1"/>
  <c r="R8" i="2"/>
  <c r="S8" i="2" s="1"/>
  <c r="R9" i="2"/>
  <c r="S9" i="2" s="1"/>
  <c r="R10" i="2"/>
  <c r="S10" i="2" s="1"/>
  <c r="R6" i="2"/>
  <c r="S6" i="2" s="1"/>
  <c r="J6" i="2"/>
  <c r="J12" i="2"/>
  <c r="F12" i="2"/>
  <c r="J11" i="2"/>
  <c r="F11" i="2"/>
  <c r="J10" i="2"/>
  <c r="F10" i="2"/>
  <c r="J9" i="2"/>
  <c r="F9" i="2"/>
  <c r="J8" i="2"/>
  <c r="F8" i="2"/>
  <c r="J7" i="2"/>
  <c r="F7" i="2"/>
  <c r="F6" i="2"/>
  <c r="R7" i="1"/>
  <c r="S7" i="1" s="1"/>
  <c r="R6" i="1"/>
  <c r="S6" i="1"/>
  <c r="S5" i="1"/>
  <c r="R5" i="1"/>
  <c r="K22" i="4" l="1"/>
  <c r="O9" i="4"/>
  <c r="K42" i="4"/>
  <c r="Q5" i="4" s="1"/>
  <c r="K32" i="4"/>
  <c r="Q7" i="4" s="1"/>
  <c r="K12" i="4"/>
  <c r="J13" i="2"/>
  <c r="F13" i="2"/>
  <c r="J7" i="1"/>
  <c r="J8" i="1"/>
  <c r="J9" i="1"/>
  <c r="J10" i="1"/>
  <c r="J11" i="1"/>
  <c r="J12" i="1"/>
  <c r="J6" i="1"/>
  <c r="G7" i="1"/>
  <c r="G8" i="1"/>
  <c r="G9" i="1"/>
  <c r="G10" i="1"/>
  <c r="G11" i="1"/>
  <c r="G12" i="1"/>
  <c r="G6" i="1"/>
  <c r="L13" i="2" l="1"/>
  <c r="J13" i="1"/>
  <c r="G13" i="1"/>
  <c r="L13" i="1" l="1"/>
</calcChain>
</file>

<file path=xl/sharedStrings.xml><?xml version="1.0" encoding="utf-8"?>
<sst xmlns="http://schemas.openxmlformats.org/spreadsheetml/2006/main" count="49" uniqueCount="27">
  <si>
    <t>Layer No.</t>
  </si>
  <si>
    <t>Kernel size</t>
  </si>
  <si>
    <t># weights in each layer</t>
  </si>
  <si>
    <t># input maps</t>
  </si>
  <si>
    <t># output maps</t>
  </si>
  <si>
    <t>Isoptropic kernel</t>
  </si>
  <si>
    <t>Anisotropic kernel</t>
  </si>
  <si>
    <t>Lanes</t>
  </si>
  <si>
    <t>1 lane</t>
  </si>
  <si>
    <t>2 lane</t>
  </si>
  <si>
    <t>3 lane</t>
  </si>
  <si>
    <t>Aniso</t>
  </si>
  <si>
    <t>Iso</t>
  </si>
  <si>
    <t>diff</t>
  </si>
  <si>
    <t>per diff</t>
  </si>
  <si>
    <t>Kernels</t>
  </si>
  <si>
    <t>iso</t>
  </si>
  <si>
    <t>aniso</t>
  </si>
  <si>
    <t>800 m</t>
  </si>
  <si>
    <t>600 m</t>
  </si>
  <si>
    <t>400 m</t>
  </si>
  <si>
    <t>200 m</t>
  </si>
  <si>
    <t>700 m</t>
  </si>
  <si>
    <t>500 m</t>
  </si>
  <si>
    <t>300 m</t>
  </si>
  <si>
    <t>Effect of kernel size</t>
  </si>
  <si>
    <t>Kernel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</si>
</sst>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Model Complexity Analysis 1</a:t>
            </a:r>
          </a:p>
        </c:rich>
      </c:tx>
      <c:layout>
        <c:manualLayout>
          <c:xMode val="edge"/>
          <c:yMode val="edge"/>
          <c:x val="0.31886939765440714"/>
          <c:y val="3.059692957374741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952604553122844"/>
          <c:y val="0.20762973064121179"/>
          <c:w val="0.82162031961194726"/>
          <c:h val="0.62848428862593297"/>
        </c:manualLayout>
      </c:layout>
      <c:scatterChart>
        <c:scatterStyle val="lineMarker"/>
        <c:varyColors val="0"/>
        <c:ser>
          <c:idx val="0"/>
          <c:order val="2"/>
          <c:tx>
            <c:v>Isotropic kernel</c:v>
          </c:tx>
          <c:spPr>
            <a:ln w="25400">
              <a:noFil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>
                <a:solidFill>
                  <a:schemeClr val="accent1"/>
                </a:solidFill>
                <a:prstDash val="lgDash"/>
              </a:ln>
            </c:spPr>
            <c:trendlineType val="power"/>
            <c:dispRSqr val="0"/>
            <c:dispEq val="1"/>
            <c:trendlineLbl>
              <c:layout>
                <c:manualLayout>
                  <c:x val="-5.9980314960629919E-3"/>
                  <c:y val="-1.787729658792651E-2"/>
                </c:manualLayout>
              </c:layout>
              <c:numFmt formatCode="General" sourceLinked="0"/>
            </c:trendlineLbl>
          </c:trendline>
          <c:xVal>
            <c:numRef>
              <c:f>kernels!$N$6:$N$15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xVal>
          <c:yVal>
            <c:numRef>
              <c:f>kernels!$O$6:$O$15</c:f>
              <c:numCache>
                <c:formatCode>General</c:formatCode>
                <c:ptCount val="10"/>
                <c:pt idx="0">
                  <c:v>9</c:v>
                </c:pt>
                <c:pt idx="1">
                  <c:v>25</c:v>
                </c:pt>
                <c:pt idx="2">
                  <c:v>49</c:v>
                </c:pt>
                <c:pt idx="3">
                  <c:v>81</c:v>
                </c:pt>
                <c:pt idx="4">
                  <c:v>121</c:v>
                </c:pt>
                <c:pt idx="5">
                  <c:v>169</c:v>
                </c:pt>
                <c:pt idx="6">
                  <c:v>225</c:v>
                </c:pt>
                <c:pt idx="7">
                  <c:v>289</c:v>
                </c:pt>
                <c:pt idx="8">
                  <c:v>361</c:v>
                </c:pt>
                <c:pt idx="9">
                  <c:v>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96-4674-9A2E-0006CCDDBC43}"/>
            </c:ext>
          </c:extLst>
        </c:ser>
        <c:ser>
          <c:idx val="1"/>
          <c:order val="3"/>
          <c:tx>
            <c:v>Anisotropic kernel</c:v>
          </c:tx>
          <c:spPr>
            <a:ln w="25400">
              <a:noFill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>
                <a:solidFill>
                  <a:schemeClr val="accent2"/>
                </a:solidFill>
                <a:prstDash val="lgDash"/>
              </a:ln>
            </c:spPr>
            <c:trendlineType val="linear"/>
            <c:dispRSqr val="0"/>
            <c:dispEq val="1"/>
            <c:trendlineLbl>
              <c:layout>
                <c:manualLayout>
                  <c:x val="3.5529965004374456E-2"/>
                  <c:y val="-4.80858121901429E-2"/>
                </c:manualLayout>
              </c:layout>
              <c:numFmt formatCode="General" sourceLinked="0"/>
            </c:trendlineLbl>
          </c:trendline>
          <c:xVal>
            <c:numRef>
              <c:f>kernels!$N$6:$N$15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xVal>
          <c:yVal>
            <c:numRef>
              <c:f>kernels!$Q$6:$Q$15</c:f>
              <c:numCache>
                <c:formatCode>General</c:formatCode>
                <c:ptCount val="10"/>
                <c:pt idx="0">
                  <c:v>9</c:v>
                </c:pt>
                <c:pt idx="1">
                  <c:v>15</c:v>
                </c:pt>
                <c:pt idx="2">
                  <c:v>25</c:v>
                </c:pt>
                <c:pt idx="3">
                  <c:v>33</c:v>
                </c:pt>
                <c:pt idx="4">
                  <c:v>43</c:v>
                </c:pt>
                <c:pt idx="5">
                  <c:v>55</c:v>
                </c:pt>
                <c:pt idx="6">
                  <c:v>66</c:v>
                </c:pt>
                <c:pt idx="7">
                  <c:v>80</c:v>
                </c:pt>
                <c:pt idx="8">
                  <c:v>96</c:v>
                </c:pt>
                <c:pt idx="9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96-4674-9A2E-0006CCDDB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775664"/>
        <c:axId val="19057769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 w="25400">
                    <a:noFill/>
                  </a:ln>
                </c:spPr>
                <c:yVal>
                  <c:numRef>
                    <c:extLst>
                      <c:ext uri="{02D57815-91ED-43cb-92C2-25804820EDAC}">
                        <c15:formulaRef>
                          <c15:sqref>kernels!$O$6:$O$11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</c:v>
                      </c:pt>
                      <c:pt idx="1">
                        <c:v>25</c:v>
                      </c:pt>
                      <c:pt idx="2">
                        <c:v>49</c:v>
                      </c:pt>
                      <c:pt idx="3">
                        <c:v>81</c:v>
                      </c:pt>
                      <c:pt idx="4">
                        <c:v>121</c:v>
                      </c:pt>
                      <c:pt idx="5">
                        <c:v>169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396-4674-9A2E-0006CCDDBC43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 w="25400">
                    <a:noFill/>
                  </a:ln>
                </c:spP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kernels!$Q$6:$Q$11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</c:v>
                      </c:pt>
                      <c:pt idx="1">
                        <c:v>15</c:v>
                      </c:pt>
                      <c:pt idx="2">
                        <c:v>25</c:v>
                      </c:pt>
                      <c:pt idx="3">
                        <c:v>33</c:v>
                      </c:pt>
                      <c:pt idx="4">
                        <c:v>43</c:v>
                      </c:pt>
                      <c:pt idx="5">
                        <c:v>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96-4674-9A2E-0006CCDDBC43}"/>
                  </c:ext>
                </c:extLst>
              </c15:ser>
            </c15:filteredScatterSeries>
          </c:ext>
        </c:extLst>
      </c:scatterChart>
      <c:valAx>
        <c:axId val="190577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Kernel size</a:t>
                </a:r>
              </a:p>
            </c:rich>
          </c:tx>
          <c:layout>
            <c:manualLayout>
              <c:xMode val="edge"/>
              <c:yMode val="edge"/>
              <c:x val="0.472470477055347"/>
              <c:y val="0.9102793296089385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776912"/>
        <c:crosses val="autoZero"/>
        <c:crossBetween val="midCat"/>
      </c:valAx>
      <c:valAx>
        <c:axId val="190577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# Params</a:t>
                </a:r>
                <a:r>
                  <a:rPr lang="en-US" sz="1400" b="0" baseline="0"/>
                  <a:t> in single kernel</a:t>
                </a:r>
                <a:endParaRPr lang="en-US" sz="1400" b="0"/>
              </a:p>
            </c:rich>
          </c:tx>
          <c:layout>
            <c:manualLayout>
              <c:xMode val="edge"/>
              <c:yMode val="edge"/>
              <c:x val="1.4064697609001406E-2"/>
              <c:y val="0.2297391457352747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775664"/>
        <c:crosses val="autoZero"/>
        <c:crossBetween val="midCat"/>
      </c:valAx>
      <c:spPr>
        <a:ln w="9525">
          <a:solidFill>
            <a:schemeClr val="tx1"/>
          </a:solidFill>
        </a:ln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4042899173468291"/>
          <c:y val="0.12324022346368717"/>
          <c:w val="0.59312269510614968"/>
          <c:h val="7.1864690098095277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yVal>
            <c:numRef>
              <c:f>kernels!$O$6:$O$11</c:f>
              <c:numCache>
                <c:formatCode>General</c:formatCode>
                <c:ptCount val="6"/>
                <c:pt idx="0">
                  <c:v>9</c:v>
                </c:pt>
                <c:pt idx="1">
                  <c:v>25</c:v>
                </c:pt>
                <c:pt idx="2">
                  <c:v>49</c:v>
                </c:pt>
                <c:pt idx="3">
                  <c:v>81</c:v>
                </c:pt>
                <c:pt idx="4">
                  <c:v>121</c:v>
                </c:pt>
                <c:pt idx="5">
                  <c:v>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85-430B-A688-E5C8ED1AC284}"/>
            </c:ext>
          </c:extLst>
        </c:ser>
        <c:ser>
          <c:idx val="3"/>
          <c:order val="1"/>
          <c:yVal>
            <c:numRef>
              <c:f>kernels!$Q$6:$Q$11</c:f>
              <c:numCache>
                <c:formatCode>General</c:formatCode>
                <c:ptCount val="6"/>
                <c:pt idx="0">
                  <c:v>9</c:v>
                </c:pt>
                <c:pt idx="1">
                  <c:v>15</c:v>
                </c:pt>
                <c:pt idx="2">
                  <c:v>25</c:v>
                </c:pt>
                <c:pt idx="3">
                  <c:v>33</c:v>
                </c:pt>
                <c:pt idx="4">
                  <c:v>43</c:v>
                </c:pt>
                <c:pt idx="5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85-430B-A688-E5C8ED1AC284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kernels!$O$6:$O$11</c:f>
              <c:numCache>
                <c:formatCode>General</c:formatCode>
                <c:ptCount val="6"/>
                <c:pt idx="0">
                  <c:v>9</c:v>
                </c:pt>
                <c:pt idx="1">
                  <c:v>25</c:v>
                </c:pt>
                <c:pt idx="2">
                  <c:v>49</c:v>
                </c:pt>
                <c:pt idx="3">
                  <c:v>81</c:v>
                </c:pt>
                <c:pt idx="4">
                  <c:v>121</c:v>
                </c:pt>
                <c:pt idx="5">
                  <c:v>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85-430B-A688-E5C8ED1AC284}"/>
            </c:ext>
          </c:extLst>
        </c:ser>
        <c:ser>
          <c:idx val="1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kernels!$Q$6:$Q$11</c:f>
              <c:numCache>
                <c:formatCode>General</c:formatCode>
                <c:ptCount val="6"/>
                <c:pt idx="0">
                  <c:v>9</c:v>
                </c:pt>
                <c:pt idx="1">
                  <c:v>15</c:v>
                </c:pt>
                <c:pt idx="2">
                  <c:v>25</c:v>
                </c:pt>
                <c:pt idx="3">
                  <c:v>33</c:v>
                </c:pt>
                <c:pt idx="4">
                  <c:v>43</c:v>
                </c:pt>
                <c:pt idx="5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85-430B-A688-E5C8ED1AC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775664"/>
        <c:axId val="1905776912"/>
      </c:scatterChart>
      <c:valAx>
        <c:axId val="190577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776912"/>
        <c:crosses val="autoZero"/>
        <c:crossBetween val="midCat"/>
      </c:valAx>
      <c:valAx>
        <c:axId val="190577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7756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kernels!$U$6:$U$15</c:f>
              <c:numCache>
                <c:formatCode>General</c:formatCode>
                <c:ptCount val="10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</c:numCache>
            </c:numRef>
          </c:xVal>
          <c:yVal>
            <c:numRef>
              <c:f>kernels!$V$6:$V$15</c:f>
              <c:numCache>
                <c:formatCode>General</c:formatCode>
                <c:ptCount val="10"/>
                <c:pt idx="0">
                  <c:v>392</c:v>
                </c:pt>
                <c:pt idx="1">
                  <c:v>588</c:v>
                </c:pt>
                <c:pt idx="2">
                  <c:v>784</c:v>
                </c:pt>
                <c:pt idx="3">
                  <c:v>980</c:v>
                </c:pt>
                <c:pt idx="4">
                  <c:v>1176</c:v>
                </c:pt>
                <c:pt idx="5">
                  <c:v>1372</c:v>
                </c:pt>
                <c:pt idx="6">
                  <c:v>1568</c:v>
                </c:pt>
                <c:pt idx="7">
                  <c:v>1764</c:v>
                </c:pt>
                <c:pt idx="8">
                  <c:v>1960</c:v>
                </c:pt>
                <c:pt idx="9">
                  <c:v>2156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58-4183-9C12-8664D57FA26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kernels!$U$6:$U$15</c:f>
              <c:numCache>
                <c:formatCode>General</c:formatCode>
                <c:ptCount val="10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</c:numCache>
            </c:numRef>
          </c:xVal>
          <c:yVal>
            <c:numRef>
              <c:f>kernels!$W$6:$W$15</c:f>
              <c:numCache>
                <c:formatCode>General</c:formatCode>
                <c:ptCount val="1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58-4183-9C12-8664D57FA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295023"/>
        <c:axId val="1959291695"/>
      </c:scatterChart>
      <c:valAx>
        <c:axId val="195929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291695"/>
        <c:crosses val="autoZero"/>
        <c:crossBetween val="midCat"/>
      </c:valAx>
      <c:valAx>
        <c:axId val="195929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29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Model</a:t>
            </a:r>
            <a:r>
              <a:rPr lang="en-US" baseline="0">
                <a:solidFill>
                  <a:sysClr val="windowText" lastClr="000000"/>
                </a:solidFill>
              </a:rPr>
              <a:t> complexity for different road length</a:t>
            </a:r>
            <a:endParaRPr 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1740841254066542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64933873557068"/>
          <c:y val="0.13467592592592592"/>
          <c:w val="0.85482315317381441"/>
          <c:h val="0.67922098279381737"/>
        </c:manualLayout>
      </c:layout>
      <c:scatterChart>
        <c:scatterStyle val="lineMarker"/>
        <c:varyColors val="0"/>
        <c:ser>
          <c:idx val="0"/>
          <c:order val="0"/>
          <c:tx>
            <c:v>Anisotropic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3.4009674761528594E-2"/>
                  <c:y val="3.403689122193059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roadlength!$N$5:$N$11</c:f>
              <c:numCache>
                <c:formatCode>General</c:formatCode>
                <c:ptCount val="7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roadlength!$O$5:$O$11</c:f>
              <c:numCache>
                <c:formatCode>General</c:formatCode>
                <c:ptCount val="7"/>
                <c:pt idx="0">
                  <c:v>1.14897</c:v>
                </c:pt>
                <c:pt idx="1">
                  <c:v>1.3373699999999999</c:v>
                </c:pt>
                <c:pt idx="2">
                  <c:v>1.4665699999999999</c:v>
                </c:pt>
                <c:pt idx="3">
                  <c:v>1.7012100000000001</c:v>
                </c:pt>
                <c:pt idx="4">
                  <c:v>2.4163299999999999</c:v>
                </c:pt>
                <c:pt idx="5">
                  <c:v>3.1415299999999999</c:v>
                </c:pt>
                <c:pt idx="6">
                  <c:v>5.0751299999999997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1-49B4-9AF3-3165425C611F}"/>
            </c:ext>
          </c:extLst>
        </c:ser>
        <c:ser>
          <c:idx val="1"/>
          <c:order val="1"/>
          <c:tx>
            <c:v>Isotropic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775328083989501E-2"/>
                  <c:y val="0.133767862350539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roadlength!$N$5:$N$11</c:f>
              <c:numCache>
                <c:formatCode>General</c:formatCode>
                <c:ptCount val="7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roadlength!$P$5:$P$11</c:f>
              <c:numCache>
                <c:formatCode>General</c:formatCode>
                <c:ptCount val="7"/>
                <c:pt idx="0">
                  <c:v>0.59280999999999995</c:v>
                </c:pt>
                <c:pt idx="1">
                  <c:v>0.69737000000000005</c:v>
                </c:pt>
                <c:pt idx="2">
                  <c:v>0.86880999999999997</c:v>
                </c:pt>
                <c:pt idx="3">
                  <c:v>0.98760999999999999</c:v>
                </c:pt>
                <c:pt idx="4">
                  <c:v>1.38913</c:v>
                </c:pt>
                <c:pt idx="5">
                  <c:v>1.6421699999999999</c:v>
                </c:pt>
                <c:pt idx="6">
                  <c:v>2.32185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01-49B4-9AF3-3165425C6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083871"/>
        <c:axId val="1334080959"/>
      </c:scatterChart>
      <c:valAx>
        <c:axId val="133408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Road Length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(m)</a:t>
                </a:r>
                <a:endParaRPr lang="en-US"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080959"/>
        <c:crosses val="autoZero"/>
        <c:crossBetween val="midCat"/>
      </c:valAx>
      <c:valAx>
        <c:axId val="133408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No.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of Parameters (x 1e5)</a:t>
                </a:r>
                <a:endParaRPr lang="en-US" sz="12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1009394456760866E-2"/>
              <c:y val="0.17575641586468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08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27</xdr:row>
      <xdr:rowOff>140970</xdr:rowOff>
    </xdr:from>
    <xdr:to>
      <xdr:col>11</xdr:col>
      <xdr:colOff>525780</xdr:colOff>
      <xdr:row>46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518160</xdr:colOff>
      <xdr:row>28</xdr:row>
      <xdr:rowOff>121920</xdr:rowOff>
    </xdr:from>
    <xdr:to>
      <xdr:col>24</xdr:col>
      <xdr:colOff>83820</xdr:colOff>
      <xdr:row>44</xdr:row>
      <xdr:rowOff>22860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327660</xdr:colOff>
      <xdr:row>12</xdr:row>
      <xdr:rowOff>148590</xdr:rowOff>
    </xdr:from>
    <xdr:to>
      <xdr:col>23</xdr:col>
      <xdr:colOff>472440</xdr:colOff>
      <xdr:row>27</xdr:row>
      <xdr:rowOff>148590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12</xdr:row>
      <xdr:rowOff>72390</xdr:rowOff>
    </xdr:from>
    <xdr:to>
      <xdr:col>20</xdr:col>
      <xdr:colOff>251460</xdr:colOff>
      <xdr:row>27</xdr:row>
      <xdr:rowOff>72390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S13"/>
  <sheetViews>
    <sheetView workbookViewId="0">
      <selection activeCell="C30" sqref="C30"/>
    </sheetView>
  </sheetViews>
  <sheetFormatPr defaultRowHeight="14.4" x14ac:dyDescent="0.3"/>
  <cols>
    <col min="4" max="4" width="10.33203125" customWidth="1"/>
    <col min="5" max="5" width="11.88671875" customWidth="1"/>
    <col min="6" max="6" width="12.109375" customWidth="1"/>
    <col min="7" max="7" width="19.21875" customWidth="1"/>
  </cols>
  <sheetData>
    <row r="4" spans="3:19" x14ac:dyDescent="0.3">
      <c r="G4" t="s">
        <v>5</v>
      </c>
      <c r="J4" t="s">
        <v>6</v>
      </c>
      <c r="O4" t="s">
        <v>7</v>
      </c>
      <c r="P4" t="s">
        <v>12</v>
      </c>
      <c r="Q4" t="s">
        <v>11</v>
      </c>
      <c r="R4" t="s">
        <v>13</v>
      </c>
      <c r="S4" t="s">
        <v>14</v>
      </c>
    </row>
    <row r="5" spans="3:19" x14ac:dyDescent="0.3">
      <c r="C5" t="s">
        <v>0</v>
      </c>
      <c r="D5" t="s">
        <v>1</v>
      </c>
      <c r="E5" t="s">
        <v>3</v>
      </c>
      <c r="F5" t="s">
        <v>4</v>
      </c>
      <c r="G5" t="s">
        <v>2</v>
      </c>
      <c r="I5" t="s">
        <v>1</v>
      </c>
      <c r="J5" t="s">
        <v>2</v>
      </c>
      <c r="O5" t="s">
        <v>8</v>
      </c>
      <c r="P5">
        <v>443193</v>
      </c>
      <c r="Q5">
        <v>215625</v>
      </c>
      <c r="R5">
        <f>P5-Q5</f>
        <v>227568</v>
      </c>
      <c r="S5">
        <f>ROUND(R5/P5*100,2)</f>
        <v>51.35</v>
      </c>
    </row>
    <row r="6" spans="3:19" x14ac:dyDescent="0.3">
      <c r="C6">
        <v>1</v>
      </c>
      <c r="D6">
        <v>5</v>
      </c>
      <c r="E6">
        <v>3</v>
      </c>
      <c r="F6">
        <v>40</v>
      </c>
      <c r="G6">
        <f>F6*(E6*D6*D6+1)</f>
        <v>3040</v>
      </c>
      <c r="I6">
        <v>15</v>
      </c>
      <c r="J6">
        <f>F6*(E6*I6+1)</f>
        <v>1840</v>
      </c>
      <c r="O6" t="s">
        <v>9</v>
      </c>
      <c r="P6">
        <v>448938</v>
      </c>
      <c r="Q6">
        <v>218826</v>
      </c>
      <c r="R6">
        <f>P6-Q6</f>
        <v>230112</v>
      </c>
      <c r="S6">
        <f>ROUND(R6/P6*100,2)</f>
        <v>51.26</v>
      </c>
    </row>
    <row r="7" spans="3:19" x14ac:dyDescent="0.3">
      <c r="C7">
        <v>2</v>
      </c>
      <c r="D7">
        <v>7</v>
      </c>
      <c r="E7">
        <v>40</v>
      </c>
      <c r="F7">
        <v>48</v>
      </c>
      <c r="G7">
        <f t="shared" ref="G7:G12" si="0">F7*(E7*D7*D7+1)</f>
        <v>94128</v>
      </c>
      <c r="I7">
        <v>25</v>
      </c>
      <c r="J7">
        <f t="shared" ref="J7:J12" si="1">F7*(E7*I7+1)</f>
        <v>48048</v>
      </c>
      <c r="O7" t="s">
        <v>10</v>
      </c>
      <c r="P7">
        <v>451938</v>
      </c>
      <c r="Q7">
        <v>220626</v>
      </c>
      <c r="R7">
        <f>P7-Q7</f>
        <v>231312</v>
      </c>
      <c r="S7">
        <f>ROUND(R7/P7*100,2)</f>
        <v>51.18</v>
      </c>
    </row>
    <row r="8" spans="3:19" x14ac:dyDescent="0.3">
      <c r="C8">
        <v>3</v>
      </c>
      <c r="D8">
        <v>7</v>
      </c>
      <c r="E8">
        <v>48</v>
      </c>
      <c r="F8">
        <v>32</v>
      </c>
      <c r="G8">
        <f t="shared" si="0"/>
        <v>75296</v>
      </c>
      <c r="I8">
        <v>25</v>
      </c>
      <c r="J8">
        <f t="shared" si="1"/>
        <v>38432</v>
      </c>
    </row>
    <row r="9" spans="3:19" x14ac:dyDescent="0.3">
      <c r="C9">
        <v>4</v>
      </c>
      <c r="D9">
        <v>5</v>
      </c>
      <c r="E9">
        <v>32</v>
      </c>
      <c r="F9">
        <v>48</v>
      </c>
      <c r="G9">
        <f t="shared" si="0"/>
        <v>38448</v>
      </c>
      <c r="I9">
        <v>15</v>
      </c>
      <c r="J9">
        <f t="shared" si="1"/>
        <v>23088</v>
      </c>
    </row>
    <row r="10" spans="3:19" x14ac:dyDescent="0.3">
      <c r="C10">
        <v>5</v>
      </c>
      <c r="D10">
        <v>5</v>
      </c>
      <c r="E10">
        <v>48</v>
      </c>
      <c r="F10">
        <v>40</v>
      </c>
      <c r="G10">
        <f t="shared" si="0"/>
        <v>48040</v>
      </c>
      <c r="I10">
        <v>15</v>
      </c>
      <c r="J10">
        <f t="shared" si="1"/>
        <v>28840</v>
      </c>
    </row>
    <row r="11" spans="3:19" x14ac:dyDescent="0.3">
      <c r="C11">
        <v>6</v>
      </c>
      <c r="D11">
        <v>9</v>
      </c>
      <c r="E11">
        <v>40</v>
      </c>
      <c r="F11">
        <v>56</v>
      </c>
      <c r="G11">
        <f t="shared" si="0"/>
        <v>181496</v>
      </c>
      <c r="I11">
        <v>33</v>
      </c>
      <c r="J11">
        <f t="shared" si="1"/>
        <v>73976</v>
      </c>
    </row>
    <row r="12" spans="3:19" x14ac:dyDescent="0.3">
      <c r="C12">
        <v>7</v>
      </c>
      <c r="D12">
        <v>7</v>
      </c>
      <c r="E12">
        <v>56</v>
      </c>
      <c r="F12">
        <v>1</v>
      </c>
      <c r="G12">
        <f t="shared" si="0"/>
        <v>2745</v>
      </c>
      <c r="I12">
        <v>25</v>
      </c>
      <c r="J12">
        <f t="shared" si="1"/>
        <v>1401</v>
      </c>
    </row>
    <row r="13" spans="3:19" x14ac:dyDescent="0.3">
      <c r="G13">
        <f>SUM(G6:G12)</f>
        <v>443193</v>
      </c>
      <c r="J13">
        <f>SUM(J6:J12)</f>
        <v>215625</v>
      </c>
      <c r="L13">
        <f>(G13-J13)/G13*100</f>
        <v>51.347381389146484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W15"/>
  <sheetViews>
    <sheetView topLeftCell="F3" workbookViewId="0">
      <selection activeCell="W6" sqref="W6:W15"/>
    </sheetView>
  </sheetViews>
  <sheetFormatPr defaultRowHeight="14.4" x14ac:dyDescent="0.3"/>
  <cols>
    <col min="5" max="5" width="12.6640625" bestFit="1" customWidth="1"/>
    <col min="9" max="9" width="9.5546875" bestFit="1" customWidth="1"/>
    <col min="10" max="10" width="19.5546875" bestFit="1" customWidth="1"/>
    <col min="14" max="14" width="11.109375" bestFit="1" customWidth="1"/>
    <col min="21" max="21" width="11.21875" bestFit="1" customWidth="1"/>
  </cols>
  <sheetData>
    <row r="4" spans="2:23" x14ac:dyDescent="0.3">
      <c r="F4" t="s">
        <v>5</v>
      </c>
      <c r="J4" t="s">
        <v>6</v>
      </c>
      <c r="N4" s="5" t="s">
        <v>25</v>
      </c>
      <c r="O4" s="5"/>
      <c r="P4" s="5"/>
      <c r="Q4" s="5"/>
      <c r="R4" s="5"/>
      <c r="S4" s="5"/>
    </row>
    <row r="5" spans="2:23" x14ac:dyDescent="0.3">
      <c r="B5" t="s">
        <v>0</v>
      </c>
      <c r="C5" t="s">
        <v>1</v>
      </c>
      <c r="D5" t="s">
        <v>3</v>
      </c>
      <c r="E5" t="s">
        <v>4</v>
      </c>
      <c r="F5" t="s">
        <v>2</v>
      </c>
      <c r="I5" t="s">
        <v>1</v>
      </c>
      <c r="J5" t="s">
        <v>2</v>
      </c>
      <c r="N5" t="s">
        <v>26</v>
      </c>
      <c r="O5" t="s">
        <v>16</v>
      </c>
      <c r="P5" t="s">
        <v>15</v>
      </c>
      <c r="Q5" t="s">
        <v>17</v>
      </c>
      <c r="R5" t="s">
        <v>13</v>
      </c>
      <c r="S5" t="s">
        <v>14</v>
      </c>
    </row>
    <row r="6" spans="2:23" x14ac:dyDescent="0.3">
      <c r="B6">
        <v>1</v>
      </c>
      <c r="C6">
        <v>5</v>
      </c>
      <c r="D6">
        <v>3</v>
      </c>
      <c r="E6">
        <v>40</v>
      </c>
      <c r="F6">
        <f>E6*(D6*C6*C6+1)</f>
        <v>3040</v>
      </c>
      <c r="I6">
        <v>15</v>
      </c>
      <c r="J6">
        <f t="shared" ref="J6:J12" si="0">E6*(D6*I6+1)</f>
        <v>1840</v>
      </c>
      <c r="N6">
        <v>3</v>
      </c>
      <c r="O6">
        <f t="shared" ref="O6:O14" si="1">N6^2</f>
        <v>9</v>
      </c>
      <c r="P6">
        <v>3</v>
      </c>
      <c r="Q6">
        <v>9</v>
      </c>
      <c r="R6">
        <f>O6-Q6</f>
        <v>0</v>
      </c>
      <c r="S6">
        <f>ROUND(R6/O6*100,2)</f>
        <v>0</v>
      </c>
      <c r="U6">
        <v>8</v>
      </c>
      <c r="V6">
        <f>$O$8*U6</f>
        <v>392</v>
      </c>
      <c r="W6">
        <f>$Q$8*U6</f>
        <v>200</v>
      </c>
    </row>
    <row r="7" spans="2:23" x14ac:dyDescent="0.3">
      <c r="B7">
        <v>2</v>
      </c>
      <c r="C7">
        <v>7</v>
      </c>
      <c r="D7">
        <v>40</v>
      </c>
      <c r="E7">
        <v>48</v>
      </c>
      <c r="F7">
        <f t="shared" ref="F7:F12" si="2">E7*(D7*C7*C7+1)</f>
        <v>94128</v>
      </c>
      <c r="I7">
        <v>25</v>
      </c>
      <c r="J7">
        <f t="shared" si="0"/>
        <v>48048</v>
      </c>
      <c r="N7">
        <v>5</v>
      </c>
      <c r="O7">
        <f t="shared" si="1"/>
        <v>25</v>
      </c>
      <c r="P7">
        <v>5</v>
      </c>
      <c r="Q7">
        <v>15</v>
      </c>
      <c r="R7">
        <f t="shared" ref="R7:R11" si="3">O7-Q7</f>
        <v>10</v>
      </c>
      <c r="S7">
        <f t="shared" ref="S7:S11" si="4">ROUND(R7/O7*100,2)</f>
        <v>40</v>
      </c>
      <c r="U7">
        <v>12</v>
      </c>
      <c r="V7">
        <f t="shared" ref="V7:V15" si="5">$O$8*U7</f>
        <v>588</v>
      </c>
      <c r="W7">
        <f t="shared" ref="W7:W15" si="6">$Q$8*U7</f>
        <v>300</v>
      </c>
    </row>
    <row r="8" spans="2:23" x14ac:dyDescent="0.3">
      <c r="B8">
        <v>3</v>
      </c>
      <c r="C8">
        <v>7</v>
      </c>
      <c r="D8">
        <v>48</v>
      </c>
      <c r="E8">
        <v>32</v>
      </c>
      <c r="F8">
        <f t="shared" si="2"/>
        <v>75296</v>
      </c>
      <c r="I8">
        <v>25</v>
      </c>
      <c r="J8">
        <f t="shared" si="0"/>
        <v>38432</v>
      </c>
      <c r="N8">
        <v>7</v>
      </c>
      <c r="O8">
        <f t="shared" si="1"/>
        <v>49</v>
      </c>
      <c r="P8">
        <v>7</v>
      </c>
      <c r="Q8">
        <v>25</v>
      </c>
      <c r="R8">
        <f t="shared" si="3"/>
        <v>24</v>
      </c>
      <c r="S8">
        <f t="shared" si="4"/>
        <v>48.98</v>
      </c>
      <c r="U8">
        <v>16</v>
      </c>
      <c r="V8">
        <f t="shared" si="5"/>
        <v>784</v>
      </c>
      <c r="W8">
        <f t="shared" si="6"/>
        <v>400</v>
      </c>
    </row>
    <row r="9" spans="2:23" x14ac:dyDescent="0.3">
      <c r="B9">
        <v>4</v>
      </c>
      <c r="C9">
        <v>5</v>
      </c>
      <c r="D9">
        <v>32</v>
      </c>
      <c r="E9">
        <v>48</v>
      </c>
      <c r="F9">
        <f t="shared" si="2"/>
        <v>38448</v>
      </c>
      <c r="I9">
        <v>15</v>
      </c>
      <c r="J9">
        <f t="shared" si="0"/>
        <v>23088</v>
      </c>
      <c r="N9">
        <v>9</v>
      </c>
      <c r="O9">
        <f t="shared" si="1"/>
        <v>81</v>
      </c>
      <c r="P9">
        <v>9</v>
      </c>
      <c r="Q9">
        <v>33</v>
      </c>
      <c r="R9">
        <f t="shared" si="3"/>
        <v>48</v>
      </c>
      <c r="S9">
        <f t="shared" si="4"/>
        <v>59.26</v>
      </c>
      <c r="U9">
        <v>20</v>
      </c>
      <c r="V9">
        <f t="shared" si="5"/>
        <v>980</v>
      </c>
      <c r="W9">
        <f t="shared" si="6"/>
        <v>500</v>
      </c>
    </row>
    <row r="10" spans="2:23" x14ac:dyDescent="0.3">
      <c r="B10">
        <v>5</v>
      </c>
      <c r="C10">
        <v>5</v>
      </c>
      <c r="D10">
        <v>48</v>
      </c>
      <c r="E10">
        <v>40</v>
      </c>
      <c r="F10">
        <f t="shared" si="2"/>
        <v>48040</v>
      </c>
      <c r="I10">
        <v>15</v>
      </c>
      <c r="J10">
        <f t="shared" si="0"/>
        <v>28840</v>
      </c>
      <c r="N10">
        <v>11</v>
      </c>
      <c r="O10">
        <f t="shared" si="1"/>
        <v>121</v>
      </c>
      <c r="P10">
        <v>11</v>
      </c>
      <c r="Q10">
        <v>43</v>
      </c>
      <c r="R10">
        <f t="shared" si="3"/>
        <v>78</v>
      </c>
      <c r="S10">
        <f t="shared" si="4"/>
        <v>64.459999999999994</v>
      </c>
      <c r="U10">
        <v>24</v>
      </c>
      <c r="V10">
        <f t="shared" si="5"/>
        <v>1176</v>
      </c>
      <c r="W10">
        <f t="shared" si="6"/>
        <v>600</v>
      </c>
    </row>
    <row r="11" spans="2:23" x14ac:dyDescent="0.3">
      <c r="B11">
        <v>6</v>
      </c>
      <c r="C11">
        <v>9</v>
      </c>
      <c r="D11">
        <v>40</v>
      </c>
      <c r="E11">
        <v>56</v>
      </c>
      <c r="F11">
        <f t="shared" si="2"/>
        <v>181496</v>
      </c>
      <c r="I11">
        <v>33</v>
      </c>
      <c r="J11">
        <f t="shared" si="0"/>
        <v>73976</v>
      </c>
      <c r="N11">
        <v>13</v>
      </c>
      <c r="O11">
        <f t="shared" si="1"/>
        <v>169</v>
      </c>
      <c r="P11">
        <v>13</v>
      </c>
      <c r="Q11">
        <v>55</v>
      </c>
      <c r="R11">
        <f t="shared" si="3"/>
        <v>114</v>
      </c>
      <c r="S11">
        <f t="shared" si="4"/>
        <v>67.459999999999994</v>
      </c>
      <c r="U11">
        <v>28</v>
      </c>
      <c r="V11">
        <f t="shared" si="5"/>
        <v>1372</v>
      </c>
      <c r="W11">
        <f t="shared" si="6"/>
        <v>700</v>
      </c>
    </row>
    <row r="12" spans="2:23" x14ac:dyDescent="0.3">
      <c r="B12">
        <v>7</v>
      </c>
      <c r="C12">
        <v>7</v>
      </c>
      <c r="D12">
        <v>56</v>
      </c>
      <c r="E12">
        <v>1</v>
      </c>
      <c r="F12">
        <f t="shared" si="2"/>
        <v>2745</v>
      </c>
      <c r="I12">
        <v>25</v>
      </c>
      <c r="J12">
        <f t="shared" si="0"/>
        <v>1401</v>
      </c>
      <c r="N12">
        <v>15</v>
      </c>
      <c r="O12">
        <f t="shared" si="1"/>
        <v>225</v>
      </c>
      <c r="P12">
        <v>15</v>
      </c>
      <c r="Q12">
        <v>66</v>
      </c>
      <c r="R12">
        <f t="shared" ref="R12:R15" si="7">O12-Q12</f>
        <v>159</v>
      </c>
      <c r="S12">
        <f t="shared" ref="S12:S15" si="8">ROUND(R12/O12*100,2)</f>
        <v>70.67</v>
      </c>
      <c r="U12">
        <v>32</v>
      </c>
      <c r="V12">
        <f t="shared" si="5"/>
        <v>1568</v>
      </c>
      <c r="W12">
        <f t="shared" si="6"/>
        <v>800</v>
      </c>
    </row>
    <row r="13" spans="2:23" x14ac:dyDescent="0.3">
      <c r="F13">
        <f>SUM(F6:F12)</f>
        <v>443193</v>
      </c>
      <c r="J13">
        <f>SUM(J6:J12)</f>
        <v>215625</v>
      </c>
      <c r="L13">
        <f>(F13-J13)/F13*100</f>
        <v>51.347381389146484</v>
      </c>
      <c r="N13">
        <v>17</v>
      </c>
      <c r="O13">
        <f t="shared" si="1"/>
        <v>289</v>
      </c>
      <c r="P13">
        <v>17</v>
      </c>
      <c r="Q13">
        <v>80</v>
      </c>
      <c r="R13">
        <f t="shared" si="7"/>
        <v>209</v>
      </c>
      <c r="S13">
        <f t="shared" si="8"/>
        <v>72.319999999999993</v>
      </c>
      <c r="U13">
        <v>36</v>
      </c>
      <c r="V13">
        <f t="shared" si="5"/>
        <v>1764</v>
      </c>
      <c r="W13">
        <f t="shared" si="6"/>
        <v>900</v>
      </c>
    </row>
    <row r="14" spans="2:23" x14ac:dyDescent="0.3">
      <c r="N14">
        <v>19</v>
      </c>
      <c r="O14">
        <f t="shared" si="1"/>
        <v>361</v>
      </c>
      <c r="P14">
        <v>19</v>
      </c>
      <c r="Q14">
        <v>96</v>
      </c>
      <c r="R14">
        <f t="shared" si="7"/>
        <v>265</v>
      </c>
      <c r="S14">
        <f t="shared" si="8"/>
        <v>73.41</v>
      </c>
      <c r="U14">
        <v>40</v>
      </c>
      <c r="V14">
        <f t="shared" si="5"/>
        <v>1960</v>
      </c>
      <c r="W14">
        <f t="shared" si="6"/>
        <v>1000</v>
      </c>
    </row>
    <row r="15" spans="2:23" x14ac:dyDescent="0.3">
      <c r="N15">
        <v>21</v>
      </c>
      <c r="O15">
        <f t="shared" ref="O15" si="9">N15^2</f>
        <v>441</v>
      </c>
      <c r="P15">
        <v>21</v>
      </c>
      <c r="Q15">
        <v>114</v>
      </c>
      <c r="R15">
        <f t="shared" si="7"/>
        <v>327</v>
      </c>
      <c r="S15">
        <f t="shared" si="8"/>
        <v>74.150000000000006</v>
      </c>
      <c r="U15">
        <v>44</v>
      </c>
      <c r="V15">
        <f t="shared" si="5"/>
        <v>2156</v>
      </c>
      <c r="W15">
        <f t="shared" si="6"/>
        <v>1100</v>
      </c>
    </row>
  </sheetData>
  <mergeCells count="1">
    <mergeCell ref="N4:S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70"/>
  <sheetViews>
    <sheetView tabSelected="1" workbookViewId="0">
      <selection activeCell="L15" sqref="L15"/>
    </sheetView>
  </sheetViews>
  <sheetFormatPr defaultRowHeight="14.4" x14ac:dyDescent="0.3"/>
  <cols>
    <col min="7" max="7" width="4.33203125" customWidth="1"/>
  </cols>
  <sheetData>
    <row r="3" spans="1:17" x14ac:dyDescent="0.3">
      <c r="B3" s="3" t="s">
        <v>5</v>
      </c>
      <c r="C3" s="3"/>
      <c r="D3" s="3"/>
      <c r="E3" s="3"/>
      <c r="F3" s="3"/>
      <c r="G3" s="1"/>
      <c r="H3" s="4" t="s">
        <v>6</v>
      </c>
      <c r="I3" s="4"/>
      <c r="J3" s="4"/>
    </row>
    <row r="4" spans="1:17" x14ac:dyDescent="0.3">
      <c r="B4" t="s">
        <v>0</v>
      </c>
      <c r="C4" t="s">
        <v>1</v>
      </c>
      <c r="D4" t="s">
        <v>3</v>
      </c>
      <c r="E4" t="s">
        <v>4</v>
      </c>
      <c r="F4" t="s">
        <v>2</v>
      </c>
      <c r="H4" t="s">
        <v>1</v>
      </c>
      <c r="I4" t="s">
        <v>2</v>
      </c>
    </row>
    <row r="5" spans="1:17" x14ac:dyDescent="0.3">
      <c r="A5" s="2" t="s">
        <v>18</v>
      </c>
      <c r="B5">
        <v>1</v>
      </c>
      <c r="C5">
        <v>7</v>
      </c>
      <c r="D5">
        <v>3</v>
      </c>
      <c r="E5">
        <v>40</v>
      </c>
      <c r="F5">
        <f>E5*(D5*C5*C5+1)</f>
        <v>5920</v>
      </c>
      <c r="H5">
        <f>LOOKUP(C5,kernels!$P$6:$P$15,kernels!$Q$6:$Q$15)</f>
        <v>25</v>
      </c>
      <c r="I5">
        <f t="shared" ref="I5:I11" si="0">E5*(D5*H5+1)</f>
        <v>3040</v>
      </c>
      <c r="M5">
        <v>4</v>
      </c>
      <c r="N5">
        <v>200</v>
      </c>
      <c r="O5">
        <f>F42/100000</f>
        <v>1.14897</v>
      </c>
      <c r="P5">
        <f>I42/100000</f>
        <v>0.59280999999999995</v>
      </c>
      <c r="Q5">
        <f>K42</f>
        <v>48.405093257439269</v>
      </c>
    </row>
    <row r="6" spans="1:17" x14ac:dyDescent="0.3">
      <c r="A6" s="2"/>
      <c r="B6">
        <v>2</v>
      </c>
      <c r="C6">
        <v>9</v>
      </c>
      <c r="D6">
        <v>40</v>
      </c>
      <c r="E6">
        <v>48</v>
      </c>
      <c r="F6">
        <f t="shared" ref="F6:F11" si="1">E6*(D6*C6*C6+1)</f>
        <v>155568</v>
      </c>
      <c r="H6">
        <f>LOOKUP(C6,kernels!$P$6:$P$15,kernels!$Q$6:$Q$15)</f>
        <v>33</v>
      </c>
      <c r="I6">
        <f t="shared" si="0"/>
        <v>63408</v>
      </c>
      <c r="N6">
        <v>300</v>
      </c>
      <c r="O6">
        <f>F70/100000</f>
        <v>1.3373699999999999</v>
      </c>
      <c r="P6">
        <f>I70/100000</f>
        <v>0.69737000000000005</v>
      </c>
      <c r="Q6">
        <f>K70</f>
        <v>47.855118628352663</v>
      </c>
    </row>
    <row r="7" spans="1:17" x14ac:dyDescent="0.3">
      <c r="A7" s="2"/>
      <c r="B7">
        <v>3</v>
      </c>
      <c r="C7">
        <v>7</v>
      </c>
      <c r="D7">
        <v>48</v>
      </c>
      <c r="E7">
        <v>32</v>
      </c>
      <c r="F7">
        <f t="shared" si="1"/>
        <v>75296</v>
      </c>
      <c r="H7">
        <f>LOOKUP(C7,kernels!$P$6:$P$15,kernels!$Q$6:$Q$15)</f>
        <v>25</v>
      </c>
      <c r="I7">
        <f t="shared" si="0"/>
        <v>38432</v>
      </c>
      <c r="M7">
        <v>3</v>
      </c>
      <c r="N7">
        <v>400</v>
      </c>
      <c r="O7">
        <f>F32/100000</f>
        <v>1.4665699999999999</v>
      </c>
      <c r="P7">
        <f>I32/100000</f>
        <v>0.86880999999999997</v>
      </c>
      <c r="Q7">
        <f>K32</f>
        <v>40.759050028297324</v>
      </c>
    </row>
    <row r="8" spans="1:17" x14ac:dyDescent="0.3">
      <c r="A8" s="2"/>
      <c r="B8">
        <v>4</v>
      </c>
      <c r="C8">
        <v>5</v>
      </c>
      <c r="D8">
        <v>32</v>
      </c>
      <c r="E8">
        <v>48</v>
      </c>
      <c r="F8">
        <f t="shared" si="1"/>
        <v>38448</v>
      </c>
      <c r="H8">
        <f>LOOKUP(C8,kernels!$P$6:$P$15,kernels!$Q$6:$Q$15)</f>
        <v>15</v>
      </c>
      <c r="I8">
        <f t="shared" si="0"/>
        <v>23088</v>
      </c>
      <c r="N8">
        <v>500</v>
      </c>
      <c r="O8">
        <f>F61/100000</f>
        <v>1.7012100000000001</v>
      </c>
      <c r="P8">
        <f>I61/100000</f>
        <v>0.98760999999999999</v>
      </c>
      <c r="Q8">
        <f>K61</f>
        <v>41.946614468525347</v>
      </c>
    </row>
    <row r="9" spans="1:17" x14ac:dyDescent="0.3">
      <c r="A9" s="2"/>
      <c r="B9">
        <v>5</v>
      </c>
      <c r="C9">
        <v>5</v>
      </c>
      <c r="D9">
        <v>48</v>
      </c>
      <c r="E9">
        <v>40</v>
      </c>
      <c r="F9">
        <f t="shared" si="1"/>
        <v>48040</v>
      </c>
      <c r="H9">
        <f>LOOKUP(C9,kernels!$P$6:$P$15,kernels!$Q$6:$Q$15)</f>
        <v>15</v>
      </c>
      <c r="I9">
        <f t="shared" si="0"/>
        <v>28840</v>
      </c>
      <c r="M9">
        <v>2</v>
      </c>
      <c r="N9">
        <v>600</v>
      </c>
      <c r="O9">
        <f>F22/100000</f>
        <v>2.4163299999999999</v>
      </c>
      <c r="P9">
        <f>I22/100000</f>
        <v>1.38913</v>
      </c>
      <c r="Q9">
        <f>K22</f>
        <v>42.510749773416713</v>
      </c>
    </row>
    <row r="10" spans="1:17" x14ac:dyDescent="0.3">
      <c r="A10" s="2"/>
      <c r="B10">
        <v>6</v>
      </c>
      <c r="C10">
        <v>9</v>
      </c>
      <c r="D10">
        <v>40</v>
      </c>
      <c r="E10">
        <v>56</v>
      </c>
      <c r="F10">
        <f t="shared" si="1"/>
        <v>181496</v>
      </c>
      <c r="H10">
        <f>LOOKUP(C10,kernels!$P$6:$P$15,kernels!$Q$6:$Q$15)</f>
        <v>33</v>
      </c>
      <c r="I10">
        <f t="shared" si="0"/>
        <v>73976</v>
      </c>
      <c r="N10">
        <v>700</v>
      </c>
      <c r="O10">
        <f>F52/100000</f>
        <v>3.1415299999999999</v>
      </c>
      <c r="P10">
        <f>I52/100000</f>
        <v>1.6421699999999999</v>
      </c>
      <c r="Q10">
        <f>K52</f>
        <v>47.727062927936387</v>
      </c>
    </row>
    <row r="11" spans="1:17" x14ac:dyDescent="0.3">
      <c r="A11" s="2"/>
      <c r="B11">
        <v>7</v>
      </c>
      <c r="C11">
        <v>7</v>
      </c>
      <c r="D11">
        <v>56</v>
      </c>
      <c r="E11">
        <v>1</v>
      </c>
      <c r="F11">
        <f t="shared" si="1"/>
        <v>2745</v>
      </c>
      <c r="H11">
        <f>LOOKUP(C11,kernels!$P$6:$P$15,kernels!$Q$6:$Q$15)</f>
        <v>25</v>
      </c>
      <c r="I11">
        <f t="shared" si="0"/>
        <v>1401</v>
      </c>
      <c r="M11">
        <v>1</v>
      </c>
      <c r="N11">
        <v>800</v>
      </c>
      <c r="O11">
        <f>F12/100000</f>
        <v>5.0751299999999997</v>
      </c>
      <c r="P11">
        <f>I12/100000</f>
        <v>2.32185</v>
      </c>
      <c r="Q11">
        <f>K12</f>
        <v>54.250432993834643</v>
      </c>
    </row>
    <row r="12" spans="1:17" x14ac:dyDescent="0.3">
      <c r="F12">
        <f>SUM(F5:F11)</f>
        <v>507513</v>
      </c>
      <c r="I12">
        <f>SUM(I5:I11)</f>
        <v>232185</v>
      </c>
      <c r="K12">
        <f>(F12-I12)/F12*100</f>
        <v>54.250432993834643</v>
      </c>
    </row>
    <row r="15" spans="1:17" x14ac:dyDescent="0.3">
      <c r="A15" s="2" t="s">
        <v>19</v>
      </c>
      <c r="B15">
        <v>1</v>
      </c>
      <c r="C15">
        <v>7</v>
      </c>
      <c r="D15">
        <v>3</v>
      </c>
      <c r="E15">
        <v>32</v>
      </c>
      <c r="F15">
        <f>E15*(D15*C15*C15+1)</f>
        <v>4736</v>
      </c>
      <c r="H15">
        <f>LOOKUP(C15,kernels!$P$6:$P$15,kernels!$Q$6:$Q$15)</f>
        <v>25</v>
      </c>
      <c r="I15">
        <f t="shared" ref="I15:I21" si="2">E15*(D15*H15+1)</f>
        <v>2432</v>
      </c>
    </row>
    <row r="16" spans="1:17" x14ac:dyDescent="0.3">
      <c r="A16" s="2"/>
      <c r="B16">
        <v>2</v>
      </c>
      <c r="C16">
        <v>7</v>
      </c>
      <c r="D16">
        <v>32</v>
      </c>
      <c r="E16">
        <v>40</v>
      </c>
      <c r="F16">
        <f t="shared" ref="F16:F21" si="3">E16*(D16*C16*C16+1)</f>
        <v>62760</v>
      </c>
      <c r="H16">
        <f>LOOKUP(C16,kernels!$P$6:$P$15,kernels!$Q$6:$Q$15)</f>
        <v>25</v>
      </c>
      <c r="I16">
        <f t="shared" si="2"/>
        <v>32040</v>
      </c>
    </row>
    <row r="17" spans="1:11" x14ac:dyDescent="0.3">
      <c r="A17" s="2"/>
      <c r="B17">
        <v>3</v>
      </c>
      <c r="C17">
        <v>5</v>
      </c>
      <c r="D17">
        <v>40</v>
      </c>
      <c r="E17">
        <v>48</v>
      </c>
      <c r="F17">
        <f t="shared" si="3"/>
        <v>48048</v>
      </c>
      <c r="H17">
        <f>LOOKUP(C17,kernels!$P$6:$P$15,kernels!$Q$6:$Q$15)</f>
        <v>15</v>
      </c>
      <c r="I17">
        <f t="shared" si="2"/>
        <v>28848</v>
      </c>
    </row>
    <row r="18" spans="1:11" x14ac:dyDescent="0.3">
      <c r="A18" s="2"/>
      <c r="B18">
        <v>4</v>
      </c>
      <c r="C18">
        <v>5</v>
      </c>
      <c r="D18">
        <v>48</v>
      </c>
      <c r="E18">
        <v>40</v>
      </c>
      <c r="F18">
        <f t="shared" si="3"/>
        <v>48040</v>
      </c>
      <c r="H18">
        <f>LOOKUP(C18,kernels!$P$6:$P$15,kernels!$Q$6:$Q$15)</f>
        <v>15</v>
      </c>
      <c r="I18">
        <f t="shared" si="2"/>
        <v>28840</v>
      </c>
    </row>
    <row r="19" spans="1:11" x14ac:dyDescent="0.3">
      <c r="A19" s="2"/>
      <c r="B19">
        <v>5</v>
      </c>
      <c r="C19">
        <v>5</v>
      </c>
      <c r="D19">
        <v>40</v>
      </c>
      <c r="E19">
        <v>48</v>
      </c>
      <c r="F19">
        <f t="shared" si="3"/>
        <v>48048</v>
      </c>
      <c r="H19">
        <f>LOOKUP(C19,kernels!$P$6:$P$15,kernels!$Q$6:$Q$15)</f>
        <v>15</v>
      </c>
      <c r="I19">
        <f t="shared" si="2"/>
        <v>28848</v>
      </c>
    </row>
    <row r="20" spans="1:11" x14ac:dyDescent="0.3">
      <c r="A20" s="2"/>
      <c r="B20">
        <v>6</v>
      </c>
      <c r="C20">
        <v>5</v>
      </c>
      <c r="D20">
        <v>48</v>
      </c>
      <c r="E20">
        <v>24</v>
      </c>
      <c r="F20">
        <f t="shared" si="3"/>
        <v>28824</v>
      </c>
      <c r="H20">
        <f>LOOKUP(C20,kernels!$P$6:$P$15,kernels!$Q$6:$Q$15)</f>
        <v>15</v>
      </c>
      <c r="I20">
        <f t="shared" si="2"/>
        <v>17304</v>
      </c>
    </row>
    <row r="21" spans="1:11" x14ac:dyDescent="0.3">
      <c r="A21" s="2"/>
      <c r="B21">
        <v>7</v>
      </c>
      <c r="C21">
        <v>7</v>
      </c>
      <c r="D21">
        <v>24</v>
      </c>
      <c r="E21">
        <v>1</v>
      </c>
      <c r="F21">
        <f t="shared" si="3"/>
        <v>1177</v>
      </c>
      <c r="H21">
        <f>LOOKUP(C21,kernels!$P$6:$P$15,kernels!$Q$6:$Q$15)</f>
        <v>25</v>
      </c>
      <c r="I21">
        <f t="shared" si="2"/>
        <v>601</v>
      </c>
    </row>
    <row r="22" spans="1:11" x14ac:dyDescent="0.3">
      <c r="F22">
        <f>SUM(F15:F21)</f>
        <v>241633</v>
      </c>
      <c r="I22">
        <f>SUM(I15:I21)</f>
        <v>138913</v>
      </c>
      <c r="K22">
        <f>(F22-I22)/F22*100</f>
        <v>42.510749773416713</v>
      </c>
    </row>
    <row r="25" spans="1:11" x14ac:dyDescent="0.3">
      <c r="A25" s="2" t="s">
        <v>20</v>
      </c>
      <c r="B25">
        <v>1</v>
      </c>
      <c r="C25">
        <v>3</v>
      </c>
      <c r="D25">
        <v>3</v>
      </c>
      <c r="E25">
        <v>40</v>
      </c>
      <c r="F25">
        <f>E25*(D25*C25*C25+1)</f>
        <v>1120</v>
      </c>
      <c r="H25">
        <f>LOOKUP(C25,kernels!$P$6:$P$15,kernels!$Q$6:$Q$15)</f>
        <v>9</v>
      </c>
      <c r="I25">
        <f t="shared" ref="I25:I31" si="4">E25*(D25*H25+1)</f>
        <v>1120</v>
      </c>
    </row>
    <row r="26" spans="1:11" x14ac:dyDescent="0.3">
      <c r="A26" s="2"/>
      <c r="B26">
        <v>2</v>
      </c>
      <c r="C26">
        <v>5</v>
      </c>
      <c r="D26">
        <v>40</v>
      </c>
      <c r="E26">
        <v>32</v>
      </c>
      <c r="F26">
        <f t="shared" ref="F26:F31" si="5">E26*(D26*C26*C26+1)</f>
        <v>32032</v>
      </c>
      <c r="H26">
        <f>LOOKUP(C26,kernels!$P$6:$P$15,kernels!$Q$6:$Q$15)</f>
        <v>15</v>
      </c>
      <c r="I26">
        <f t="shared" si="4"/>
        <v>19232</v>
      </c>
    </row>
    <row r="27" spans="1:11" x14ac:dyDescent="0.3">
      <c r="A27" s="2"/>
      <c r="B27">
        <v>3</v>
      </c>
      <c r="C27">
        <v>5</v>
      </c>
      <c r="D27">
        <v>32</v>
      </c>
      <c r="E27">
        <v>40</v>
      </c>
      <c r="F27">
        <f t="shared" si="5"/>
        <v>32040</v>
      </c>
      <c r="H27">
        <f>LOOKUP(C27,kernels!$P$6:$P$15,kernels!$Q$6:$Q$15)</f>
        <v>15</v>
      </c>
      <c r="I27">
        <f t="shared" si="4"/>
        <v>19240</v>
      </c>
    </row>
    <row r="28" spans="1:11" x14ac:dyDescent="0.3">
      <c r="A28" s="2"/>
      <c r="B28">
        <v>4</v>
      </c>
      <c r="C28">
        <v>5</v>
      </c>
      <c r="D28">
        <v>40</v>
      </c>
      <c r="E28">
        <v>24</v>
      </c>
      <c r="F28">
        <f t="shared" si="5"/>
        <v>24024</v>
      </c>
      <c r="H28">
        <f>LOOKUP(C28,kernels!$P$6:$P$15,kernels!$Q$6:$Q$15)</f>
        <v>15</v>
      </c>
      <c r="I28">
        <f t="shared" si="4"/>
        <v>14424</v>
      </c>
    </row>
    <row r="29" spans="1:11" x14ac:dyDescent="0.3">
      <c r="A29" s="2"/>
      <c r="B29">
        <v>5</v>
      </c>
      <c r="C29">
        <v>3</v>
      </c>
      <c r="D29">
        <v>24</v>
      </c>
      <c r="E29">
        <v>32</v>
      </c>
      <c r="F29">
        <f t="shared" si="5"/>
        <v>6944</v>
      </c>
      <c r="H29">
        <f>LOOKUP(C29,kernels!$P$6:$P$15,kernels!$Q$6:$Q$15)</f>
        <v>9</v>
      </c>
      <c r="I29">
        <f t="shared" si="4"/>
        <v>6944</v>
      </c>
    </row>
    <row r="30" spans="1:11" x14ac:dyDescent="0.3">
      <c r="A30" s="2"/>
      <c r="B30">
        <v>6</v>
      </c>
      <c r="C30">
        <v>7</v>
      </c>
      <c r="D30">
        <v>32</v>
      </c>
      <c r="E30">
        <v>32</v>
      </c>
      <c r="F30">
        <f t="shared" si="5"/>
        <v>50208</v>
      </c>
      <c r="H30">
        <f>LOOKUP(C30,kernels!$P$6:$P$15,kernels!$Q$6:$Q$15)</f>
        <v>25</v>
      </c>
      <c r="I30">
        <f t="shared" si="4"/>
        <v>25632</v>
      </c>
    </row>
    <row r="31" spans="1:11" x14ac:dyDescent="0.3">
      <c r="A31" s="2"/>
      <c r="B31">
        <v>7</v>
      </c>
      <c r="C31">
        <v>3</v>
      </c>
      <c r="D31">
        <v>32</v>
      </c>
      <c r="E31">
        <v>1</v>
      </c>
      <c r="F31">
        <f t="shared" si="5"/>
        <v>289</v>
      </c>
      <c r="H31">
        <f>LOOKUP(C31,kernels!$P$6:$P$15,kernels!$Q$6:$Q$15)</f>
        <v>9</v>
      </c>
      <c r="I31">
        <f t="shared" si="4"/>
        <v>289</v>
      </c>
    </row>
    <row r="32" spans="1:11" x14ac:dyDescent="0.3">
      <c r="F32">
        <f>SUM(F25:F31)</f>
        <v>146657</v>
      </c>
      <c r="I32">
        <f>SUM(I25:I31)</f>
        <v>86881</v>
      </c>
      <c r="K32">
        <f>(F32-I32)/F32*100</f>
        <v>40.759050028297324</v>
      </c>
    </row>
    <row r="35" spans="1:11" x14ac:dyDescent="0.3">
      <c r="A35" s="2" t="s">
        <v>21</v>
      </c>
      <c r="B35">
        <v>1</v>
      </c>
      <c r="C35">
        <v>3</v>
      </c>
      <c r="D35">
        <v>3</v>
      </c>
      <c r="E35">
        <v>40</v>
      </c>
      <c r="F35">
        <f>E35*(D35*C35*C35+1)</f>
        <v>1120</v>
      </c>
      <c r="H35">
        <f>LOOKUP(C35,kernels!$P$6:$P$15,kernels!$Q$6:$Q$15)</f>
        <v>9</v>
      </c>
      <c r="I35">
        <f t="shared" ref="I35:I41" si="6">E35*(D35*H35+1)</f>
        <v>1120</v>
      </c>
    </row>
    <row r="36" spans="1:11" x14ac:dyDescent="0.3">
      <c r="A36" s="2"/>
      <c r="B36">
        <v>2</v>
      </c>
      <c r="C36">
        <v>7</v>
      </c>
      <c r="D36">
        <v>40</v>
      </c>
      <c r="E36">
        <v>24</v>
      </c>
      <c r="F36">
        <f t="shared" ref="F36:F39" si="7">E36*(D36*C36*C36+1)</f>
        <v>47064</v>
      </c>
      <c r="H36">
        <f>LOOKUP(C36,kernels!$P$6:$P$15,kernels!$Q$6:$Q$15)</f>
        <v>25</v>
      </c>
      <c r="I36">
        <f t="shared" si="6"/>
        <v>24024</v>
      </c>
    </row>
    <row r="37" spans="1:11" x14ac:dyDescent="0.3">
      <c r="A37" s="2"/>
      <c r="B37">
        <v>3</v>
      </c>
      <c r="C37">
        <v>7</v>
      </c>
      <c r="D37">
        <v>24</v>
      </c>
      <c r="E37">
        <v>24</v>
      </c>
      <c r="F37">
        <f t="shared" si="7"/>
        <v>28248</v>
      </c>
      <c r="H37">
        <f>LOOKUP(C37,kernels!$P$6:$P$15,kernels!$Q$6:$Q$15)</f>
        <v>25</v>
      </c>
      <c r="I37">
        <f t="shared" si="6"/>
        <v>14424</v>
      </c>
    </row>
    <row r="38" spans="1:11" x14ac:dyDescent="0.3">
      <c r="A38" s="2"/>
      <c r="B38">
        <v>4</v>
      </c>
      <c r="C38">
        <v>7</v>
      </c>
      <c r="D38">
        <v>24</v>
      </c>
      <c r="E38">
        <v>32</v>
      </c>
      <c r="F38">
        <f t="shared" si="7"/>
        <v>37664</v>
      </c>
      <c r="H38">
        <f>LOOKUP(C38,kernels!$P$6:$P$15,kernels!$Q$6:$Q$15)</f>
        <v>25</v>
      </c>
      <c r="I38">
        <f t="shared" si="6"/>
        <v>19232</v>
      </c>
    </row>
    <row r="39" spans="1:11" x14ac:dyDescent="0.3">
      <c r="A39" s="2"/>
      <c r="B39">
        <v>5</v>
      </c>
      <c r="C39">
        <v>5</v>
      </c>
      <c r="D39">
        <v>32</v>
      </c>
      <c r="E39">
        <v>1</v>
      </c>
      <c r="F39">
        <f t="shared" si="7"/>
        <v>801</v>
      </c>
      <c r="H39">
        <f>LOOKUP(C39,kernels!$P$6:$P$15,kernels!$Q$6:$Q$15)</f>
        <v>15</v>
      </c>
      <c r="I39">
        <f t="shared" si="6"/>
        <v>481</v>
      </c>
    </row>
    <row r="40" spans="1:11" x14ac:dyDescent="0.3">
      <c r="A40" s="2"/>
      <c r="B40">
        <v>6</v>
      </c>
      <c r="C40">
        <v>0</v>
      </c>
      <c r="D40">
        <v>0</v>
      </c>
      <c r="E40">
        <v>0</v>
      </c>
      <c r="F40">
        <v>0</v>
      </c>
      <c r="H40">
        <v>0</v>
      </c>
      <c r="I40">
        <f t="shared" si="6"/>
        <v>0</v>
      </c>
    </row>
    <row r="41" spans="1:11" x14ac:dyDescent="0.3">
      <c r="A41" s="2"/>
      <c r="B41">
        <v>7</v>
      </c>
      <c r="C41">
        <v>0</v>
      </c>
      <c r="D41">
        <v>0</v>
      </c>
      <c r="E41">
        <v>0</v>
      </c>
      <c r="F41">
        <v>0</v>
      </c>
      <c r="H41">
        <v>0</v>
      </c>
      <c r="I41">
        <f t="shared" si="6"/>
        <v>0</v>
      </c>
    </row>
    <row r="42" spans="1:11" x14ac:dyDescent="0.3">
      <c r="F42">
        <f>SUM(F35:F41)</f>
        <v>114897</v>
      </c>
      <c r="I42">
        <f>SUM(I35:I41)</f>
        <v>59281</v>
      </c>
      <c r="K42">
        <f>(F42-I42)/F42*100</f>
        <v>48.405093257439269</v>
      </c>
    </row>
    <row r="45" spans="1:11" x14ac:dyDescent="0.3">
      <c r="A45" s="2" t="s">
        <v>22</v>
      </c>
      <c r="B45">
        <v>1</v>
      </c>
      <c r="C45">
        <v>9</v>
      </c>
      <c r="D45">
        <v>3</v>
      </c>
      <c r="E45">
        <v>40</v>
      </c>
      <c r="F45">
        <f>E45*(D45*C45*C45+1)</f>
        <v>9760</v>
      </c>
      <c r="H45">
        <f>LOOKUP(C45,kernels!$P$6:$P$15,kernels!$Q$6:$Q$15)</f>
        <v>33</v>
      </c>
      <c r="I45">
        <f t="shared" ref="I45:I51" si="8">E45*(D45*H45+1)</f>
        <v>4000</v>
      </c>
    </row>
    <row r="46" spans="1:11" x14ac:dyDescent="0.3">
      <c r="A46" s="2"/>
      <c r="B46">
        <v>2</v>
      </c>
      <c r="C46">
        <v>5</v>
      </c>
      <c r="D46">
        <v>40</v>
      </c>
      <c r="E46">
        <v>48</v>
      </c>
      <c r="F46">
        <f t="shared" ref="F46:F51" si="9">E46*(D46*C46*C46+1)</f>
        <v>48048</v>
      </c>
      <c r="H46">
        <f>LOOKUP(C46,kernels!$P$6:$P$15,kernels!$Q$6:$Q$15)</f>
        <v>15</v>
      </c>
      <c r="I46">
        <f t="shared" si="8"/>
        <v>28848</v>
      </c>
    </row>
    <row r="47" spans="1:11" x14ac:dyDescent="0.3">
      <c r="A47" s="2"/>
      <c r="B47">
        <v>3</v>
      </c>
      <c r="C47">
        <v>7</v>
      </c>
      <c r="D47">
        <v>48</v>
      </c>
      <c r="E47">
        <v>48</v>
      </c>
      <c r="F47">
        <f t="shared" si="9"/>
        <v>112944</v>
      </c>
      <c r="H47">
        <f>LOOKUP(C47,kernels!$P$6:$P$15,kernels!$Q$6:$Q$15)</f>
        <v>25</v>
      </c>
      <c r="I47">
        <f t="shared" si="8"/>
        <v>57648</v>
      </c>
    </row>
    <row r="48" spans="1:11" x14ac:dyDescent="0.3">
      <c r="A48" s="2"/>
      <c r="B48">
        <v>4</v>
      </c>
      <c r="C48">
        <v>3</v>
      </c>
      <c r="D48">
        <v>48</v>
      </c>
      <c r="E48">
        <v>32</v>
      </c>
      <c r="F48">
        <f t="shared" si="9"/>
        <v>13856</v>
      </c>
      <c r="H48">
        <f>LOOKUP(C48,kernels!$P$6:$P$15,kernels!$Q$6:$Q$15)</f>
        <v>9</v>
      </c>
      <c r="I48">
        <f t="shared" si="8"/>
        <v>13856</v>
      </c>
    </row>
    <row r="49" spans="1:11" x14ac:dyDescent="0.3">
      <c r="A49" s="2"/>
      <c r="B49">
        <v>5</v>
      </c>
      <c r="C49">
        <v>9</v>
      </c>
      <c r="D49">
        <v>32</v>
      </c>
      <c r="E49">
        <v>24</v>
      </c>
      <c r="F49">
        <f t="shared" si="9"/>
        <v>62232</v>
      </c>
      <c r="H49">
        <f>LOOKUP(C49,kernels!$P$6:$P$15,kernels!$Q$6:$Q$15)</f>
        <v>33</v>
      </c>
      <c r="I49">
        <f t="shared" si="8"/>
        <v>25368</v>
      </c>
    </row>
    <row r="50" spans="1:11" x14ac:dyDescent="0.3">
      <c r="A50" s="2"/>
      <c r="B50">
        <v>6</v>
      </c>
      <c r="C50">
        <v>7</v>
      </c>
      <c r="D50">
        <v>24</v>
      </c>
      <c r="E50">
        <v>56</v>
      </c>
      <c r="F50">
        <f t="shared" si="9"/>
        <v>65912</v>
      </c>
      <c r="H50">
        <f>LOOKUP(C50,kernels!$P$6:$P$15,kernels!$Q$6:$Q$15)</f>
        <v>25</v>
      </c>
      <c r="I50">
        <f t="shared" si="8"/>
        <v>33656</v>
      </c>
    </row>
    <row r="51" spans="1:11" x14ac:dyDescent="0.3">
      <c r="A51" s="2"/>
      <c r="B51">
        <v>7</v>
      </c>
      <c r="C51">
        <v>5</v>
      </c>
      <c r="D51">
        <v>56</v>
      </c>
      <c r="E51">
        <v>1</v>
      </c>
      <c r="F51">
        <f t="shared" si="9"/>
        <v>1401</v>
      </c>
      <c r="H51">
        <f>LOOKUP(C51,kernels!$P$6:$P$15,kernels!$Q$6:$Q$15)</f>
        <v>15</v>
      </c>
      <c r="I51">
        <f t="shared" si="8"/>
        <v>841</v>
      </c>
    </row>
    <row r="52" spans="1:11" x14ac:dyDescent="0.3">
      <c r="F52">
        <f>SUM(F45:F51)</f>
        <v>314153</v>
      </c>
      <c r="I52">
        <f>SUM(I45:I51)</f>
        <v>164217</v>
      </c>
      <c r="K52">
        <f>(F52-I52)/F52*100</f>
        <v>47.727062927936387</v>
      </c>
    </row>
    <row r="54" spans="1:11" x14ac:dyDescent="0.3">
      <c r="A54" s="2" t="s">
        <v>23</v>
      </c>
      <c r="B54">
        <v>1</v>
      </c>
      <c r="C54">
        <v>5</v>
      </c>
      <c r="D54">
        <v>3</v>
      </c>
      <c r="E54">
        <v>32</v>
      </c>
      <c r="F54">
        <f>E54*(D54*C54*C54+1)</f>
        <v>2432</v>
      </c>
      <c r="H54">
        <f>LOOKUP(C54,kernels!$P$6:$P$15,kernels!$Q$6:$Q$15)</f>
        <v>15</v>
      </c>
      <c r="I54">
        <f t="shared" ref="I54:I60" si="10">E54*(D54*H54+1)</f>
        <v>1472</v>
      </c>
    </row>
    <row r="55" spans="1:11" x14ac:dyDescent="0.3">
      <c r="A55" s="2"/>
      <c r="B55">
        <v>2</v>
      </c>
      <c r="C55">
        <v>7</v>
      </c>
      <c r="D55">
        <v>32</v>
      </c>
      <c r="E55">
        <v>40</v>
      </c>
      <c r="F55">
        <f t="shared" ref="F55:F60" si="11">E55*(D55*C55*C55+1)</f>
        <v>62760</v>
      </c>
      <c r="H55">
        <f>LOOKUP(C55,kernels!$P$6:$P$15,kernels!$Q$6:$Q$15)</f>
        <v>25</v>
      </c>
      <c r="I55">
        <f t="shared" si="10"/>
        <v>32040</v>
      </c>
    </row>
    <row r="56" spans="1:11" x14ac:dyDescent="0.3">
      <c r="A56" s="2"/>
      <c r="B56">
        <v>3</v>
      </c>
      <c r="C56">
        <v>3</v>
      </c>
      <c r="D56">
        <v>40</v>
      </c>
      <c r="E56">
        <v>40</v>
      </c>
      <c r="F56">
        <f t="shared" si="11"/>
        <v>14440</v>
      </c>
      <c r="H56">
        <f>LOOKUP(C56,kernels!$P$6:$P$15,kernels!$Q$6:$Q$15)</f>
        <v>9</v>
      </c>
      <c r="I56">
        <f t="shared" si="10"/>
        <v>14440</v>
      </c>
    </row>
    <row r="57" spans="1:11" x14ac:dyDescent="0.3">
      <c r="A57" s="2"/>
      <c r="B57">
        <v>4</v>
      </c>
      <c r="C57">
        <v>5</v>
      </c>
      <c r="D57">
        <v>40</v>
      </c>
      <c r="E57">
        <v>32</v>
      </c>
      <c r="F57">
        <f t="shared" si="11"/>
        <v>32032</v>
      </c>
      <c r="H57">
        <f>LOOKUP(C57,kernels!$P$6:$P$15,kernels!$Q$6:$Q$15)</f>
        <v>15</v>
      </c>
      <c r="I57">
        <f t="shared" si="10"/>
        <v>19232</v>
      </c>
    </row>
    <row r="58" spans="1:11" x14ac:dyDescent="0.3">
      <c r="A58" s="2"/>
      <c r="B58">
        <v>5</v>
      </c>
      <c r="C58">
        <v>7</v>
      </c>
      <c r="D58">
        <v>32</v>
      </c>
      <c r="E58">
        <v>24</v>
      </c>
      <c r="F58">
        <f t="shared" si="11"/>
        <v>37656</v>
      </c>
      <c r="H58">
        <f>LOOKUP(C58,kernels!$P$6:$P$15,kernels!$Q$6:$Q$15)</f>
        <v>25</v>
      </c>
      <c r="I58">
        <f t="shared" si="10"/>
        <v>19224</v>
      </c>
    </row>
    <row r="59" spans="1:11" x14ac:dyDescent="0.3">
      <c r="A59" s="2"/>
      <c r="B59">
        <v>6</v>
      </c>
      <c r="C59">
        <v>5</v>
      </c>
      <c r="D59">
        <v>24</v>
      </c>
      <c r="E59">
        <v>32</v>
      </c>
      <c r="F59">
        <f t="shared" si="11"/>
        <v>19232</v>
      </c>
      <c r="H59">
        <f>LOOKUP(C59,kernels!$P$6:$P$15,kernels!$Q$6:$Q$15)</f>
        <v>15</v>
      </c>
      <c r="I59">
        <f t="shared" si="10"/>
        <v>11552</v>
      </c>
    </row>
    <row r="60" spans="1:11" x14ac:dyDescent="0.3">
      <c r="A60" s="2"/>
      <c r="B60">
        <v>7</v>
      </c>
      <c r="C60">
        <v>7</v>
      </c>
      <c r="D60">
        <v>32</v>
      </c>
      <c r="E60">
        <v>1</v>
      </c>
      <c r="F60">
        <f t="shared" si="11"/>
        <v>1569</v>
      </c>
      <c r="H60">
        <f>LOOKUP(C60,kernels!$P$6:$P$15,kernels!$Q$6:$Q$15)</f>
        <v>25</v>
      </c>
      <c r="I60">
        <f t="shared" si="10"/>
        <v>801</v>
      </c>
    </row>
    <row r="61" spans="1:11" x14ac:dyDescent="0.3">
      <c r="F61">
        <f>SUM(F54:F60)</f>
        <v>170121</v>
      </c>
      <c r="I61">
        <f>SUM(I54:I60)</f>
        <v>98761</v>
      </c>
      <c r="K61">
        <f>(F61-I61)/F61*100</f>
        <v>41.946614468525347</v>
      </c>
    </row>
    <row r="63" spans="1:11" x14ac:dyDescent="0.3">
      <c r="A63" s="2" t="s">
        <v>24</v>
      </c>
      <c r="B63">
        <v>1</v>
      </c>
      <c r="C63">
        <v>7</v>
      </c>
      <c r="D63">
        <v>3</v>
      </c>
      <c r="E63">
        <v>40</v>
      </c>
      <c r="F63">
        <f>E63*(D63*C63*C63+1)</f>
        <v>5920</v>
      </c>
      <c r="H63">
        <f>LOOKUP(C63,kernels!$P$6:$P$15,kernels!$Q$6:$Q$15)</f>
        <v>25</v>
      </c>
      <c r="I63">
        <f t="shared" ref="I63:I69" si="12">E63*(D63*H63+1)</f>
        <v>3040</v>
      </c>
    </row>
    <row r="64" spans="1:11" x14ac:dyDescent="0.3">
      <c r="A64" s="2"/>
      <c r="B64">
        <v>2</v>
      </c>
      <c r="C64">
        <v>5</v>
      </c>
      <c r="D64">
        <v>40</v>
      </c>
      <c r="E64">
        <v>16</v>
      </c>
      <c r="F64">
        <f t="shared" ref="F64:F67" si="13">E64*(D64*C64*C64+1)</f>
        <v>16016</v>
      </c>
      <c r="H64">
        <f>LOOKUP(C64,kernels!$P$6:$P$15,kernels!$Q$6:$Q$15)</f>
        <v>15</v>
      </c>
      <c r="I64">
        <f t="shared" si="12"/>
        <v>9616</v>
      </c>
    </row>
    <row r="65" spans="1:11" x14ac:dyDescent="0.3">
      <c r="A65" s="2"/>
      <c r="B65">
        <v>3</v>
      </c>
      <c r="C65">
        <v>7</v>
      </c>
      <c r="D65">
        <v>16</v>
      </c>
      <c r="E65">
        <v>40</v>
      </c>
      <c r="F65">
        <f t="shared" si="13"/>
        <v>31400</v>
      </c>
      <c r="H65">
        <f>LOOKUP(C65,kernels!$P$6:$P$15,kernels!$Q$6:$Q$15)</f>
        <v>25</v>
      </c>
      <c r="I65">
        <f t="shared" si="12"/>
        <v>16040</v>
      </c>
    </row>
    <row r="66" spans="1:11" x14ac:dyDescent="0.3">
      <c r="A66" s="2"/>
      <c r="B66">
        <v>4</v>
      </c>
      <c r="C66">
        <v>7</v>
      </c>
      <c r="D66">
        <v>40</v>
      </c>
      <c r="E66">
        <v>40</v>
      </c>
      <c r="F66">
        <f t="shared" si="13"/>
        <v>78440</v>
      </c>
      <c r="H66">
        <f>LOOKUP(C66,kernels!$P$6:$P$15,kernels!$Q$6:$Q$15)</f>
        <v>25</v>
      </c>
      <c r="I66">
        <f t="shared" si="12"/>
        <v>40040</v>
      </c>
    </row>
    <row r="67" spans="1:11" x14ac:dyDescent="0.3">
      <c r="A67" s="2"/>
      <c r="B67">
        <v>5</v>
      </c>
      <c r="C67">
        <v>7</v>
      </c>
      <c r="D67">
        <v>40</v>
      </c>
      <c r="E67">
        <v>1</v>
      </c>
      <c r="F67">
        <f t="shared" si="13"/>
        <v>1961</v>
      </c>
      <c r="H67">
        <f>LOOKUP(C67,kernels!$P$6:$P$15,kernels!$Q$6:$Q$15)</f>
        <v>25</v>
      </c>
      <c r="I67">
        <f t="shared" si="12"/>
        <v>1001</v>
      </c>
    </row>
    <row r="68" spans="1:11" x14ac:dyDescent="0.3">
      <c r="A68" s="2"/>
      <c r="B68">
        <v>6</v>
      </c>
      <c r="C68">
        <v>0</v>
      </c>
      <c r="D68">
        <v>0</v>
      </c>
      <c r="E68">
        <v>0</v>
      </c>
      <c r="F68">
        <v>0</v>
      </c>
      <c r="H68">
        <v>0</v>
      </c>
      <c r="I68">
        <f t="shared" si="12"/>
        <v>0</v>
      </c>
    </row>
    <row r="69" spans="1:11" x14ac:dyDescent="0.3">
      <c r="A69" s="2"/>
      <c r="B69">
        <v>7</v>
      </c>
      <c r="C69">
        <v>0</v>
      </c>
      <c r="D69">
        <v>0</v>
      </c>
      <c r="E69">
        <v>0</v>
      </c>
      <c r="F69">
        <v>0</v>
      </c>
      <c r="H69">
        <v>0</v>
      </c>
      <c r="I69">
        <f t="shared" si="12"/>
        <v>0</v>
      </c>
    </row>
    <row r="70" spans="1:11" x14ac:dyDescent="0.3">
      <c r="F70">
        <f>SUM(F63:F69)</f>
        <v>133737</v>
      </c>
      <c r="I70">
        <f>SUM(I63:I69)</f>
        <v>69737</v>
      </c>
      <c r="K70">
        <f>(F70-I70)/F70*100</f>
        <v>47.855118628352663</v>
      </c>
    </row>
  </sheetData>
  <mergeCells count="9">
    <mergeCell ref="H3:J3"/>
    <mergeCell ref="A5:A11"/>
    <mergeCell ref="A15:A21"/>
    <mergeCell ref="A25:A31"/>
    <mergeCell ref="A35:A41"/>
    <mergeCell ref="A45:A51"/>
    <mergeCell ref="A54:A60"/>
    <mergeCell ref="A63:A69"/>
    <mergeCell ref="B3:F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iso-aniso</vt:lpstr>
      <vt:lpstr>kernels</vt:lpstr>
      <vt:lpstr>roadlength</vt:lpstr>
      <vt:lpstr>numlanes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Thonnam Thodi</dc:creator>
  <cp:lastModifiedBy>Bilal Thonnam Thodi</cp:lastModifiedBy>
  <dcterms:created xsi:type="dcterms:W3CDTF">2020-12-31T13:41:33Z</dcterms:created>
  <dcterms:modified xsi:type="dcterms:W3CDTF">2021-09-08T18:38:46Z</dcterms:modified>
</cp:coreProperties>
</file>