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Semua Dokumen\Teknik informatika\Tugas akhir-Fuzzy-ahp[sayapunya]\proposal bansos\Responden\"/>
    </mc:Choice>
  </mc:AlternateContent>
  <xr:revisionPtr revIDLastSave="0" documentId="13_ncr:1_{1EB5A5FB-9F37-49CE-9207-B0DC50754B85}" xr6:coauthVersionLast="47" xr6:coauthVersionMax="47" xr10:uidLastSave="{00000000-0000-0000-0000-000000000000}"/>
  <bookViews>
    <workbookView xWindow="-120" yWindow="-120" windowWidth="20730" windowHeight="11160" activeTab="1" xr2:uid="{04FD86A2-53CC-4F6E-8E74-EC5F85217E1E}"/>
  </bookViews>
  <sheets>
    <sheet name="AHP Kriteria" sheetId="9" r:id="rId1"/>
    <sheet name="Fuzzy AHP kriteria" sheetId="8" r:id="rId2"/>
    <sheet name="Tabel Random Index" sheetId="1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8" l="1"/>
  <c r="B15" i="8"/>
  <c r="B14" i="8"/>
  <c r="B18" i="8"/>
  <c r="B17" i="8"/>
  <c r="B7" i="8"/>
  <c r="B8" i="8"/>
  <c r="D8" i="8"/>
  <c r="C8" i="8"/>
  <c r="F7" i="8"/>
  <c r="E8" i="8" s="1"/>
  <c r="D7" i="8"/>
  <c r="C7" i="8"/>
  <c r="D5" i="8"/>
  <c r="C6" i="8" s="1"/>
  <c r="C9" i="8" s="1"/>
  <c r="F4" i="8"/>
  <c r="F9" i="8" s="1"/>
  <c r="E4" i="8"/>
  <c r="D4" i="8"/>
  <c r="B6" i="8" s="1"/>
  <c r="C4" i="8"/>
  <c r="B5" i="8" s="1"/>
  <c r="F8" i="9"/>
  <c r="F6" i="9"/>
  <c r="D4" i="9"/>
  <c r="F3" i="9"/>
  <c r="E3" i="9"/>
  <c r="D3" i="9"/>
  <c r="C3" i="9"/>
  <c r="B4" i="9" s="1"/>
  <c r="B6" i="9"/>
  <c r="D9" i="8" l="1"/>
  <c r="E9" i="8"/>
  <c r="B9" i="8"/>
  <c r="P16" i="8"/>
  <c r="N15" i="8"/>
  <c r="P18" i="8"/>
  <c r="O17" i="8"/>
  <c r="P17" i="8"/>
  <c r="P15" i="8"/>
  <c r="P14" i="8"/>
  <c r="M14" i="8"/>
  <c r="O15" i="8"/>
  <c r="O16" i="8"/>
  <c r="O18" i="8"/>
  <c r="O14" i="8"/>
  <c r="N14" i="8"/>
  <c r="L14" i="8"/>
  <c r="N16" i="8"/>
  <c r="N17" i="8"/>
  <c r="N18" i="8"/>
  <c r="K14" i="8"/>
  <c r="M15" i="8"/>
  <c r="M16" i="8"/>
  <c r="M17" i="8"/>
  <c r="M18" i="8"/>
  <c r="J14" i="8"/>
  <c r="L15" i="8"/>
  <c r="L16" i="8"/>
  <c r="L17" i="8"/>
  <c r="L18" i="8"/>
  <c r="I14" i="8"/>
  <c r="K15" i="8"/>
  <c r="K16" i="8"/>
  <c r="K17" i="8"/>
  <c r="K18" i="8"/>
  <c r="H14" i="8"/>
  <c r="J15" i="8"/>
  <c r="J16" i="8"/>
  <c r="J17" i="8"/>
  <c r="J18" i="8"/>
  <c r="I15" i="8"/>
  <c r="I16" i="8"/>
  <c r="I17" i="8"/>
  <c r="I18" i="8"/>
  <c r="H15" i="8"/>
  <c r="H16" i="8"/>
  <c r="H17" i="8"/>
  <c r="H18" i="8"/>
  <c r="G18" i="8"/>
  <c r="G15" i="8"/>
  <c r="G16" i="8"/>
  <c r="G17" i="8"/>
  <c r="G14" i="8"/>
  <c r="F15" i="8"/>
  <c r="F16" i="8"/>
  <c r="F17" i="8"/>
  <c r="F18" i="8"/>
  <c r="F14" i="8"/>
  <c r="E14" i="8"/>
  <c r="E15" i="8"/>
  <c r="E16" i="8"/>
  <c r="E17" i="8"/>
  <c r="E18" i="8"/>
  <c r="D17" i="8"/>
  <c r="D26" i="8" s="1"/>
  <c r="D16" i="8"/>
  <c r="D15" i="8"/>
  <c r="D14" i="8"/>
  <c r="C16" i="8"/>
  <c r="C15" i="8"/>
  <c r="C17" i="8"/>
  <c r="C14" i="8"/>
  <c r="B25" i="8"/>
  <c r="B5" i="9"/>
  <c r="B8" i="9" s="1"/>
  <c r="C5" i="9"/>
  <c r="C6" i="9"/>
  <c r="D6" i="9"/>
  <c r="B7" i="9"/>
  <c r="C7" i="9"/>
  <c r="D7" i="9"/>
  <c r="E7" i="9"/>
  <c r="E8" i="9" s="1"/>
  <c r="D8" i="9"/>
  <c r="C18" i="8" l="1"/>
  <c r="C27" i="8" s="1"/>
  <c r="B27" i="8"/>
  <c r="C26" i="8"/>
  <c r="D18" i="8"/>
  <c r="D27" i="8" s="1"/>
  <c r="B26" i="8"/>
  <c r="B24" i="8"/>
  <c r="C24" i="8"/>
  <c r="C25" i="8"/>
  <c r="C8" i="9"/>
  <c r="C16" i="9" s="1"/>
  <c r="B23" i="8"/>
  <c r="D23" i="8"/>
  <c r="D24" i="8"/>
  <c r="D25" i="8"/>
  <c r="C23" i="8"/>
  <c r="F13" i="9"/>
  <c r="E13" i="9"/>
  <c r="B28" i="8" l="1"/>
  <c r="B29" i="8" s="1"/>
  <c r="D31" i="8" s="1"/>
  <c r="H23" i="8" s="1"/>
  <c r="C12" i="9"/>
  <c r="D28" i="8"/>
  <c r="D29" i="8" s="1"/>
  <c r="B31" i="8" s="1"/>
  <c r="F26" i="8" s="1"/>
  <c r="C28" i="8"/>
  <c r="C29" i="8" s="1"/>
  <c r="C31" i="8" s="1"/>
  <c r="D16" i="9"/>
  <c r="F14" i="9"/>
  <c r="F15" i="9"/>
  <c r="F16" i="9"/>
  <c r="F12" i="9"/>
  <c r="E14" i="9"/>
  <c r="E16" i="9"/>
  <c r="E12" i="9"/>
  <c r="E15" i="9"/>
  <c r="H26" i="8" l="1"/>
  <c r="H25" i="8"/>
  <c r="H27" i="8"/>
  <c r="H24" i="8"/>
  <c r="F24" i="8"/>
  <c r="F27" i="8"/>
  <c r="F23" i="8"/>
  <c r="F25" i="8"/>
  <c r="G24" i="8"/>
  <c r="G26" i="8"/>
  <c r="G25" i="8"/>
  <c r="G27" i="8"/>
  <c r="G23" i="8"/>
  <c r="D12" i="9"/>
  <c r="D15" i="9"/>
  <c r="D13" i="9"/>
  <c r="D14" i="9"/>
  <c r="C15" i="9"/>
  <c r="C13" i="9"/>
  <c r="C14" i="9"/>
  <c r="H37" i="8" l="1"/>
  <c r="H36" i="8"/>
  <c r="H34" i="8"/>
  <c r="H35" i="8"/>
  <c r="E35" i="8"/>
  <c r="E36" i="8"/>
  <c r="E34" i="8"/>
  <c r="E37" i="8"/>
  <c r="E42" i="8"/>
  <c r="E39" i="8"/>
  <c r="E41" i="8"/>
  <c r="E40" i="8"/>
  <c r="B34" i="8"/>
  <c r="B35" i="8"/>
  <c r="B37" i="8"/>
  <c r="B36" i="8"/>
  <c r="B40" i="8"/>
  <c r="B42" i="8"/>
  <c r="B41" i="8"/>
  <c r="B39" i="8"/>
  <c r="B13" i="9"/>
  <c r="G13" i="9" s="1"/>
  <c r="B47" i="8" l="1"/>
  <c r="B48" i="8"/>
  <c r="B49" i="8"/>
  <c r="B46" i="8"/>
  <c r="B50" i="8"/>
  <c r="B15" i="9"/>
  <c r="G15" i="9" s="1"/>
  <c r="B12" i="9"/>
  <c r="G12" i="9" s="1"/>
  <c r="B14" i="9"/>
  <c r="G14" i="9" s="1"/>
  <c r="B16" i="9"/>
  <c r="G16" i="9" s="1"/>
  <c r="H12" i="9" l="1"/>
  <c r="H16" i="9"/>
  <c r="H13" i="9"/>
  <c r="B51" i="8"/>
  <c r="B56" i="8" s="1"/>
  <c r="H14" i="9"/>
  <c r="H15" i="9"/>
  <c r="B55" i="8" l="1"/>
  <c r="I15" i="9"/>
  <c r="I14" i="9"/>
  <c r="I12" i="9"/>
  <c r="I16" i="9"/>
  <c r="I13" i="9"/>
  <c r="B57" i="8"/>
  <c r="B59" i="8"/>
  <c r="B58" i="8"/>
  <c r="I17" i="9" l="1"/>
  <c r="A20" i="9" s="1"/>
  <c r="A23" i="9" s="1"/>
  <c r="C94" i="8"/>
  <c r="C92" i="8"/>
  <c r="C97" i="8"/>
  <c r="C95" i="8"/>
  <c r="C89" i="8"/>
  <c r="C90" i="8"/>
  <c r="C93" i="8"/>
  <c r="C91" i="8"/>
  <c r="C96" i="8"/>
  <c r="C88" i="8"/>
  <c r="D96" i="8" l="1"/>
  <c r="D88" i="8"/>
  <c r="D89" i="8"/>
  <c r="D91" i="8"/>
  <c r="D95" i="8"/>
  <c r="D93" i="8"/>
  <c r="D97" i="8"/>
  <c r="D90" i="8"/>
  <c r="D92" i="8"/>
  <c r="D94" i="8"/>
</calcChain>
</file>

<file path=xl/sharedStrings.xml><?xml version="1.0" encoding="utf-8"?>
<sst xmlns="http://schemas.openxmlformats.org/spreadsheetml/2006/main" count="239" uniqueCount="114">
  <si>
    <t>Fuzzy AHP</t>
  </si>
  <si>
    <t>KRITERIA</t>
  </si>
  <si>
    <t>Tabel Tringular Fuzzy Number</t>
  </si>
  <si>
    <t>L1</t>
  </si>
  <si>
    <t>M1</t>
  </si>
  <si>
    <t>U1</t>
  </si>
  <si>
    <t>Menentukan nilai sintesis fuzzy</t>
  </si>
  <si>
    <t>Kriteria</t>
  </si>
  <si>
    <t>L</t>
  </si>
  <si>
    <t>M</t>
  </si>
  <si>
    <t>U</t>
  </si>
  <si>
    <t>Jumlah per-parameter</t>
  </si>
  <si>
    <t>Total</t>
  </si>
  <si>
    <t>1/total</t>
  </si>
  <si>
    <t>Nilai Kebalikan</t>
  </si>
  <si>
    <t>Hasil Si</t>
  </si>
  <si>
    <t>Menentukan nilai vektor (V)</t>
  </si>
  <si>
    <t>Nilai Ordinat (d')</t>
  </si>
  <si>
    <t>Ambil nilai minimun dari setiap vektor (d')</t>
  </si>
  <si>
    <t>Bobot vektor fuzzy</t>
  </si>
  <si>
    <t>Normalisasi nilai bobot vektor (d(An))</t>
  </si>
  <si>
    <t>Jumlah</t>
  </si>
  <si>
    <t>S1</t>
  </si>
  <si>
    <t>S2</t>
  </si>
  <si>
    <t>S3</t>
  </si>
  <si>
    <t>CI</t>
  </si>
  <si>
    <t>CR</t>
  </si>
  <si>
    <t>Nilai elemen setiap kolom / total kolom</t>
  </si>
  <si>
    <t>Jumlah per baris</t>
  </si>
  <si>
    <t>Nilai prioritas</t>
  </si>
  <si>
    <t>CM</t>
  </si>
  <si>
    <t>Rata -rata</t>
  </si>
  <si>
    <t>V(S1 ≥ S2)</t>
  </si>
  <si>
    <t>V(S1 ≥ S3)</t>
  </si>
  <si>
    <t>V(S2 ≥ S1)</t>
  </si>
  <si>
    <t>V(S2 ≥ S3)</t>
  </si>
  <si>
    <t>V(S3 ≥ S1)</t>
  </si>
  <si>
    <t>V(S3 ≥ S2)</t>
  </si>
  <si>
    <t>Pernikahan</t>
  </si>
  <si>
    <t>Tanggungan Keluarga</t>
  </si>
  <si>
    <t>Umur</t>
  </si>
  <si>
    <t>Pendidikan Terakhir</t>
  </si>
  <si>
    <t>Pekerjaan</t>
  </si>
  <si>
    <t>Tabel Kriteria</t>
  </si>
  <si>
    <t>Matrix Size</t>
  </si>
  <si>
    <t>Random Consistency Index (RI)</t>
  </si>
  <si>
    <t>S4</t>
  </si>
  <si>
    <t>S5</t>
  </si>
  <si>
    <t>V(S1 ≥ S4)</t>
  </si>
  <si>
    <t>V(S1 ≥ S5)</t>
  </si>
  <si>
    <t>V(S2 ≥ S4)</t>
  </si>
  <si>
    <t>V(S2 ≥ S5)</t>
  </si>
  <si>
    <t>V(S3 ≥ S4)</t>
  </si>
  <si>
    <t>V(S3 ≥ S5)</t>
  </si>
  <si>
    <t>V(S4 ≥ S1)</t>
  </si>
  <si>
    <t>V(S4 ≥ S2)</t>
  </si>
  <si>
    <t>V(S4 ≥ S5)</t>
  </si>
  <si>
    <t>V(S4 ≥ S3)</t>
  </si>
  <si>
    <t>V(S5 ≥ S1,S2,S3,S4)</t>
  </si>
  <si>
    <t>V(S4 ≥ S1,S2,S3,S5)</t>
  </si>
  <si>
    <t>V(S3 ≥ S1,S2,S4,S5)</t>
  </si>
  <si>
    <t>V(S2 ≥ S1,S3,S4,S5)</t>
  </si>
  <si>
    <t>V(S1 ≥ S2,S3,S4,S5)</t>
  </si>
  <si>
    <t>V(S5 ≥ S3)</t>
  </si>
  <si>
    <t>V(S5 ≥ S1)</t>
  </si>
  <si>
    <t>V(S5 ≥ S2)</t>
  </si>
  <si>
    <t>V(S5 ≥ S4)</t>
  </si>
  <si>
    <t>NO.</t>
  </si>
  <si>
    <t>NAMA</t>
  </si>
  <si>
    <t>ALAMAT</t>
  </si>
  <si>
    <t>PERNIKAHAN</t>
  </si>
  <si>
    <t>PEKERJAAN</t>
  </si>
  <si>
    <t>TANGGUNGAN</t>
  </si>
  <si>
    <t>UMUR</t>
  </si>
  <si>
    <t xml:space="preserve">PENDIDIKAN TERAKHIR </t>
  </si>
  <si>
    <t>LEILY NUZULUL AINI</t>
  </si>
  <si>
    <t>JL. COKROAMINOTO GG. DURIAN LK. 6</t>
  </si>
  <si>
    <t>KAWIN</t>
  </si>
  <si>
    <t xml:space="preserve">	MENGURUS RUMAH TANGGA</t>
  </si>
  <si>
    <t>SLTP/SEDERAJAT</t>
  </si>
  <si>
    <t>SRI DARMA</t>
  </si>
  <si>
    <t>JL. DIPONEGORO</t>
  </si>
  <si>
    <t>BELUM KAWIN</t>
  </si>
  <si>
    <t>WIRASWASTA</t>
  </si>
  <si>
    <t>SLTA/SEDERAJAT</t>
  </si>
  <si>
    <t>SULASTRI</t>
  </si>
  <si>
    <t>JL. DIPONEGORO GG. PERAK</t>
  </si>
  <si>
    <t>JUNIAR</t>
  </si>
  <si>
    <t>JL. MALIK IBRAHIM GG. JERUK</t>
  </si>
  <si>
    <t>TAMAT SD/SEDERAJAT</t>
  </si>
  <si>
    <t>SRI RAMAHDANI</t>
  </si>
  <si>
    <t>JL. DIPONEGORO GG. NENAS LK. 6</t>
  </si>
  <si>
    <t>FITRI RAHMAYANI</t>
  </si>
  <si>
    <t>JL. HAMKA GG. SENANGIN LK. 2</t>
  </si>
  <si>
    <t>GURU</t>
  </si>
  <si>
    <t>STRATA I</t>
  </si>
  <si>
    <t>AJI SUGARWONO</t>
  </si>
  <si>
    <t>JL. HAMKA LK. 2</t>
  </si>
  <si>
    <t>KARYAWAN SWASTA</t>
  </si>
  <si>
    <t>YUMAINI</t>
  </si>
  <si>
    <t>JL. KARTINI NO. 29 LK. IV</t>
  </si>
  <si>
    <t>PEDAGANG</t>
  </si>
  <si>
    <t>ERNI JOHAN</t>
  </si>
  <si>
    <t>JL. MALIK GG. BAHARU</t>
  </si>
  <si>
    <t>BELUM BEKERJA</t>
  </si>
  <si>
    <t>NURAINI</t>
  </si>
  <si>
    <t>JL. MALIK IBRAHIM GG. BAHARU</t>
  </si>
  <si>
    <t>BURUH</t>
  </si>
  <si>
    <t>konversikan dalam bentuk bobot</t>
  </si>
  <si>
    <t>Hasil Fuzzy AHP</t>
  </si>
  <si>
    <t>BOBOT</t>
  </si>
  <si>
    <t>RANK</t>
  </si>
  <si>
    <t>Mengurutkan</t>
  </si>
  <si>
    <t>Matriks perbandingan kriteria bansos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</si>
</sst>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NumberFormat="1" applyFill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0" borderId="5" xfId="0" applyNumberFormat="1" applyFill="1" applyBorder="1"/>
    <xf numFmtId="0" fontId="0" fillId="0" borderId="0" xfId="0" applyBorder="1"/>
    <xf numFmtId="164" fontId="1" fillId="0" borderId="0" xfId="0" applyNumberFormat="1" applyFont="1" applyFill="1" applyBorder="1"/>
    <xf numFmtId="0" fontId="1" fillId="0" borderId="0" xfId="0" applyNumberFormat="1" applyFont="1" applyFill="1" applyBorder="1"/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164" fontId="2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/>
    <xf numFmtId="0" fontId="1" fillId="0" borderId="0" xfId="0" applyFont="1"/>
    <xf numFmtId="0" fontId="1" fillId="0" borderId="1" xfId="0" applyNumberFormat="1" applyFont="1" applyBorder="1"/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1" xfId="0" applyNumberFormat="1" applyFont="1" applyFill="1" applyBorder="1"/>
    <xf numFmtId="164" fontId="1" fillId="0" borderId="0" xfId="0" applyNumberFormat="1" applyFont="1" applyBorder="1"/>
    <xf numFmtId="164" fontId="1" fillId="0" borderId="0" xfId="0" quotePrefix="1" applyNumberFormat="1" applyFont="1"/>
    <xf numFmtId="164" fontId="2" fillId="0" borderId="0" xfId="0" applyNumberFormat="1" applyFont="1" applyBorder="1"/>
    <xf numFmtId="164" fontId="2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quotePrefix="1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/>
    <xf numFmtId="0" fontId="1" fillId="6" borderId="1" xfId="0" applyNumberFormat="1" applyFont="1" applyFill="1" applyBorder="1"/>
    <xf numFmtId="164" fontId="2" fillId="0" borderId="0" xfId="0" applyNumberFormat="1" applyFont="1" applyFill="1"/>
    <xf numFmtId="0" fontId="0" fillId="3" borderId="1" xfId="0" applyNumberFormat="1" applyFill="1" applyBorder="1" applyAlignment="1">
      <alignment horizontal="center" vertical="center"/>
    </xf>
    <xf numFmtId="0" fontId="0" fillId="3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92BD-8458-4845-BC79-7AF0A1BB05A1}">
  <dimension ref="A1:Q194"/>
  <sheetViews>
    <sheetView zoomScale="85" zoomScaleNormal="85" workbookViewId="0">
      <selection activeCell="B3" sqref="B3:F8"/>
    </sheetView>
  </sheetViews>
  <sheetFormatPr defaultRowHeight="15" x14ac:dyDescent="0.25"/>
  <cols>
    <col min="1" max="1" width="29.7109375" customWidth="1"/>
    <col min="2" max="2" width="22.85546875" customWidth="1"/>
    <col min="3" max="3" width="19.5703125" customWidth="1"/>
    <col min="4" max="4" width="21.140625" bestFit="1" customWidth="1"/>
    <col min="5" max="5" width="16.5703125" bestFit="1" customWidth="1"/>
    <col min="6" max="6" width="20" bestFit="1" customWidth="1"/>
    <col min="7" max="7" width="16.5703125" bestFit="1" customWidth="1"/>
    <col min="8" max="8" width="15.5703125" customWidth="1"/>
    <col min="9" max="9" width="12.28515625" customWidth="1"/>
    <col min="10" max="10" width="15.5703125" bestFit="1" customWidth="1"/>
    <col min="11" max="11" width="13.140625" bestFit="1" customWidth="1"/>
  </cols>
  <sheetData>
    <row r="1" spans="1:10" x14ac:dyDescent="0.25">
      <c r="A1" t="s">
        <v>43</v>
      </c>
    </row>
    <row r="2" spans="1:10" x14ac:dyDescent="0.25">
      <c r="A2" s="2" t="s">
        <v>1</v>
      </c>
      <c r="B2" s="42" t="s">
        <v>38</v>
      </c>
      <c r="C2" s="42" t="s">
        <v>42</v>
      </c>
      <c r="D2" s="42" t="s">
        <v>39</v>
      </c>
      <c r="E2" s="42" t="s">
        <v>40</v>
      </c>
      <c r="F2" s="42" t="s">
        <v>41</v>
      </c>
      <c r="G2" s="6"/>
      <c r="H2" s="6"/>
      <c r="I2" s="6"/>
      <c r="J2" s="8"/>
    </row>
    <row r="3" spans="1:10" x14ac:dyDescent="0.25">
      <c r="A3" s="2" t="s">
        <v>38</v>
      </c>
      <c r="B3" s="32">
        <v>1</v>
      </c>
      <c r="C3" s="46">
        <f>1/4</f>
        <v>0.25</v>
      </c>
      <c r="D3" s="47">
        <f>1/5</f>
        <v>0.2</v>
      </c>
      <c r="E3" s="46">
        <f>1/3</f>
        <v>0.33333333333333331</v>
      </c>
      <c r="F3" s="46">
        <f>1/5</f>
        <v>0.2</v>
      </c>
      <c r="G3" s="7"/>
      <c r="H3" s="7"/>
      <c r="I3" s="7"/>
    </row>
    <row r="4" spans="1:10" x14ac:dyDescent="0.25">
      <c r="A4" s="2" t="s">
        <v>42</v>
      </c>
      <c r="B4" s="30">
        <f>IF(C3=1,1,IF(C3=2,1/2,IF(C3=1/2,2,IF(C3=3,1/3,IF(C3=1/3,3,IF(C3=4,1/4,IF(C3=1/4,4,IF(C3=5,1/5,IF(C3=1/5,5,IF(C3=6,1/6,IF(C3=1/6,6,IF(C3=7,1/7,IF(C3=1/7,7,IF(C3=8,1/8,IF(C3=1/8,8,IF(C3=9,1/9,IF(C3=1/9,9,IF(C3=0,0,"-"))))))))))))))))))</f>
        <v>4</v>
      </c>
      <c r="C4" s="32">
        <v>1</v>
      </c>
      <c r="D4" s="46">
        <f>1/3</f>
        <v>0.33333333333333331</v>
      </c>
      <c r="E4" s="46">
        <v>5</v>
      </c>
      <c r="F4" s="46">
        <v>1</v>
      </c>
      <c r="G4" s="7"/>
      <c r="H4" s="7"/>
      <c r="I4" s="7"/>
    </row>
    <row r="5" spans="1:10" x14ac:dyDescent="0.25">
      <c r="A5" s="2" t="s">
        <v>39</v>
      </c>
      <c r="B5" s="30">
        <f>IF(D3=1,1,IF(D3=2,1/2,IF(D3=1/2,2,IF(D3=3,1/3,IF(D3=1/3,3,IF(D3=4,1/4,IF(D3=1/4,4,IF(D3=5,1/5,IF(D3=1/5,5,IF(D3=6,1/6,IF(D3=1/6,6,IF(D3=7,1/7,IF(D3=1/7,7,IF(D3=8,1/8,IF(D3=1/8,8,IF(D3=9,1/9,IF(D3=1/9,9,IF(D3=0,0,"-"))))))))))))))))))</f>
        <v>5</v>
      </c>
      <c r="C5" s="30">
        <f>IF(D4=1,1,IF(D4=2,1/2,IF(D4=1/2,2,IF(D4=3,1/3,IF(D4=1/3,3,IF(D4=4,1/4,IF(D4=1/4,4,IF(D4=5,1/5,IF(D4=1/5,5,IF(D4=6,1/6,IF(D4=1/6,6,IF(D4=7,1/7,IF(D4=1/7,7,IF(D4=8,1/8,IF(D4=1/8,8,IF(D4=9,1/9,IF(D4=1/9,9,IF(D4=0,0,"-"))))))))))))))))))</f>
        <v>3</v>
      </c>
      <c r="D5" s="32">
        <v>1</v>
      </c>
      <c r="E5" s="46">
        <v>3</v>
      </c>
      <c r="F5" s="46">
        <v>4</v>
      </c>
      <c r="G5" s="7"/>
      <c r="H5" s="7"/>
      <c r="I5" s="7"/>
    </row>
    <row r="6" spans="1:10" x14ac:dyDescent="0.25">
      <c r="A6" s="1" t="s">
        <v>40</v>
      </c>
      <c r="B6" s="31">
        <f>IF(E3=1,1,IF(E3=2,1/2,IF(E3=1/2,2,IF(E3=3,1/3,IF(E3=1/3,3,IF(E3=4,1/4,IF(E3=1/4,4,IF(E3=5,1/5,IF(E3=1/5,5,IF(E3=6,1/6,IF(E3=1/6,6,IF(E3=7,1/7,IF(E3=1/7,7,IF(E3=8,1/8,IF(E3=1/8,8,IF(E3=9,1/9,IF(E3=1/9,9,IF(E3=0,0,"-"))))))))))))))))))</f>
        <v>3</v>
      </c>
      <c r="C6" s="31">
        <f>IF(E4=1,1,IF(E4=2,1/2,IF(E4=1/2,2,IF(E4=3,1/3,IF(E4=1/3,3,IF(E4=4,1/4,IF(E4=1/4,4,IF(E4=5,1/5,IF(E4=1/5,5,IF(E4=6,1/6,IF(E4=1/6,6,IF(E4=7,1/7,IF(E4=1/7,7,IF(E4=8,1/8,IF(E4=1/8,8,IF(E4=9,1/9,IF(E4=1/9,9,IF(E4=0,0,"-"))))))))))))))))))</f>
        <v>0.2</v>
      </c>
      <c r="D6" s="31">
        <f>IF(E5=1,1,IF(E5=2,1/2,IF(E5=1/2,2,IF(E5=3,1/3,IF(E5=1/3,3,IF(E5=4,1/4,IF(E5=1/4,4,IF(E5=5,1/5,IF(E5=1/5,5,IF(E5=6,1/6,IF(E5=1/6,6,IF(E5=7,1/7,IF(E5=1/7,7,IF(E5=8,1/8,IF(E5=1/8,8,IF(E5=9,1/9,IF(E5=1/9,9,IF(E5=0,0,"-"))))))))))))))))))</f>
        <v>0.33333333333333331</v>
      </c>
      <c r="E6" s="34">
        <v>1</v>
      </c>
      <c r="F6" s="48">
        <f>1/2</f>
        <v>0.5</v>
      </c>
      <c r="G6" s="7"/>
      <c r="H6" s="7"/>
      <c r="I6" s="7"/>
    </row>
    <row r="7" spans="1:10" x14ac:dyDescent="0.25">
      <c r="A7" s="1" t="s">
        <v>41</v>
      </c>
      <c r="B7" s="30">
        <f>IF(F3=1,1,IF(F3=2,1/2,IF(F3=1/2,2,IF(F3=3,1/3,IF(F3=1/3,3,IF(F3=4,1/4,IF(F3=1/4,4,IF(F3=5,1/5,IF(F3=1/5,5,IF(F3=6,1/6,IF(F3=1/6,6,IF(F3=7,1/7,IF(F3=1/7,7,IF(F3=8,1/8,IF(F3=1/8,8,IF(F3=9,1/9,IF(F3=1/9,9,IF(F3=0,0,"-"))))))))))))))))))</f>
        <v>5</v>
      </c>
      <c r="C7" s="30">
        <f>IF(F4=1,1,IF(F4=2,1/2,IF(F4=1/2,2,IF(F4=3,1/3,IF(F4=1/3,3,IF(F4=4,1/4,IF(F4=1/4,4,IF(F4=5,1/5,IF(F4=1/5,5,IF(F4=6,1/6,IF(F4=1/6,6,IF(F4=7,1/7,IF(F4=1/7,7,IF(F4=8,1/8,IF(F4=1/8,8,IF(F4=9,1/9,IF(F4=1/9,9,IF(F4=0,0,"-"))))))))))))))))))</f>
        <v>1</v>
      </c>
      <c r="D7" s="30">
        <f>IF(F5=1,1,IF(F5=2,1/2,IF(F5=1/2,2,IF(F5=3,1/3,IF(F5=1/3,3,IF(F5=4,1/4,IF(F5=1/4,4,IF(F5=5,1/5,IF(F5=1/5,5,IF(F5=6,1/6,IF(F5=1/6,6,IF(F5=7,1/7,IF(F5=1/7,7,IF(F5=8,1/8,IF(F5=1/8,8,IF(F5=9,1/9,IF(F5=1/9,9,IF(F5=0,0,"-"))))))))))))))))))</f>
        <v>0.25</v>
      </c>
      <c r="E7" s="30">
        <f>IF(F6=1,1,IF(F6=2,1/2,IF(F6=1/2,2,IF(F6=3,1/3,IF(F6=1/3,3,IF(F6=4,1/4,IF(F6=1/4,4,IF(F6=5,1/5,IF(F6=1/5,5,IF(F6=6,1/6,IF(F6=1/6,6,IF(F6=7,1/7,IF(F6=1/7,7,IF(F6=8,1/8,IF(F6=1/8,8,IF(F6=9,1/9,IF(F6=1/9,9,IF(F6=0,0,"-"))))))))))))))))))</f>
        <v>2</v>
      </c>
      <c r="F7" s="32">
        <v>1</v>
      </c>
      <c r="G7" s="7"/>
      <c r="H7" s="7"/>
      <c r="I7" s="7"/>
    </row>
    <row r="8" spans="1:10" x14ac:dyDescent="0.25">
      <c r="A8" s="1" t="s">
        <v>12</v>
      </c>
      <c r="B8" s="33">
        <f>SUM(B3:B7)</f>
        <v>18</v>
      </c>
      <c r="C8" s="33">
        <f>SUM(C3:C7)</f>
        <v>5.45</v>
      </c>
      <c r="D8" s="33">
        <f>SUM(D3:D7)</f>
        <v>2.1166666666666663</v>
      </c>
      <c r="E8" s="33">
        <f>SUM(E3:E7)</f>
        <v>11.333333333333332</v>
      </c>
      <c r="F8" s="33">
        <f>SUM(F3:F7)</f>
        <v>6.7</v>
      </c>
    </row>
    <row r="10" spans="1:10" x14ac:dyDescent="0.25">
      <c r="A10" t="s">
        <v>27</v>
      </c>
    </row>
    <row r="11" spans="1:10" x14ac:dyDescent="0.25">
      <c r="A11" s="2" t="s">
        <v>1</v>
      </c>
      <c r="B11" s="4" t="s">
        <v>38</v>
      </c>
      <c r="C11" s="4" t="s">
        <v>42</v>
      </c>
      <c r="D11" s="4" t="s">
        <v>39</v>
      </c>
      <c r="E11" s="29" t="s">
        <v>40</v>
      </c>
      <c r="F11" s="29" t="s">
        <v>41</v>
      </c>
      <c r="G11" s="3" t="s">
        <v>28</v>
      </c>
      <c r="H11" s="3" t="s">
        <v>29</v>
      </c>
      <c r="I11" s="3" t="s">
        <v>30</v>
      </c>
    </row>
    <row r="12" spans="1:10" x14ac:dyDescent="0.25">
      <c r="A12" s="2" t="s">
        <v>38</v>
      </c>
      <c r="B12" s="4">
        <f>B3/B$8</f>
        <v>5.5555555555555552E-2</v>
      </c>
      <c r="C12" s="4">
        <f>C3/C$8</f>
        <v>4.5871559633027519E-2</v>
      </c>
      <c r="D12" s="4">
        <f t="shared" ref="D12:E12" si="0">D3/D$8</f>
        <v>9.4488188976377979E-2</v>
      </c>
      <c r="E12" s="4">
        <f t="shared" si="0"/>
        <v>2.9411764705882356E-2</v>
      </c>
      <c r="F12" s="4">
        <f>F3/F$8</f>
        <v>2.9850746268656716E-2</v>
      </c>
      <c r="G12" s="3">
        <f>SUM(B12:F12)</f>
        <v>0.25517781513950011</v>
      </c>
      <c r="H12" s="3">
        <f>G12/COUNT($G$12:$G$16)</f>
        <v>5.1035563027900022E-2</v>
      </c>
      <c r="I12" s="3">
        <f>((B3*$H$12)+(C3*$H$13)+(D3*$H$14) + (E3 * $H$15) +  (F3*$H$16))/H12</f>
        <v>5.2185207354944803</v>
      </c>
    </row>
    <row r="13" spans="1:10" x14ac:dyDescent="0.25">
      <c r="A13" s="2" t="s">
        <v>42</v>
      </c>
      <c r="B13" s="4">
        <f t="shared" ref="B13:F15" si="1">B4/B$8</f>
        <v>0.22222222222222221</v>
      </c>
      <c r="C13" s="4">
        <f t="shared" si="1"/>
        <v>0.18348623853211007</v>
      </c>
      <c r="D13" s="4">
        <f t="shared" si="1"/>
        <v>0.15748031496062995</v>
      </c>
      <c r="E13" s="4">
        <f t="shared" si="1"/>
        <v>0.44117647058823534</v>
      </c>
      <c r="F13" s="4">
        <f t="shared" si="1"/>
        <v>0.14925373134328357</v>
      </c>
      <c r="G13" s="3">
        <f>SUM(B13:F13)</f>
        <v>1.1536189776464811</v>
      </c>
      <c r="H13" s="3">
        <f>G13/COUNT($G$12:$G$16)</f>
        <v>0.23072379552929623</v>
      </c>
      <c r="I13" s="3">
        <f>((B4*$H$12)+(C4*$H$13)+(D4*$H$14) + (E4 * $H$15) +  (F4*$H$16))/H13</f>
        <v>5.5640209598067152</v>
      </c>
    </row>
    <row r="14" spans="1:10" x14ac:dyDescent="0.25">
      <c r="A14" s="2" t="s">
        <v>39</v>
      </c>
      <c r="B14" s="4">
        <f t="shared" si="1"/>
        <v>0.27777777777777779</v>
      </c>
      <c r="C14" s="4">
        <f t="shared" si="1"/>
        <v>0.55045871559633031</v>
      </c>
      <c r="D14" s="4">
        <f t="shared" si="1"/>
        <v>0.47244094488188987</v>
      </c>
      <c r="E14" s="4">
        <f t="shared" si="1"/>
        <v>0.26470588235294118</v>
      </c>
      <c r="F14" s="4">
        <f t="shared" si="1"/>
        <v>0.59701492537313428</v>
      </c>
      <c r="G14" s="3">
        <f t="shared" ref="G14" si="2">SUM(B14:F14)</f>
        <v>2.1623982459820734</v>
      </c>
      <c r="H14" s="3">
        <f>G14/COUNT($G$12:$G$16)</f>
        <v>0.43247964919641468</v>
      </c>
      <c r="I14" s="3">
        <f t="shared" ref="I14:I15" si="3">((B5*$H$12)+(C5*$H$13)+(D5*$H$14) + (E5 * $H$15) +  (F5*$H$16))/H14</f>
        <v>5.5913186818798524</v>
      </c>
    </row>
    <row r="15" spans="1:10" x14ac:dyDescent="0.25">
      <c r="A15" s="1" t="s">
        <v>40</v>
      </c>
      <c r="B15" s="4">
        <f t="shared" si="1"/>
        <v>0.16666666666666666</v>
      </c>
      <c r="C15" s="4">
        <f>C6/C$8</f>
        <v>3.669724770642202E-2</v>
      </c>
      <c r="D15" s="4">
        <f t="shared" si="1"/>
        <v>0.15748031496062995</v>
      </c>
      <c r="E15" s="4">
        <f t="shared" si="1"/>
        <v>8.8235294117647065E-2</v>
      </c>
      <c r="F15" s="4">
        <f>F6/F$8</f>
        <v>7.4626865671641784E-2</v>
      </c>
      <c r="G15" s="3">
        <f>SUM(B15:F15)</f>
        <v>0.52370638912300749</v>
      </c>
      <c r="H15" s="3">
        <f>G15/COUNT($G$12:$G$16)</f>
        <v>0.10474127782460149</v>
      </c>
      <c r="I15" s="3">
        <f t="shared" si="3"/>
        <v>5.1427906693344339</v>
      </c>
    </row>
    <row r="16" spans="1:10" x14ac:dyDescent="0.25">
      <c r="A16" s="1" t="s">
        <v>41</v>
      </c>
      <c r="B16" s="4">
        <f>B7/B$8</f>
        <v>0.27777777777777779</v>
      </c>
      <c r="C16" s="4">
        <f>C7/C$8</f>
        <v>0.18348623853211007</v>
      </c>
      <c r="D16" s="4">
        <f>D7/D$8</f>
        <v>0.11811023622047247</v>
      </c>
      <c r="E16" s="4">
        <f>E7/E$8</f>
        <v>0.17647058823529413</v>
      </c>
      <c r="F16" s="4">
        <f>F7/F$8</f>
        <v>0.14925373134328357</v>
      </c>
      <c r="G16" s="3">
        <f>SUM(B16:F16)</f>
        <v>0.90509857210893807</v>
      </c>
      <c r="H16" s="3">
        <f>G16/COUNT($G$12:$G$16)</f>
        <v>0.1810197144217876</v>
      </c>
      <c r="I16" s="3">
        <f>((B7*$H$12)+(C7*$H$13)+(D7*$H$14) + (E7 * $H$15) +  (F7*$H$16))/H16</f>
        <v>5.4387655851941448</v>
      </c>
    </row>
    <row r="17" spans="1:17" x14ac:dyDescent="0.25">
      <c r="A17" s="62" t="s">
        <v>31</v>
      </c>
      <c r="B17" s="63"/>
      <c r="C17" s="63"/>
      <c r="D17" s="63"/>
      <c r="E17" s="63"/>
      <c r="F17" s="63"/>
      <c r="G17" s="63"/>
      <c r="H17" s="64"/>
      <c r="I17" s="3">
        <f>SUM(I12:I16)/COUNT(I12:I16)</f>
        <v>5.3910833263419251</v>
      </c>
    </row>
    <row r="19" spans="1:17" x14ac:dyDescent="0.25">
      <c r="A19" s="41" t="s">
        <v>25</v>
      </c>
    </row>
    <row r="20" spans="1:17" x14ac:dyDescent="0.25">
      <c r="A20" s="41">
        <f>(I17-5)/(5-1)</f>
        <v>9.7770831585481277E-2</v>
      </c>
    </row>
    <row r="21" spans="1:17" x14ac:dyDescent="0.25">
      <c r="A21" s="40"/>
      <c r="H21" s="7"/>
      <c r="I21" s="7"/>
    </row>
    <row r="22" spans="1:17" x14ac:dyDescent="0.25">
      <c r="A22" s="41" t="s">
        <v>26</v>
      </c>
      <c r="H22" s="7"/>
      <c r="I22" s="7"/>
    </row>
    <row r="23" spans="1:17" x14ac:dyDescent="0.25">
      <c r="A23" s="41">
        <f>A20/'Tabel Random Index'!B6</f>
        <v>8.7295385344179702E-2</v>
      </c>
      <c r="H23" s="7"/>
      <c r="I23" s="7"/>
    </row>
    <row r="27" spans="1:17" x14ac:dyDescent="0.25">
      <c r="A27" s="5"/>
      <c r="B27" s="5"/>
      <c r="C27" s="5"/>
      <c r="D27" s="5"/>
      <c r="E27" s="9"/>
      <c r="F27" s="9"/>
      <c r="G27" s="9"/>
      <c r="H27" s="5"/>
      <c r="I27" s="5"/>
    </row>
    <row r="28" spans="1:17" x14ac:dyDescent="0.25">
      <c r="A28" s="5"/>
      <c r="B28" s="5"/>
      <c r="C28" s="5"/>
      <c r="D28" s="5"/>
      <c r="E28" s="9"/>
      <c r="F28" s="9"/>
      <c r="G28" s="9"/>
      <c r="H28" s="5"/>
      <c r="I28" s="5"/>
    </row>
    <row r="29" spans="1:17" x14ac:dyDescent="0.25">
      <c r="B29" s="5"/>
      <c r="C29" s="5"/>
      <c r="D29" s="5"/>
      <c r="E29" s="9"/>
      <c r="F29" s="9"/>
      <c r="G29" s="9"/>
      <c r="H29" s="5"/>
      <c r="I29" s="5"/>
    </row>
    <row r="30" spans="1:17" x14ac:dyDescent="0.25">
      <c r="A30" s="35"/>
      <c r="B30" s="6"/>
      <c r="C30" s="6"/>
      <c r="D30" s="6"/>
      <c r="E30" s="35"/>
      <c r="F30" s="35"/>
      <c r="G30" s="35"/>
      <c r="H30" s="6"/>
      <c r="I30" s="6"/>
      <c r="J30" s="35"/>
      <c r="K30" s="35"/>
      <c r="L30" s="35"/>
      <c r="M30" s="35"/>
      <c r="N30" s="35"/>
      <c r="O30" s="35"/>
      <c r="P30" s="35"/>
      <c r="Q30" s="35"/>
    </row>
    <row r="31" spans="1:17" x14ac:dyDescent="0.25">
      <c r="A31" s="35"/>
      <c r="B31" s="35"/>
      <c r="C31" s="35"/>
      <c r="D31" s="35"/>
      <c r="E31" s="35"/>
      <c r="F31" s="35"/>
      <c r="G31" s="35"/>
      <c r="H31" s="6"/>
      <c r="I31" s="6"/>
      <c r="J31" s="35"/>
      <c r="K31" s="35"/>
      <c r="L31" s="35"/>
      <c r="M31" s="35"/>
      <c r="N31" s="35"/>
      <c r="O31" s="35"/>
      <c r="P31" s="35"/>
      <c r="Q31" s="35"/>
    </row>
    <row r="32" spans="1:17" x14ac:dyDescent="0.25">
      <c r="A32" s="35"/>
      <c r="B32" s="35"/>
      <c r="C32" s="35"/>
      <c r="D32" s="35"/>
      <c r="E32" s="35"/>
      <c r="F32" s="35"/>
      <c r="G32" s="35"/>
      <c r="H32" s="6"/>
      <c r="I32" s="6"/>
      <c r="J32" s="35"/>
      <c r="K32" s="35"/>
      <c r="L32" s="35"/>
      <c r="M32" s="35"/>
      <c r="N32" s="35"/>
      <c r="O32" s="35"/>
      <c r="P32" s="35"/>
      <c r="Q32" s="35"/>
    </row>
    <row r="33" spans="1:17" x14ac:dyDescent="0.25">
      <c r="A33" s="35"/>
      <c r="B33" s="35"/>
      <c r="C33" s="35"/>
      <c r="D33" s="35"/>
      <c r="E33" s="35"/>
      <c r="F33" s="35"/>
      <c r="G33" s="35"/>
      <c r="H33" s="6"/>
      <c r="I33" s="6"/>
      <c r="J33" s="35"/>
      <c r="K33" s="35"/>
      <c r="L33" s="35"/>
      <c r="M33" s="35"/>
      <c r="N33" s="35"/>
      <c r="O33" s="35"/>
      <c r="P33" s="35"/>
      <c r="Q33" s="35"/>
    </row>
    <row r="34" spans="1:17" x14ac:dyDescent="0.25">
      <c r="A34" s="35"/>
      <c r="B34" s="35"/>
      <c r="C34" s="35"/>
      <c r="D34" s="35"/>
      <c r="E34" s="35"/>
      <c r="F34" s="35"/>
      <c r="G34" s="35"/>
      <c r="H34" s="6"/>
      <c r="I34" s="6"/>
      <c r="J34" s="35"/>
      <c r="K34" s="35"/>
      <c r="L34" s="35"/>
      <c r="M34" s="35"/>
      <c r="N34" s="35"/>
      <c r="O34" s="35"/>
      <c r="P34" s="35"/>
      <c r="Q34" s="35"/>
    </row>
    <row r="35" spans="1:17" x14ac:dyDescent="0.25">
      <c r="A35" s="35"/>
      <c r="B35" s="35"/>
      <c r="C35" s="35"/>
      <c r="D35" s="35"/>
      <c r="E35" s="35"/>
      <c r="F35" s="35"/>
      <c r="G35" s="35"/>
      <c r="H35" s="35"/>
      <c r="I35" s="6"/>
      <c r="J35" s="35"/>
      <c r="K35" s="35"/>
      <c r="L35" s="35"/>
      <c r="M35" s="35"/>
      <c r="N35" s="35"/>
      <c r="O35" s="35"/>
      <c r="P35" s="35"/>
      <c r="Q35" s="35"/>
    </row>
    <row r="36" spans="1:17" x14ac:dyDescent="0.25">
      <c r="A36" s="6"/>
      <c r="B36" s="6"/>
      <c r="C36" s="6"/>
      <c r="D36" s="6"/>
      <c r="E36" s="6"/>
      <c r="F36" s="6"/>
      <c r="G36" s="6"/>
      <c r="H36" s="6"/>
      <c r="I36" s="36"/>
      <c r="J36" s="36"/>
      <c r="K36" s="36"/>
      <c r="L36" s="35"/>
      <c r="M36" s="35"/>
      <c r="N36" s="35"/>
      <c r="O36" s="35"/>
      <c r="P36" s="35"/>
      <c r="Q36" s="35"/>
    </row>
    <row r="37" spans="1:17" x14ac:dyDescent="0.25">
      <c r="A37" s="6"/>
      <c r="B37" s="7"/>
      <c r="C37" s="7"/>
      <c r="D37" s="37"/>
      <c r="E37" s="7"/>
      <c r="F37" s="7"/>
      <c r="G37" s="7"/>
      <c r="H37" s="7"/>
      <c r="I37" s="36"/>
      <c r="J37" s="35"/>
      <c r="K37" s="35"/>
      <c r="L37" s="35"/>
      <c r="M37" s="35"/>
      <c r="N37" s="35"/>
      <c r="O37" s="35"/>
      <c r="P37" s="35"/>
      <c r="Q37" s="35"/>
    </row>
    <row r="38" spans="1:17" x14ac:dyDescent="0.25">
      <c r="A38" s="6"/>
      <c r="B38" s="7"/>
      <c r="C38" s="7"/>
      <c r="D38" s="7"/>
      <c r="E38" s="7"/>
      <c r="F38" s="7"/>
      <c r="G38" s="7"/>
      <c r="H38" s="7"/>
      <c r="I38" s="35"/>
      <c r="J38" s="35"/>
      <c r="K38" s="35"/>
      <c r="L38" s="35"/>
      <c r="M38" s="35"/>
      <c r="N38" s="35"/>
      <c r="O38" s="35"/>
      <c r="P38" s="35"/>
      <c r="Q38" s="35"/>
    </row>
    <row r="39" spans="1:17" x14ac:dyDescent="0.25">
      <c r="A39" s="6"/>
      <c r="B39" s="7"/>
      <c r="C39" s="7"/>
      <c r="D39" s="7"/>
      <c r="E39" s="7"/>
      <c r="F39" s="7"/>
      <c r="G39" s="7"/>
      <c r="H39" s="7"/>
      <c r="I39" s="35"/>
      <c r="J39" s="35"/>
      <c r="K39" s="35"/>
      <c r="L39" s="35"/>
      <c r="M39" s="35"/>
      <c r="N39" s="35"/>
      <c r="O39" s="35"/>
      <c r="P39" s="35"/>
      <c r="Q39" s="35"/>
    </row>
    <row r="40" spans="1:17" x14ac:dyDescent="0.25">
      <c r="A40" s="6"/>
      <c r="B40" s="7"/>
      <c r="C40" s="7"/>
      <c r="D40" s="7"/>
      <c r="E40" s="7"/>
      <c r="F40" s="7"/>
      <c r="G40" s="7"/>
      <c r="H40" s="7"/>
      <c r="I40" s="35"/>
      <c r="J40" s="35"/>
      <c r="K40" s="35"/>
      <c r="L40" s="35"/>
      <c r="M40" s="35"/>
      <c r="N40" s="35"/>
      <c r="O40" s="35"/>
      <c r="P40" s="35"/>
      <c r="Q40" s="35"/>
    </row>
    <row r="41" spans="1:17" x14ac:dyDescent="0.25">
      <c r="A41" s="6"/>
      <c r="B41" s="7"/>
      <c r="C41" s="7"/>
      <c r="D41" s="7"/>
      <c r="E41" s="7"/>
      <c r="F41" s="7"/>
      <c r="G41" s="7"/>
      <c r="H41" s="7"/>
      <c r="I41" s="35"/>
      <c r="J41" s="35"/>
      <c r="K41" s="35"/>
      <c r="L41" s="35"/>
      <c r="M41" s="35"/>
      <c r="N41" s="35"/>
      <c r="O41" s="35"/>
      <c r="P41" s="35"/>
      <c r="Q41" s="35"/>
    </row>
    <row r="42" spans="1:17" x14ac:dyDescent="0.25">
      <c r="A42" s="35"/>
      <c r="B42" s="35"/>
      <c r="C42" s="35"/>
      <c r="D42" s="35"/>
      <c r="E42" s="35"/>
      <c r="F42" s="35"/>
      <c r="G42" s="35"/>
      <c r="H42" s="7"/>
      <c r="I42" s="35"/>
      <c r="J42" s="35"/>
      <c r="K42" s="35"/>
      <c r="L42" s="35"/>
      <c r="M42" s="35"/>
      <c r="N42" s="35"/>
      <c r="O42" s="35"/>
      <c r="P42" s="35"/>
      <c r="Q42" s="35"/>
    </row>
    <row r="43" spans="1:17" x14ac:dyDescent="0.25">
      <c r="A43" s="6"/>
      <c r="B43" s="6"/>
      <c r="C43" s="6"/>
      <c r="D43" s="6"/>
      <c r="E43" s="6"/>
      <c r="F43" s="6"/>
      <c r="G43" s="6"/>
      <c r="H43" s="7"/>
      <c r="I43" s="35"/>
      <c r="J43" s="35"/>
      <c r="K43" s="35"/>
      <c r="L43" s="35"/>
      <c r="M43" s="35"/>
      <c r="N43" s="35"/>
      <c r="O43" s="35"/>
      <c r="P43" s="35"/>
      <c r="Q43" s="35"/>
    </row>
    <row r="44" spans="1:17" x14ac:dyDescent="0.25">
      <c r="A44" s="6"/>
      <c r="B44" s="6"/>
      <c r="C44" s="6"/>
      <c r="D44" s="6"/>
      <c r="E44" s="35"/>
      <c r="F44" s="35"/>
      <c r="G44" s="35"/>
      <c r="H44" s="7"/>
      <c r="I44" s="35"/>
      <c r="J44" s="35"/>
      <c r="K44" s="35"/>
      <c r="L44" s="35"/>
      <c r="M44" s="35"/>
      <c r="N44" s="35"/>
      <c r="O44" s="35"/>
      <c r="P44" s="35"/>
      <c r="Q44" s="35"/>
    </row>
    <row r="45" spans="1:17" x14ac:dyDescent="0.25">
      <c r="A45" s="6"/>
      <c r="B45" s="6"/>
      <c r="C45" s="6"/>
      <c r="D45" s="6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r="46" spans="1:17" x14ac:dyDescent="0.25">
      <c r="A46" s="6"/>
      <c r="B46" s="6"/>
      <c r="C46" s="6"/>
      <c r="D46" s="6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r="47" spans="1:17" x14ac:dyDescent="0.25">
      <c r="A47" s="38"/>
      <c r="B47" s="38"/>
      <c r="C47" s="38"/>
      <c r="D47" s="38"/>
      <c r="E47" s="38"/>
      <c r="F47" s="3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r="48" spans="1:17" x14ac:dyDescent="0.25">
      <c r="A48" s="6"/>
      <c r="B48" s="6"/>
      <c r="C48" s="6"/>
      <c r="D48" s="6"/>
      <c r="E48" s="35"/>
      <c r="F48" s="35"/>
      <c r="G48" s="35"/>
      <c r="H48" s="6"/>
      <c r="I48" s="35"/>
      <c r="J48" s="35"/>
      <c r="K48" s="35"/>
      <c r="L48" s="35"/>
      <c r="M48" s="35"/>
      <c r="N48" s="35"/>
      <c r="O48" s="35"/>
      <c r="P48" s="35"/>
      <c r="Q48" s="35"/>
    </row>
    <row r="49" spans="1:17" x14ac:dyDescent="0.25">
      <c r="A49" s="6"/>
      <c r="B49" s="6"/>
      <c r="C49" s="6"/>
      <c r="D49" s="6"/>
      <c r="E49" s="35"/>
      <c r="F49" s="35"/>
      <c r="G49" s="35"/>
      <c r="H49" s="6"/>
      <c r="I49" s="35"/>
      <c r="J49" s="35"/>
      <c r="K49" s="35"/>
      <c r="L49" s="35"/>
      <c r="M49" s="35"/>
      <c r="N49" s="35"/>
      <c r="O49" s="35"/>
      <c r="P49" s="35"/>
      <c r="Q49" s="35"/>
    </row>
    <row r="50" spans="1:17" x14ac:dyDescent="0.25">
      <c r="A50" s="35"/>
      <c r="B50" s="6"/>
      <c r="C50" s="6"/>
      <c r="D50" s="6"/>
      <c r="E50" s="35"/>
      <c r="F50" s="35"/>
      <c r="G50" s="35"/>
      <c r="H50" s="6"/>
      <c r="I50" s="35"/>
      <c r="J50" s="35"/>
      <c r="K50" s="35"/>
      <c r="L50" s="35"/>
      <c r="M50" s="35"/>
      <c r="N50" s="35"/>
      <c r="O50" s="35"/>
      <c r="P50" s="35"/>
      <c r="Q50" s="35"/>
    </row>
    <row r="51" spans="1:17" x14ac:dyDescent="0.25">
      <c r="A51" s="35"/>
      <c r="B51" s="6"/>
      <c r="C51" s="6"/>
      <c r="D51" s="6"/>
      <c r="E51" s="35"/>
      <c r="F51" s="35"/>
      <c r="G51" s="35"/>
      <c r="H51" s="6"/>
      <c r="I51" s="35"/>
      <c r="J51" s="35"/>
      <c r="K51" s="35"/>
      <c r="L51" s="35"/>
      <c r="M51" s="35"/>
      <c r="N51" s="35"/>
      <c r="O51" s="35"/>
      <c r="P51" s="35"/>
      <c r="Q51" s="35"/>
    </row>
    <row r="52" spans="1:17" x14ac:dyDescent="0.25">
      <c r="A52" s="35"/>
      <c r="B52" s="35"/>
      <c r="C52" s="35"/>
      <c r="D52" s="35"/>
      <c r="E52" s="35"/>
      <c r="F52" s="35"/>
      <c r="G52" s="35"/>
      <c r="H52" s="6"/>
      <c r="I52" s="35"/>
      <c r="J52" s="35"/>
      <c r="K52" s="35"/>
      <c r="L52" s="35"/>
      <c r="M52" s="35"/>
      <c r="N52" s="35"/>
      <c r="O52" s="35"/>
      <c r="P52" s="35"/>
      <c r="Q52" s="35"/>
    </row>
    <row r="53" spans="1:17" x14ac:dyDescent="0.25">
      <c r="A53" s="35"/>
      <c r="B53" s="35"/>
      <c r="C53" s="35"/>
      <c r="D53" s="35"/>
      <c r="E53" s="35"/>
      <c r="F53" s="35"/>
      <c r="G53" s="35"/>
      <c r="H53" s="6"/>
      <c r="I53" s="35"/>
      <c r="J53" s="35"/>
      <c r="K53" s="35"/>
      <c r="L53" s="35"/>
      <c r="M53" s="35"/>
      <c r="N53" s="35"/>
      <c r="O53" s="35"/>
      <c r="P53" s="35"/>
      <c r="Q53" s="35"/>
    </row>
    <row r="54" spans="1:17" x14ac:dyDescent="0.25">
      <c r="A54" s="35"/>
      <c r="B54" s="35"/>
      <c r="C54" s="35"/>
      <c r="D54" s="35"/>
      <c r="E54" s="35"/>
      <c r="F54" s="35"/>
      <c r="G54" s="35"/>
      <c r="H54" s="6"/>
      <c r="I54" s="35"/>
      <c r="J54" s="35"/>
      <c r="K54" s="35"/>
      <c r="L54" s="35"/>
      <c r="M54" s="35"/>
      <c r="N54" s="35"/>
      <c r="O54" s="35"/>
      <c r="P54" s="35"/>
      <c r="Q54" s="35"/>
    </row>
    <row r="55" spans="1:17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pans="1:17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r="57" spans="1:17" x14ac:dyDescent="0.25">
      <c r="A57" s="6"/>
      <c r="B57" s="6"/>
      <c r="C57" s="6"/>
      <c r="D57" s="6"/>
      <c r="E57" s="6"/>
      <c r="F57" s="6"/>
      <c r="G57" s="6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r="58" spans="1:17" x14ac:dyDescent="0.25">
      <c r="A58" s="6"/>
      <c r="B58" s="7"/>
      <c r="C58" s="7"/>
      <c r="D58" s="37"/>
      <c r="E58" s="7"/>
      <c r="F58" s="6"/>
      <c r="G58" s="7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r="59" spans="1:17" x14ac:dyDescent="0.25">
      <c r="A59" s="6"/>
      <c r="B59" s="7"/>
      <c r="C59" s="7"/>
      <c r="D59" s="7"/>
      <c r="E59" s="7"/>
      <c r="F59" s="7"/>
      <c r="G59" s="7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r="60" spans="1:17" x14ac:dyDescent="0.25">
      <c r="A60" s="6"/>
      <c r="B60" s="7"/>
      <c r="C60" s="7"/>
      <c r="D60" s="7"/>
      <c r="E60" s="7"/>
      <c r="F60" s="7"/>
      <c r="G60" s="7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r="61" spans="1:17" x14ac:dyDescent="0.25">
      <c r="A61" s="6"/>
      <c r="B61" s="7"/>
      <c r="C61" s="7"/>
      <c r="D61" s="7"/>
      <c r="E61" s="7"/>
      <c r="F61" s="7"/>
      <c r="G61" s="7"/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r="62" spans="1:17" x14ac:dyDescent="0.25">
      <c r="A62" s="6"/>
      <c r="B62" s="7"/>
      <c r="C62" s="7"/>
      <c r="D62" s="7"/>
      <c r="E62" s="7"/>
      <c r="F62" s="7"/>
      <c r="G62" s="7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r="63" spans="1:17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  <row r="64" spans="1:17" x14ac:dyDescent="0.25">
      <c r="A64" s="6"/>
      <c r="B64" s="6"/>
      <c r="C64" s="6"/>
      <c r="D64" s="6"/>
      <c r="E64" s="6"/>
      <c r="F64" s="6"/>
      <c r="G64" s="6"/>
      <c r="H64" s="35"/>
      <c r="I64" s="35"/>
      <c r="J64" s="35"/>
      <c r="K64" s="35"/>
      <c r="L64" s="35"/>
      <c r="M64" s="35"/>
      <c r="N64" s="35"/>
      <c r="O64" s="35"/>
      <c r="P64" s="35"/>
      <c r="Q64" s="35"/>
    </row>
    <row r="65" spans="1:17" x14ac:dyDescent="0.25">
      <c r="A65" s="6"/>
      <c r="B65" s="6"/>
      <c r="C65" s="6"/>
      <c r="D65" s="6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</row>
    <row r="66" spans="1:17" x14ac:dyDescent="0.25">
      <c r="A66" s="6"/>
      <c r="B66" s="6"/>
      <c r="C66" s="6"/>
      <c r="D66" s="6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</row>
    <row r="67" spans="1:17" x14ac:dyDescent="0.25">
      <c r="A67" s="6"/>
      <c r="B67" s="6"/>
      <c r="C67" s="6"/>
      <c r="D67" s="6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</row>
    <row r="68" spans="1:17" x14ac:dyDescent="0.25">
      <c r="A68" s="38"/>
      <c r="B68" s="38"/>
      <c r="C68" s="38"/>
      <c r="D68" s="38"/>
      <c r="E68" s="38"/>
      <c r="F68" s="38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r="69" spans="1:17" x14ac:dyDescent="0.25">
      <c r="A69" s="6"/>
      <c r="B69" s="6"/>
      <c r="C69" s="6"/>
      <c r="D69" s="6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</row>
    <row r="70" spans="1:17" x14ac:dyDescent="0.25">
      <c r="A70" s="6"/>
      <c r="B70" s="6"/>
      <c r="C70" s="6"/>
      <c r="D70" s="6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</row>
    <row r="71" spans="1:17" x14ac:dyDescent="0.25">
      <c r="A71" s="35"/>
      <c r="B71" s="6"/>
      <c r="C71" s="6"/>
      <c r="D71" s="6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</row>
    <row r="72" spans="1:17" x14ac:dyDescent="0.25">
      <c r="A72" s="35"/>
      <c r="B72" s="6"/>
      <c r="C72" s="6"/>
      <c r="D72" s="6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</row>
    <row r="73" spans="1:17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</row>
    <row r="74" spans="1:17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</row>
    <row r="75" spans="1:17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</row>
    <row r="76" spans="1:17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</row>
    <row r="77" spans="1:17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</row>
    <row r="78" spans="1:17" ht="15.75" x14ac:dyDescent="0.25">
      <c r="A78" s="6"/>
      <c r="B78" s="39"/>
      <c r="C78" s="39"/>
      <c r="D78" s="39"/>
      <c r="E78" s="6"/>
      <c r="F78" s="6"/>
      <c r="G78" s="6"/>
      <c r="H78" s="35"/>
      <c r="I78" s="35"/>
      <c r="J78" s="35"/>
      <c r="K78" s="35"/>
      <c r="L78" s="35"/>
      <c r="M78" s="35"/>
      <c r="N78" s="35"/>
      <c r="O78" s="35"/>
      <c r="P78" s="35"/>
      <c r="Q78" s="35"/>
    </row>
    <row r="79" spans="1:17" ht="15.75" x14ac:dyDescent="0.25">
      <c r="A79" s="39"/>
      <c r="B79" s="7"/>
      <c r="C79" s="7"/>
      <c r="D79" s="37"/>
      <c r="E79" s="7"/>
      <c r="F79" s="6"/>
      <c r="G79" s="7"/>
      <c r="H79" s="35"/>
      <c r="I79" s="35"/>
      <c r="J79" s="35"/>
      <c r="K79" s="35"/>
      <c r="L79" s="35"/>
      <c r="M79" s="35"/>
      <c r="N79" s="35"/>
      <c r="O79" s="35"/>
      <c r="P79" s="35"/>
      <c r="Q79" s="35"/>
    </row>
    <row r="80" spans="1:17" ht="15.75" x14ac:dyDescent="0.25">
      <c r="A80" s="39"/>
      <c r="B80" s="7"/>
      <c r="C80" s="7"/>
      <c r="D80" s="7"/>
      <c r="E80" s="7"/>
      <c r="F80" s="7"/>
      <c r="G80" s="7"/>
      <c r="H80" s="35"/>
      <c r="I80" s="35"/>
      <c r="J80" s="35"/>
      <c r="K80" s="35"/>
      <c r="L80" s="35"/>
      <c r="M80" s="35"/>
      <c r="N80" s="35"/>
      <c r="O80" s="35"/>
      <c r="P80" s="35"/>
      <c r="Q80" s="35"/>
    </row>
    <row r="81" spans="1:17" ht="15.75" x14ac:dyDescent="0.25">
      <c r="A81" s="39"/>
      <c r="B81" s="7"/>
      <c r="C81" s="7"/>
      <c r="D81" s="7"/>
      <c r="E81" s="7"/>
      <c r="F81" s="7"/>
      <c r="G81" s="7"/>
      <c r="H81" s="35"/>
      <c r="I81" s="35"/>
      <c r="J81" s="35"/>
      <c r="K81" s="35"/>
      <c r="L81" s="35"/>
      <c r="M81" s="35"/>
      <c r="N81" s="35"/>
      <c r="O81" s="35"/>
      <c r="P81" s="35"/>
      <c r="Q81" s="35"/>
    </row>
    <row r="82" spans="1:17" x14ac:dyDescent="0.25">
      <c r="A82" s="6"/>
      <c r="B82" s="7"/>
      <c r="C82" s="7"/>
      <c r="D82" s="7"/>
      <c r="E82" s="7"/>
      <c r="F82" s="7"/>
      <c r="G82" s="7"/>
      <c r="H82" s="35"/>
      <c r="I82" s="35"/>
      <c r="J82" s="35"/>
      <c r="K82" s="35"/>
      <c r="L82" s="35"/>
      <c r="M82" s="35"/>
      <c r="N82" s="35"/>
      <c r="O82" s="35"/>
      <c r="P82" s="35"/>
      <c r="Q82" s="35"/>
    </row>
    <row r="83" spans="1:17" x14ac:dyDescent="0.25">
      <c r="A83" s="6"/>
      <c r="B83" s="7"/>
      <c r="C83" s="7"/>
      <c r="D83" s="7"/>
      <c r="E83" s="7"/>
      <c r="F83" s="7"/>
      <c r="G83" s="7"/>
      <c r="H83" s="35"/>
      <c r="I83" s="35"/>
      <c r="J83" s="35"/>
      <c r="K83" s="35"/>
      <c r="L83" s="35"/>
      <c r="M83" s="35"/>
      <c r="N83" s="35"/>
      <c r="O83" s="35"/>
      <c r="P83" s="35"/>
      <c r="Q83" s="35"/>
    </row>
    <row r="84" spans="1:17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</row>
    <row r="85" spans="1:17" ht="15.75" x14ac:dyDescent="0.25">
      <c r="A85" s="6"/>
      <c r="B85" s="39"/>
      <c r="C85" s="39"/>
      <c r="D85" s="39"/>
      <c r="E85" s="6"/>
      <c r="F85" s="6"/>
      <c r="G85" s="6"/>
      <c r="H85" s="35"/>
      <c r="I85" s="35"/>
      <c r="J85" s="35"/>
      <c r="K85" s="35"/>
      <c r="L85" s="35"/>
      <c r="M85" s="35"/>
      <c r="N85" s="35"/>
      <c r="O85" s="35"/>
      <c r="P85" s="35"/>
      <c r="Q85" s="35"/>
    </row>
    <row r="86" spans="1:17" ht="15.75" x14ac:dyDescent="0.25">
      <c r="A86" s="39"/>
      <c r="B86" s="6"/>
      <c r="C86" s="6"/>
      <c r="D86" s="6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</row>
    <row r="87" spans="1:17" ht="15.75" x14ac:dyDescent="0.25">
      <c r="A87" s="39"/>
      <c r="B87" s="6"/>
      <c r="C87" s="6"/>
      <c r="D87" s="6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</row>
    <row r="88" spans="1:17" ht="15.75" x14ac:dyDescent="0.25">
      <c r="A88" s="39"/>
      <c r="B88" s="6"/>
      <c r="C88" s="6"/>
      <c r="D88" s="6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</row>
    <row r="89" spans="1:17" x14ac:dyDescent="0.25">
      <c r="A89" s="38"/>
      <c r="B89" s="38"/>
      <c r="C89" s="38"/>
      <c r="D89" s="38"/>
      <c r="E89" s="38"/>
      <c r="F89" s="38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r="90" spans="1:17" x14ac:dyDescent="0.25">
      <c r="A90" s="6"/>
      <c r="B90" s="6"/>
      <c r="C90" s="6"/>
      <c r="D90" s="6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r="91" spans="1:17" x14ac:dyDescent="0.25">
      <c r="A91" s="6"/>
      <c r="B91" s="6"/>
      <c r="C91" s="6"/>
      <c r="D91" s="6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r="92" spans="1:17" x14ac:dyDescent="0.25">
      <c r="A92" s="35"/>
      <c r="B92" s="6"/>
      <c r="C92" s="6"/>
      <c r="D92" s="6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r="93" spans="1:17" x14ac:dyDescent="0.25">
      <c r="A93" s="35"/>
      <c r="B93" s="6"/>
      <c r="C93" s="6"/>
      <c r="D93" s="6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</row>
    <row r="94" spans="1:17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</row>
    <row r="95" spans="1:17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</row>
    <row r="96" spans="1:17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</row>
    <row r="97" spans="1:17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</row>
    <row r="98" spans="1:17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</row>
    <row r="99" spans="1:17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</row>
    <row r="100" spans="1:17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r="101" spans="1:17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  <row r="102" spans="1:17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</row>
    <row r="103" spans="1:17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r="104" spans="1:17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r="105" spans="1:17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  <row r="106" spans="1:17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</row>
    <row r="107" spans="1:17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r="108" spans="1:17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r="109" spans="1:17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r="110" spans="1:17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r="111" spans="1:17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r="112" spans="1:17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r="113" spans="1:17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r="114" spans="1:17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r="115" spans="1:17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r="116" spans="1:17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r="117" spans="1:17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r="118" spans="1:17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r="119" spans="1:17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r="120" spans="1:17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r="121" spans="1:17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r="122" spans="1:17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r="123" spans="1:17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r="124" spans="1:17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r="125" spans="1:17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r="126" spans="1:17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r="127" spans="1:17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r="128" spans="1:17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r="129" spans="1:17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r="130" spans="1:17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r="131" spans="1:17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r="132" spans="1:17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r="133" spans="1:17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r="134" spans="1:17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r="135" spans="1:17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r="136" spans="1:17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r="137" spans="1:17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r="138" spans="1:17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r="139" spans="1:17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7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r="141" spans="1:17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r="142" spans="1:17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r="143" spans="1:17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r="144" spans="1:17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  <row r="145" spans="1:17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</row>
    <row r="146" spans="1:17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</row>
    <row r="147" spans="1:17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</row>
    <row r="148" spans="1:17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</row>
    <row r="149" spans="1:17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</row>
    <row r="150" spans="1:17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</row>
    <row r="151" spans="1:17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</row>
    <row r="152" spans="1:17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</row>
    <row r="153" spans="1:17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</row>
    <row r="154" spans="1:17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</row>
    <row r="155" spans="1:17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</row>
    <row r="156" spans="1:17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</row>
    <row r="157" spans="1:17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</row>
    <row r="158" spans="1:17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</row>
    <row r="159" spans="1:17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</row>
    <row r="160" spans="1:17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</row>
    <row r="161" spans="1:17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</row>
    <row r="162" spans="1:17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</row>
    <row r="163" spans="1:17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</row>
    <row r="164" spans="1:17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</row>
    <row r="165" spans="1:17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r="166" spans="1:17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r="167" spans="1:17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r="168" spans="1:17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r="169" spans="1:17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r="170" spans="1:17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r="171" spans="1:17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r="172" spans="1:17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r="173" spans="1:17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r="174" spans="1:17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</row>
    <row r="175" spans="1:17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</row>
    <row r="176" spans="1:17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</row>
    <row r="177" spans="1:17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</row>
    <row r="178" spans="1:17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</row>
    <row r="179" spans="1:17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</row>
    <row r="180" spans="1:17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</row>
    <row r="181" spans="1:17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r="182" spans="1:17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r="183" spans="1:17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r="184" spans="1:17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r="185" spans="1:17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r="186" spans="1:17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r="187" spans="1:17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</row>
    <row r="188" spans="1:17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r="189" spans="1:17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</row>
    <row r="190" spans="1:17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</row>
    <row r="191" spans="1:17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r="192" spans="1:17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r="193" spans="1:17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r="194" spans="1:17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</sheetData>
  <mergeCells count="1">
    <mergeCell ref="A17:H17"/>
  </mergeCells>
  <conditionalFormatting sqref="A58:A60">
    <cfRule type="duplicateValues" dxfId="1" priority="4"/>
  </conditionalFormatting>
  <conditionalFormatting sqref="A65:A67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8059-52CF-4343-8927-82CA001668FD}">
  <dimension ref="A1:P110"/>
  <sheetViews>
    <sheetView tabSelected="1" zoomScale="80" zoomScaleNormal="80" workbookViewId="0">
      <selection activeCell="B18" sqref="B18"/>
    </sheetView>
  </sheetViews>
  <sheetFormatPr defaultRowHeight="15.75" x14ac:dyDescent="0.25"/>
  <cols>
    <col min="1" max="1" width="26.140625" style="17" customWidth="1"/>
    <col min="2" max="2" width="26.5703125" style="17" customWidth="1"/>
    <col min="3" max="3" width="37" style="17" bestFit="1" customWidth="1"/>
    <col min="4" max="4" width="37.5703125" style="17" customWidth="1"/>
    <col min="5" max="5" width="30" style="17" bestFit="1" customWidth="1"/>
    <col min="6" max="6" width="28" style="17" bestFit="1" customWidth="1"/>
    <col min="7" max="8" width="23.5703125" style="17" bestFit="1" customWidth="1"/>
    <col min="9" max="9" width="21.42578125" style="17" customWidth="1"/>
    <col min="10" max="13" width="9.140625" style="17"/>
    <col min="14" max="14" width="6.28515625" style="17" customWidth="1"/>
    <col min="15" max="15" width="7.7109375" style="17" customWidth="1"/>
    <col min="16" max="16" width="6.5703125" style="17" customWidth="1"/>
    <col min="17" max="16384" width="9.140625" style="17"/>
  </cols>
  <sheetData>
    <row r="1" spans="1:16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16"/>
      <c r="M1" s="15"/>
    </row>
    <row r="2" spans="1:16" x14ac:dyDescent="0.25">
      <c r="A2" s="45" t="s">
        <v>113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6" x14ac:dyDescent="0.25">
      <c r="A3" s="18" t="s">
        <v>1</v>
      </c>
      <c r="B3" s="43" t="s">
        <v>38</v>
      </c>
      <c r="C3" s="43" t="s">
        <v>42</v>
      </c>
      <c r="D3" s="43" t="s">
        <v>39</v>
      </c>
      <c r="E3" s="44" t="s">
        <v>40</v>
      </c>
      <c r="F3" s="44" t="s">
        <v>41</v>
      </c>
      <c r="G3" s="11"/>
      <c r="H3" s="11"/>
      <c r="I3" s="11"/>
      <c r="J3" s="10"/>
      <c r="K3" s="10"/>
      <c r="L3" s="15"/>
      <c r="M3" s="15"/>
    </row>
    <row r="4" spans="1:16" x14ac:dyDescent="0.25">
      <c r="A4" s="13" t="s">
        <v>38</v>
      </c>
      <c r="B4" s="32">
        <v>1</v>
      </c>
      <c r="C4" s="46">
        <f>1/4</f>
        <v>0.25</v>
      </c>
      <c r="D4" s="47">
        <f>1/5</f>
        <v>0.2</v>
      </c>
      <c r="E4" s="46">
        <f>1/3</f>
        <v>0.33333333333333331</v>
      </c>
      <c r="F4" s="46">
        <f>1/5</f>
        <v>0.2</v>
      </c>
      <c r="G4" s="19"/>
      <c r="H4" s="19"/>
      <c r="I4" s="19"/>
      <c r="J4" s="10"/>
      <c r="K4" s="10"/>
      <c r="L4" s="15"/>
      <c r="M4" s="15"/>
    </row>
    <row r="5" spans="1:16" x14ac:dyDescent="0.25">
      <c r="A5" s="13" t="s">
        <v>42</v>
      </c>
      <c r="B5" s="30">
        <f>IF(C4=1,1,IF(C4=2,1/2,IF(C4=1/2,2,IF(C4=3,1/3,IF(C4=1/3,3,IF(C4=4,1/4,IF(C4=1/4,4,IF(C4=5,1/5,IF(C4=1/5,5,IF(C4=6,1/6,IF(C4=1/6,6,IF(C4=7,1/7,IF(C4=1/7,7,IF(C4=8,1/8,IF(C4=1/8,8,IF(C4=9,1/9,IF(C4=1/9,9,IF(C4=0,0,"-"))))))))))))))))))</f>
        <v>4</v>
      </c>
      <c r="C5" s="32">
        <v>1</v>
      </c>
      <c r="D5" s="46">
        <f>1/3</f>
        <v>0.33333333333333331</v>
      </c>
      <c r="E5" s="46">
        <v>5</v>
      </c>
      <c r="F5" s="46">
        <v>1</v>
      </c>
      <c r="G5" s="19"/>
      <c r="H5" s="19"/>
      <c r="I5" s="19"/>
      <c r="J5" s="10"/>
      <c r="K5" s="10"/>
      <c r="L5" s="15"/>
      <c r="M5" s="15"/>
    </row>
    <row r="6" spans="1:16" x14ac:dyDescent="0.25">
      <c r="A6" s="13" t="s">
        <v>39</v>
      </c>
      <c r="B6" s="30">
        <f>IF(D4=1,1,IF(D4=2,1/2,IF(D4=1/2,2,IF(D4=3,1/3,IF(D4=1/3,3,IF(D4=4,1/4,IF(D4=1/4,4,IF(D4=5,1/5,IF(D4=1/5,5,IF(D4=6,1/6,IF(D4=1/6,6,IF(D4=7,1/7,IF(D4=1/7,7,IF(D4=8,1/8,IF(D4=1/8,8,IF(D4=9,1/9,IF(D4=1/9,9,IF(D4=0,0,"-"))))))))))))))))))</f>
        <v>5</v>
      </c>
      <c r="C6" s="30">
        <f>IF(D5=1,1,IF(D5=2,1/2,IF(D5=1/2,2,IF(D5=3,1/3,IF(D5=1/3,3,IF(D5=4,1/4,IF(D5=1/4,4,IF(D5=5,1/5,IF(D5=1/5,5,IF(D5=6,1/6,IF(D5=1/6,6,IF(D5=7,1/7,IF(D5=1/7,7,IF(D5=8,1/8,IF(D5=1/8,8,IF(D5=9,1/9,IF(D5=1/9,9,IF(D5=0,0,"-"))))))))))))))))))</f>
        <v>3</v>
      </c>
      <c r="D6" s="32">
        <v>1</v>
      </c>
      <c r="E6" s="46">
        <v>3</v>
      </c>
      <c r="F6" s="46">
        <v>4</v>
      </c>
      <c r="G6" s="19"/>
      <c r="H6" s="19"/>
      <c r="I6" s="19"/>
      <c r="J6" s="10"/>
      <c r="K6" s="10"/>
      <c r="L6" s="15"/>
      <c r="M6" s="15"/>
    </row>
    <row r="7" spans="1:16" x14ac:dyDescent="0.25">
      <c r="A7" s="20" t="s">
        <v>40</v>
      </c>
      <c r="B7" s="31">
        <f>IF(E4=1,1,IF(E4=2,1/2,IF(E4=1/2,2,IF(E4=3,1/3,IF(E4=1/3,3,IF(E4=4,1/4,IF(E4=1/4,4,IF(E4=5,1/5,IF(E4=1/5,5,IF(E4=6,1/6,IF(E4=1/6,6,IF(E4=7,1/7,IF(E4=1/7,7,IF(E4=8,1/8,IF(E4=1/8,8,IF(E4=9,1/9,IF(E4=1/9,9,IF(E4=0,0,"-"))))))))))))))))))</f>
        <v>3</v>
      </c>
      <c r="C7" s="31">
        <f>IF(E5=1,1,IF(E5=2,1/2,IF(E5=1/2,2,IF(E5=3,1/3,IF(E5=1/3,3,IF(E5=4,1/4,IF(E5=1/4,4,IF(E5=5,1/5,IF(E5=1/5,5,IF(E5=6,1/6,IF(E5=1/6,6,IF(E5=7,1/7,IF(E5=1/7,7,IF(E5=8,1/8,IF(E5=1/8,8,IF(E5=9,1/9,IF(E5=1/9,9,IF(E5=0,0,"-"))))))))))))))))))</f>
        <v>0.2</v>
      </c>
      <c r="D7" s="31">
        <f>IF(E6=1,1,IF(E6=2,1/2,IF(E6=1/2,2,IF(E6=3,1/3,IF(E6=1/3,3,IF(E6=4,1/4,IF(E6=1/4,4,IF(E6=5,1/5,IF(E6=1/5,5,IF(E6=6,1/6,IF(E6=1/6,6,IF(E6=7,1/7,IF(E6=1/7,7,IF(E6=8,1/8,IF(E6=1/8,8,IF(E6=9,1/9,IF(E6=1/9,9,IF(E6=0,0,"-"))))))))))))))))))</f>
        <v>0.33333333333333331</v>
      </c>
      <c r="E7" s="34">
        <v>1</v>
      </c>
      <c r="F7" s="48">
        <f>1/2</f>
        <v>0.5</v>
      </c>
      <c r="G7" s="19"/>
      <c r="H7" s="19"/>
      <c r="I7" s="19"/>
      <c r="J7" s="10"/>
      <c r="K7" s="10"/>
      <c r="L7" s="15"/>
      <c r="M7" s="15"/>
    </row>
    <row r="8" spans="1:16" x14ac:dyDescent="0.25">
      <c r="A8" s="20" t="s">
        <v>41</v>
      </c>
      <c r="B8" s="30">
        <f>IF(F4=1,1,IF(F4=2,1/2,IF(F4=1/2,2,IF(F4=3,1/3,IF(F4=1/3,3,IF(F4=4,1/4,IF(F4=1/4,4,IF(F4=5,1/5,IF(F4=1/5,5,IF(F4=6,1/6,IF(F4=1/6,6,IF(F4=7,1/7,IF(F4=1/7,7,IF(F4=8,1/8,IF(F4=1/8,8,IF(F4=9,1/9,IF(F4=1/9,9,IF(F4=0,0,"-"))))))))))))))))))</f>
        <v>5</v>
      </c>
      <c r="C8" s="30">
        <f>IF(F5=1,1,IF(F5=2,1/2,IF(F5=1/2,2,IF(F5=3,1/3,IF(F5=1/3,3,IF(F5=4,1/4,IF(F5=1/4,4,IF(F5=5,1/5,IF(F5=1/5,5,IF(F5=6,1/6,IF(F5=1/6,6,IF(F5=7,1/7,IF(F5=1/7,7,IF(F5=8,1/8,IF(F5=1/8,8,IF(F5=9,1/9,IF(F5=1/9,9,IF(F5=0,0,"-"))))))))))))))))))</f>
        <v>1</v>
      </c>
      <c r="D8" s="30">
        <f>IF(F6=1,1,IF(F6=2,1/2,IF(F6=1/2,2,IF(F6=3,1/3,IF(F6=1/3,3,IF(F6=4,1/4,IF(F6=1/4,4,IF(F6=5,1/5,IF(F6=1/5,5,IF(F6=6,1/6,IF(F6=1/6,6,IF(F6=7,1/7,IF(F6=1/7,7,IF(F6=8,1/8,IF(F6=1/8,8,IF(F6=9,1/9,IF(F6=1/9,9,IF(F6=0,0,"-"))))))))))))))))))</f>
        <v>0.25</v>
      </c>
      <c r="E8" s="30">
        <f>IF(F7=1,1,IF(F7=2,1/2,IF(F7=1/2,2,IF(F7=3,1/3,IF(F7=1/3,3,IF(F7=4,1/4,IF(F7=1/4,4,IF(F7=5,1/5,IF(F7=1/5,5,IF(F7=6,1/6,IF(F7=1/6,6,IF(F7=7,1/7,IF(F7=1/7,7,IF(F7=8,1/8,IF(F7=1/8,8,IF(F7=9,1/9,IF(F7=1/9,9,IF(F7=0,0,"-"))))))))))))))))))</f>
        <v>2</v>
      </c>
      <c r="F8" s="32">
        <v>1</v>
      </c>
      <c r="G8" s="19"/>
      <c r="H8" s="19"/>
      <c r="I8" s="19"/>
      <c r="J8" s="10"/>
      <c r="K8" s="10"/>
      <c r="L8" s="15"/>
      <c r="M8" s="15"/>
    </row>
    <row r="9" spans="1:16" x14ac:dyDescent="0.25">
      <c r="A9" s="20" t="s">
        <v>12</v>
      </c>
      <c r="B9" s="33">
        <f>SUM(B4:B8)</f>
        <v>18</v>
      </c>
      <c r="C9" s="33">
        <f>SUM(C4:C8)</f>
        <v>5.45</v>
      </c>
      <c r="D9" s="33">
        <f>SUM(D4:D8)</f>
        <v>2.1166666666666663</v>
      </c>
      <c r="E9" s="33">
        <f>SUM(E4:E8)</f>
        <v>11.333333333333332</v>
      </c>
      <c r="F9" s="33">
        <f>SUM(F4:F8)</f>
        <v>6.7</v>
      </c>
      <c r="G9" s="19"/>
      <c r="H9" s="19"/>
      <c r="I9" s="19"/>
      <c r="J9" s="10"/>
      <c r="K9" s="10"/>
      <c r="L9" s="15"/>
      <c r="M9" s="15"/>
    </row>
    <row r="10" spans="1:16" x14ac:dyDescent="0.25">
      <c r="A10" s="28"/>
      <c r="B10" s="19"/>
      <c r="C10" s="19"/>
      <c r="D10" s="19"/>
      <c r="K10" s="10"/>
      <c r="L10" s="15"/>
      <c r="M10" s="15"/>
    </row>
    <row r="11" spans="1:16" x14ac:dyDescent="0.25">
      <c r="A11" s="1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0"/>
      <c r="L11" s="15"/>
      <c r="M11" s="15"/>
    </row>
    <row r="12" spans="1:16" x14ac:dyDescent="0.25">
      <c r="A12" s="21" t="s">
        <v>1</v>
      </c>
      <c r="B12" s="69" t="s">
        <v>38</v>
      </c>
      <c r="C12" s="69"/>
      <c r="D12" s="69"/>
      <c r="E12" s="69" t="s">
        <v>42</v>
      </c>
      <c r="F12" s="69"/>
      <c r="G12" s="69"/>
      <c r="H12" s="69" t="s">
        <v>39</v>
      </c>
      <c r="I12" s="69"/>
      <c r="J12" s="69"/>
      <c r="K12" s="70" t="s">
        <v>40</v>
      </c>
      <c r="L12" s="70"/>
      <c r="M12" s="70"/>
      <c r="N12" s="67" t="s">
        <v>41</v>
      </c>
      <c r="O12" s="67"/>
      <c r="P12" s="67"/>
    </row>
    <row r="13" spans="1:16" x14ac:dyDescent="0.25">
      <c r="A13" s="21"/>
      <c r="B13" s="21" t="s">
        <v>3</v>
      </c>
      <c r="C13" s="21" t="s">
        <v>4</v>
      </c>
      <c r="D13" s="21" t="s">
        <v>5</v>
      </c>
      <c r="E13" s="21" t="s">
        <v>3</v>
      </c>
      <c r="F13" s="21" t="s">
        <v>4</v>
      </c>
      <c r="G13" s="12" t="s">
        <v>5</v>
      </c>
      <c r="H13" s="21" t="s">
        <v>3</v>
      </c>
      <c r="I13" s="21" t="s">
        <v>4</v>
      </c>
      <c r="J13" s="12" t="s">
        <v>5</v>
      </c>
      <c r="K13" s="21" t="s">
        <v>3</v>
      </c>
      <c r="L13" s="21" t="s">
        <v>4</v>
      </c>
      <c r="M13" s="21" t="s">
        <v>5</v>
      </c>
      <c r="N13" s="49" t="s">
        <v>3</v>
      </c>
      <c r="O13" s="49" t="s">
        <v>4</v>
      </c>
      <c r="P13" s="49" t="s">
        <v>5</v>
      </c>
    </row>
    <row r="14" spans="1:16" x14ac:dyDescent="0.25">
      <c r="A14" s="13" t="s">
        <v>38</v>
      </c>
      <c r="B14" s="21">
        <f>IF(B4=1,1,IF(B4=2,1/2,IF(B4=3,1,IF(B4=4,3/2,IF(B4=5,2,IF(B4=6,5/2,IF(B4=7,3,IF(B4=8,7/2,IF(B4=9,4,IF(B4=1/2,2/3,IF(B4=1/3,1/2,IF(B4=1/4,2/5,IF(B4=1/5,1/3,IF(B4=1/6,2/7,IF(B4=1/7,1/4,IF(B4=1/8,2/9,IF(B4=1/9,2/9,"error")))))))))))))))))</f>
        <v>1</v>
      </c>
      <c r="C14" s="21">
        <f>IF(B4=1,1,IF(B4=2,1,IF(B4=3,3/2,IF(B4=4,2,IF(B4=5,5/2,IF(B4=6,3,IF(B4=7,7/2,IF(B4=8,4,IF(B4=9,9/2,IF(B4=1/2,1,IF(B4=1/3,2/3,IF(B4=1/4,1/2,IF(B4=1/5,2/5,IF(B4=1/6,1/3,IF(B4=1/7,2/7,IF(B4=1/8,1/4,IF(B4=1/9,2/9,"error")))))))))))))))))</f>
        <v>1</v>
      </c>
      <c r="D14" s="21">
        <f>IF(B4=1,1,IF(B4=2,3/2,IF(B4=3,2,IF(B4=4,5/2,IF(B4=5,3,IF(B4=6,7/2,IF(B4=7,4,IF(B4=8,9/2,IF(B4=9,9/2,IF(B4=1/2,2,IF(B4=1/3,1,IF(B4=1/4,2/3,IF(B4=1/5,1/2,IF(B4=1/6,2/5,IF(B4=1/7,1/3,IF(B4=1/8,2/7,IF(B4=1/9,1/4,"error")))))))))))))))))</f>
        <v>1</v>
      </c>
      <c r="E14" s="21">
        <f>IF(C4=1,1,IF(C4=2,1/2,IF(C4=3,1,IF(C4=4,3/2,IF(C4=5,2,IF(C4=6,5/2,IF(C4=7,3,IF(C4=8,7/2,IF(C4=9,4,IF(C4=1/2,2/3,IF(C4=1/3,1/2,IF(C4=1/4,2/5,IF(C4=1/5,1/3,IF(C4=1/6,2/7,IF(C4=1/7,1/4,IF(C4=1/8,2/9,IF(C4=1/9,2/9,"error")))))))))))))))))</f>
        <v>0.4</v>
      </c>
      <c r="F14" s="21">
        <f>IF(C4=1,1,IF(C4=2,1,IF(C4=3,3/2,IF(C4=4,2,IF(C4=5,5/2,IF(C4=6,3,IF(C4=7,7/2,IF(C4=8,4,IF(C4=9,9/2,IF(C4=1/2,1,IF(C4=1/3,2/3,IF(C4=1/4,1/2,IF(C4=1/5,2/5,IF(C4=1/6,1/3,IF(C4=1/7,2/7,IF(C4=1/8,1/4,IF(C4=1/9,2/9,"error")))))))))))))))))</f>
        <v>0.5</v>
      </c>
      <c r="G14" s="21">
        <f>IF(C4=1,1,IF(C4=2,3/2,IF(C4=3,2,IF(C4=4,5/2,IF(C4=5,3,IF(C4=6,7/2,IF(C4=7,4,IF(C4=8,9/2,IF(C4=9,9/2,IF(C4=1/2,2,IF(C4=1/3,1,IF(C4=1/4,2/3,IF(C4=1/5,1/2,IF(C4=1/6,2/5,IF(C4=1/7,1/3,IF(C4=1/8,2/7,IF(C4=1/9,1/4,"error")))))))))))))))))</f>
        <v>0.66666666666666663</v>
      </c>
      <c r="H14" s="21">
        <f>IF(D4=1,1,IF(D4=2,1/2,IF(D4=3,1,IF(D4=4,3/2,IF(D4=5,2,IF(D4=6,5/2,IF(D4=7,3,IF(D4=8,7/2,IF(D4=9,4,IF(D4=1/2,2/3,IF(D4=1/3,1/2,IF(D4=1/4,2/5,IF(D4=1/5,1/3,IF(D4=1/6,2/7,IF(D4=1/7,1/4,IF(D4=1/8,2/9,IF(D4=1/9,2/9,"error")))))))))))))))))</f>
        <v>0.33333333333333331</v>
      </c>
      <c r="I14" s="21">
        <f>IF(D4=1,1,IF(D4=2,1,IF(D4=3,3/2,IF(D4=4,2,IF(D4=5,5/2,IF(D4=6,3,IF(D4=7,7/2,IF(D4=8,4,IF(D4=9,9/2,IF(D4=1/2,1,IF(D4=1/3,2/3,IF(D4=1/4,1/2,IF(D4=1/5,2/5,IF(D4=1/6,1/3,IF(D4=1/7,2/7,IF(D4=1/8,1/4,IF(D4=1/9,2/9,"error")))))))))))))))))</f>
        <v>0.4</v>
      </c>
      <c r="J14" s="21">
        <f>IF(D4=1,1,IF(D4=2,3/2,IF(D4=3,2,IF(D4=4,5/2,IF(D4=5,3,IF(D4=6,7/2,IF(D4=7,4,IF(D4=8,9/2,IF(D4=9,9/2,IF(D4=1/2,2,IF(D4=1/3,1,IF(D4=1/4,2/3,IF(D4=1/5,1/2,IF(D4=1/6,2/5,IF(D4=1/7,1/3,IF(D4=1/8,2/7,IF(D4=1/9,1/4,"error")))))))))))))))))</f>
        <v>0.5</v>
      </c>
      <c r="K14" s="21">
        <f>IF(E4=1,1,IF(E4=2,1/2,IF(E4=3,1,IF(E4=4,3/2,IF(E4=5,2,IF(E4=6,5/2,IF(E4=7,3,IF(E4=8,7/2,IF(E4=9,4,IF(E4=1/2,2/3,IF(E4=1/3,1/2,IF(E4=1/4,2/5,IF(E4=1/5,1/3,IF(E4=1/6,2/7,IF(E4=1/7,1/4,IF(E4=1/8,2/9,IF(E4=1/9,2/9,"error")))))))))))))))))</f>
        <v>0.5</v>
      </c>
      <c r="L14" s="21">
        <f>IF(E4=1,1,IF(E4=2,1,IF(E4=3,3/2,IF(E4=4,2,IF(E4=5,5/2,IF(E4=6,3,IF(E4=7,7/2,IF(E4=8,4,IF(E4=9,9/2,IF(E4=1/2,1,IF(E4=1/3,2/3,IF(E4=1/4,1/2,IF(E4=1/5,2/5,IF(E4=1/6,1/3,IF(E4=1/7,2/7,IF(E4=1/8,1/4,IF(E4=1/9,2/9,"error")))))))))))))))))</f>
        <v>0.66666666666666663</v>
      </c>
      <c r="M14" s="21">
        <f>IF(E4=1,1,IF(E4=2,3/2,IF(E4=3,2,IF(E4=4,5/2,IF(E4=5,3,IF(E4=6,7/2,IF(E4=7,4,IF(E4=8,9/2,IF(E4=9,9/2,IF(E4=1/2,2,IF(E4=1/3,1,IF(E4=1/4,2/3,IF(E4=1/5,1/2,IF(E4=1/6,2/5,IF(E4=1/7,1/3,IF(E4=1/8,2/7,IF(E4=1/9,1/4,"error")))))))))))))))))</f>
        <v>1</v>
      </c>
      <c r="N14" s="49">
        <f>IF(F4=1,1,IF(F4=2,1/2,IF(F4=3,1,IF(F4=4,3/2,IF(F4=5,2,IF(F4=6,5/2,IF(F4=7,3,IF(F4=8,7/2,IF(F4=9,4,IF(F4=1/2,2/3,IF(F4=1/3,1/2,IF(F4=1/4,2/5,IF(F4=1/5,1/3,IF(F4=1/6,2/7,IF(F4=1/7,1/4,IF(F4=1/8,2/9,IF(F4=1/9,2/9,"error")))))))))))))))))</f>
        <v>0.33333333333333331</v>
      </c>
      <c r="O14" s="49">
        <f>IF(F4=1,1,IF(F4=2,1,IF(F4=3,3/2,IF(F4=4,2,IF(F4=5,5/2,IF(F4=6,3,IF(F4=7,7/2,IF(F4=8,4,IF(F4=9,9/2,IF(F4=1/2,1,IF(F4=1/3,2/3,IF(F4=1/4,1/2,IF(F4=1/5,2/5,IF(F4=1/6,1/3,IF(F4=1/7,2/7,IF(F4=1/8,1/4,IF(F4=1/9,2/9,"error")))))))))))))))))</f>
        <v>0.4</v>
      </c>
      <c r="P14" s="49">
        <f>IF(F4=1,1,IF(F4=2,3/2,IF(F4=3,2,IF(F4=4,5/2,IF(F4=5,3,IF(F4=6,7/2,IF(F4=7,4,IF(F4=8,9/2,IF(F4=9,9/2,IF(F4=1/2,2,IF(F4=1/3,1,IF(F4=1/4,2/3,IF(F4=1/5,1/2,IF(F4=1/6,2/5,IF(F4=1/7,1/3,IF(F4=1/8,2/7,IF(F4=1/9,1/4,"error")))))))))))))))))</f>
        <v>0.5</v>
      </c>
    </row>
    <row r="15" spans="1:16" x14ac:dyDescent="0.25">
      <c r="A15" s="13" t="s">
        <v>42</v>
      </c>
      <c r="B15" s="21">
        <f>IF(B5=1,1,IF(B5=2,1/2,IF(B5=3,1,IF(B5=4,3/2,IF(B5=5,2,IF(B5=6,5/2,IF(B5=7,3,IF(B5=8,7/2,IF(B5=9,4,IF(B5=1/2,2/3,IF(B5=1/3,1/2,IF(B5=1/4,2/5,IF(B5=1/5,1/3,IF(B5=1/6,2/7,IF(B5=1/7,1/4,IF(B5=1/8,2/9,IF(B5=1/9,2/9,"error")))))))))))))))))</f>
        <v>1.5</v>
      </c>
      <c r="C15" s="21">
        <f t="shared" ref="C15:C18" si="0">IF(B5=1,1,IF(B5=2,1,IF(B5=3,3/2,IF(B5=4,2,IF(B5=5,5/2,IF(B5=6,3,IF(B5=7,7/2,IF(B5=8,4,IF(B5=9,9/2,IF(B5=1/2,1,IF(B5=1/3,2/3,IF(B5=1/4,1/2,IF(B5=1/5,2/5,IF(B5=1/6,1/3,IF(B5=1/7,2/7,IF(B5=1/8,1/4,IF(B5=1/9,2/9,"error")))))))))))))))))</f>
        <v>2</v>
      </c>
      <c r="D15" s="21">
        <f>IF(B5=1,1,IF(B5=2,3/2,IF(B5=3,2,IF(B5=4,5/2,IF(B5=5,3,IF(B5=6,7/2,IF(B5=7,4,IF(B5=8,9/2,IF(B5=9,9/2,IF(B5=1/2,2,IF(B5=1/3,1,IF(B5=1/4,2/3,IF(B5=1/5,1/2,IF(B5=1/6,2/5,IF(B5=1/7,1/3,IF(B5=1/8,2/7,IF(B5=1/9,1/4,"error")))))))))))))))))</f>
        <v>2.5</v>
      </c>
      <c r="E15" s="21">
        <f t="shared" ref="E15:E18" si="1">IF(C5=1,1,IF(C5=2,1/2,IF(C5=3,1,IF(C5=4,3/2,IF(C5=5,2,IF(C5=6,5/2,IF(C5=7,3,IF(C5=8,7/2,IF(C5=9,4,IF(C5=1/2,2/3,IF(C5=1/3,1/2,IF(C5=1/4,2/5,IF(C5=1/5,1/3,IF(C5=1/6,2/7,IF(C5=1/7,1/4,IF(C5=1/8,2/9,IF(C5=1/9,2/9,"error")))))))))))))))))</f>
        <v>1</v>
      </c>
      <c r="F15" s="21">
        <f t="shared" ref="F15:F18" si="2">IF(C5=1,1,IF(C5=2,1,IF(C5=3,3/2,IF(C5=4,2,IF(C5=5,5/2,IF(C5=6,3,IF(C5=7,7/2,IF(C5=8,4,IF(C5=9,9/2,IF(C5=1/2,1,IF(C5=1/3,2/3,IF(C5=1/4,1/2,IF(C5=1/5,2/5,IF(C5=1/6,1/3,IF(C5=1/7,2/7,IF(C5=1/8,1/4,IF(C5=1/9,2/9,"error")))))))))))))))))</f>
        <v>1</v>
      </c>
      <c r="G15" s="21">
        <f t="shared" ref="G15:G17" si="3">IF(C5=1,1,IF(C5=2,3/2,IF(C5=3,2,IF(C5=4,5/2,IF(C5=5,3,IF(C5=6,7/2,IF(C5=7,4,IF(C5=8,9/2,IF(C5=9,9/2,IF(C5=1/2,2,IF(C5=1/3,1,IF(C5=1/4,2/3,IF(C5=1/5,1/2,IF(C5=1/6,2/5,IF(C5=1/7,1/3,IF(C5=1/8,2/7,IF(C5=1/9,1/4,"error")))))))))))))))))</f>
        <v>1</v>
      </c>
      <c r="H15" s="21">
        <f t="shared" ref="H15:H18" si="4">IF(D5=1,1,IF(D5=2,1/2,IF(D5=3,1,IF(D5=4,3/2,IF(D5=5,2,IF(D5=6,5/2,IF(D5=7,3,IF(D5=8,7/2,IF(D5=9,4,IF(D5=1/2,2/3,IF(D5=1/3,1/2,IF(D5=1/4,2/5,IF(D5=1/5,1/3,IF(D5=1/6,2/7,IF(D5=1/7,1/4,IF(D5=1/8,2/9,IF(D5=1/9,2/9,"error")))))))))))))))))</f>
        <v>0.5</v>
      </c>
      <c r="I15" s="21">
        <f t="shared" ref="I15:I18" si="5">IF(D5=1,1,IF(D5=2,1,IF(D5=3,3/2,IF(D5=4,2,IF(D5=5,5/2,IF(D5=6,3,IF(D5=7,7/2,IF(D5=8,4,IF(D5=9,9/2,IF(D5=1/2,1,IF(D5=1/3,2/3,IF(D5=1/4,1/2,IF(D5=1/5,2/5,IF(D5=1/6,1/3,IF(D5=1/7,2/7,IF(D5=1/8,1/4,IF(D5=1/9,2/9,"error")))))))))))))))))</f>
        <v>0.66666666666666663</v>
      </c>
      <c r="J15" s="21">
        <f t="shared" ref="J15:J18" si="6">IF(D5=1,1,IF(D5=2,3/2,IF(D5=3,2,IF(D5=4,5/2,IF(D5=5,3,IF(D5=6,7/2,IF(D5=7,4,IF(D5=8,9/2,IF(D5=9,9/2,IF(D5=1/2,2,IF(D5=1/3,1,IF(D5=1/4,2/3,IF(D5=1/5,1/2,IF(D5=1/6,2/5,IF(D5=1/7,1/3,IF(D5=1/8,2/7,IF(D5=1/9,1/4,"error")))))))))))))))))</f>
        <v>1</v>
      </c>
      <c r="K15" s="21">
        <f t="shared" ref="K15:K18" si="7">IF(E5=1,1,IF(E5=2,1/2,IF(E5=3,1,IF(E5=4,3/2,IF(E5=5,2,IF(E5=6,5/2,IF(E5=7,3,IF(E5=8,7/2,IF(E5=9,4,IF(E5=1/2,2/3,IF(E5=1/3,1/2,IF(E5=1/4,2/5,IF(E5=1/5,1/3,IF(E5=1/6,2/7,IF(E5=1/7,1/4,IF(E5=1/8,2/9,IF(E5=1/9,2/9,"error")))))))))))))))))</f>
        <v>2</v>
      </c>
      <c r="L15" s="21">
        <f t="shared" ref="L15:L18" si="8">IF(E5=1,1,IF(E5=2,1,IF(E5=3,3/2,IF(E5=4,2,IF(E5=5,5/2,IF(E5=6,3,IF(E5=7,7/2,IF(E5=8,4,IF(E5=9,9/2,IF(E5=1/2,1,IF(E5=1/3,2/3,IF(E5=1/4,1/2,IF(E5=1/5,2/5,IF(E5=1/6,1/3,IF(E5=1/7,2/7,IF(E5=1/8,1/4,IF(E5=1/9,2/9,"error")))))))))))))))))</f>
        <v>2.5</v>
      </c>
      <c r="M15" s="21">
        <f t="shared" ref="M15:M18" si="9">IF(E5=1,1,IF(E5=2,3/2,IF(E5=3,2,IF(E5=4,5/2,IF(E5=5,3,IF(E5=6,7/2,IF(E5=7,4,IF(E5=8,9/2,IF(E5=9,9/2,IF(E5=1/2,2,IF(E5=1/3,1,IF(E5=1/4,2/3,IF(E5=1/5,1/2,IF(E5=1/6,2/5,IF(E5=1/7,1/3,IF(E5=1/8,2/7,IF(E5=1/9,1/4,"error")))))))))))))))))</f>
        <v>3</v>
      </c>
      <c r="N15" s="49">
        <f>IF(F5=1,1,IF(F5=2,1/2,IF(F5=3,1,IF(F5=4,3/2,IF(F5=5,2,IF(F5=6,5/2,IF(F5=7,3,IF(F5=8,7/2,IF(F5=9,4,IF(F5=1/2,2/3,IF(F5=1/3,1/2,IF(F5=1/4,2/5,IF(F5=1/5,1/3,IF(F5=1/6,2/7,IF(F5=1/7,1/4,IF(F5=1/8,2/9,IF(F5=1/9,2/9,"error")))))))))))))))))</f>
        <v>1</v>
      </c>
      <c r="O15" s="49">
        <f t="shared" ref="O15:O18" si="10">IF(F5=1,1,IF(F5=2,1,IF(F5=3,3/2,IF(F5=4,2,IF(F5=5,5/2,IF(F5=6,3,IF(F5=7,7/2,IF(F5=8,4,IF(F5=9,9/2,IF(F5=1/2,1,IF(F5=1/3,2/3,IF(F5=1/4,1/2,IF(F5=1/5,2/5,IF(F5=1/6,1/3,IF(F5=1/7,2/7,IF(F5=1/8,1/4,IF(F5=1/9,2/9,"error")))))))))))))))))</f>
        <v>1</v>
      </c>
      <c r="P15" s="49">
        <f t="shared" ref="P15" si="11">IF(F5=1,1,IF(F5=2,3/2,IF(F5=3,2,IF(F5=4,5/2,IF(F5=5,3,IF(F5=6,7/2,IF(F5=7,4,IF(F5=8,9/2,IF(F5=9,9/2,IF(F5=1/2,2,IF(F5=1/3,1,IF(F5=1/4,2/3,IF(F5=1/5,1/2,IF(F5=1/6,2/5,IF(F5=1/7,1/3,IF(F5=1/8,2/7,IF(F5=1/9,1/4,"error")))))))))))))))))</f>
        <v>1</v>
      </c>
    </row>
    <row r="16" spans="1:16" x14ac:dyDescent="0.25">
      <c r="A16" s="13" t="s">
        <v>39</v>
      </c>
      <c r="B16" s="21">
        <f>IF(B6=1,1,IF(B6=2,1/2,IF(B6=3,1,IF(B6=4,3/2,IF(B6=5,2,IF(B6=6,5/2,IF(B6=7,3,IF(B6=8,7/2,IF(B6=9,4,IF(B6=1/2,2/3,IF(B6=1/3,1/2,IF(B6=1/4,2/5,IF(B6=1/5,1/3,IF(B6=1/6,2/7,IF(B6=1/7,1/4,IF(B6=1/8,2/9,IF(B6=1/9,2/9,"error")))))))))))))))))</f>
        <v>2</v>
      </c>
      <c r="C16" s="21">
        <f>IF(B6=1,1,IF(B6=2,1,IF(B6=3,3/2,IF(B6=4,2,IF(B6=5,5/2,IF(B6=6,3,IF(B6=7,7/2,IF(B6=8,4,IF(B6=9,9/2,IF(B6=1/2,1,IF(B6=1/3,2/3,IF(B6=1/4,1/2,IF(B6=1/5,2/5,IF(B6=1/6,1/3,IF(B6=1/7,2/7,IF(B6=1/8,1/4,IF(B6=1/9,2/9,"error")))))))))))))))))</f>
        <v>2.5</v>
      </c>
      <c r="D16" s="21">
        <f>IF(B6=1,1,IF(B6=2,3/2,IF(B6=3,2,IF(B6=4,5/2,IF(B6=5,3,IF(B6=6,7/2,IF(B6=7,4,IF(B6=8,9/2,IF(B6=9,9/2,IF(B6=1/2,2,IF(B6=1/3,1,IF(B6=1/4,2/3,IF(B6=1/5,1/2,IF(B6=1/6,2/5,IF(B6=1/7,1/3,IF(B6=1/8,2/7,IF(B6=1/9,1/4,"error")))))))))))))))))</f>
        <v>3</v>
      </c>
      <c r="E16" s="21">
        <f t="shared" si="1"/>
        <v>1</v>
      </c>
      <c r="F16" s="21">
        <f t="shared" si="2"/>
        <v>1.5</v>
      </c>
      <c r="G16" s="21">
        <f t="shared" si="3"/>
        <v>2</v>
      </c>
      <c r="H16" s="21">
        <f t="shared" si="4"/>
        <v>1</v>
      </c>
      <c r="I16" s="21">
        <f t="shared" si="5"/>
        <v>1</v>
      </c>
      <c r="J16" s="21">
        <f t="shared" si="6"/>
        <v>1</v>
      </c>
      <c r="K16" s="21">
        <f t="shared" si="7"/>
        <v>1</v>
      </c>
      <c r="L16" s="21">
        <f t="shared" si="8"/>
        <v>1.5</v>
      </c>
      <c r="M16" s="21">
        <f t="shared" si="9"/>
        <v>2</v>
      </c>
      <c r="N16" s="49">
        <f t="shared" ref="N16:N18" si="12">IF(F6=1,1,IF(F6=2,1/2,IF(F6=3,1,IF(F6=4,3/2,IF(F6=5,2,IF(F6=6,5/2,IF(F6=7,3,IF(F6=8,7/2,IF(F6=9,4,IF(F6=1/2,2/3,IF(F6=1/3,1/2,IF(F6=1/4,2/5,IF(F6=1/5,1/3,IF(F6=1/6,2/7,IF(F6=1/7,1/4,IF(F6=1/8,2/9,IF(F6=1/9,2/9,"error")))))))))))))))))</f>
        <v>1.5</v>
      </c>
      <c r="O16" s="49">
        <f t="shared" si="10"/>
        <v>2</v>
      </c>
      <c r="P16" s="49">
        <f>IF(F6=1,1,IF(F6=2,3/2,IF(F6=3,2,IF(F6=4,5/2,IF(F6=5,3,IF(F6=6,7/2,IF(F6=7,4,IF(F6=8,9/2,IF(F6=9,9/2,IF(F6=1/2,2,IF(F6=1/3,1,IF(F6=1/4,2/3,IF(F6=1/5,1/2,IF(F6=1/6,2/5,IF(F6=1/7,1/3,IF(F6=1/8,2/7,IF(F6=1/9,1/4,"error")))))))))))))))))</f>
        <v>2.5</v>
      </c>
    </row>
    <row r="17" spans="1:16" x14ac:dyDescent="0.25">
      <c r="A17" s="20" t="s">
        <v>40</v>
      </c>
      <c r="B17" s="21">
        <f>IF(B7=1,1,IF(B7=2,1/2,IF(B7=3,1,IF(B7=4,3/2,IF(B7=5,2,IF(B7=6,5/2,IF(B7=7,3,IF(B7=8,7/2,IF(B7=9,4,IF(B7=1/2,2/3,IF(B7=1/3,1/2,IF(B7=1/4,2/5,IF(B7=1/5,1/3,IF(B7=1/6,2/7,IF(B7=1/7,1/4,IF(B7=1/8,2/9,IF(B7=1/9,2/9,"error")))))))))))))))))</f>
        <v>1</v>
      </c>
      <c r="C17" s="21">
        <f t="shared" si="0"/>
        <v>1.5</v>
      </c>
      <c r="D17" s="21">
        <f>IF(B7=1,1,IF(B7=2,3/2,IF(B7=3,2,IF(B7=4,5/2,IF(B7=5,3,IF(B7=6,7/2,IF(B7=7,4,IF(B7=8,9/2,IF(B7=9,9/2,IF(B7=1/2,2,IF(B7=1/3,1,IF(B7=1/4,2/3,IF(B7=1/5,1/2,IF(B7=1/6,2/5,IF(B7=1/7,1/3,IF(B7=1/8,2/7,IF(B7=1/9,1/4,"error")))))))))))))))))</f>
        <v>2</v>
      </c>
      <c r="E17" s="21">
        <f t="shared" si="1"/>
        <v>0.33333333333333331</v>
      </c>
      <c r="F17" s="21">
        <f t="shared" si="2"/>
        <v>0.4</v>
      </c>
      <c r="G17" s="21">
        <f t="shared" si="3"/>
        <v>0.5</v>
      </c>
      <c r="H17" s="21">
        <f t="shared" si="4"/>
        <v>0.5</v>
      </c>
      <c r="I17" s="21">
        <f t="shared" si="5"/>
        <v>0.66666666666666663</v>
      </c>
      <c r="J17" s="21">
        <f t="shared" si="6"/>
        <v>1</v>
      </c>
      <c r="K17" s="21">
        <f t="shared" si="7"/>
        <v>1</v>
      </c>
      <c r="L17" s="21">
        <f t="shared" si="8"/>
        <v>1</v>
      </c>
      <c r="M17" s="21">
        <f t="shared" si="9"/>
        <v>1</v>
      </c>
      <c r="N17" s="49">
        <f t="shared" si="12"/>
        <v>0.66666666666666663</v>
      </c>
      <c r="O17" s="49">
        <f>IF(F7=1,1,IF(F7=2,1,IF(F7=3,3/2,IF(F7=4,2,IF(F7=5,5/2,IF(F7=6,3,IF(F7=7,7/2,IF(F7=8,4,IF(F7=9,9/2,IF(F7=1/2,1,IF(F7=1/3,2/3,IF(F7=1/4,1/2,IF(F7=1/5,2/5,IF(F7=1/6,1/3,IF(F7=1/7,2/7,IF(F7=1/8,1/4,IF(F7=1/9,2/9,"error")))))))))))))))))</f>
        <v>1</v>
      </c>
      <c r="P17" s="49">
        <f>IF(F7=1,1,IF(F7=2,3/2,IF(F7=3,2,IF(F7=4,5/2,IF(F7=5,3,IF(F7=6,7/2,IF(F7=7,4,IF(F7=8,9/2,IF(F7=9,9/2,IF(F7=1/2,2,IF(F7=1/3,1,IF(F7=1/4,2/3,IF(F7=1/5,1/2,IF(F7=1/6,2/5,IF(F7=1/7,1/3,IF(F7=1/8,2/7,IF(F7=1/9,1/4,"error")))))))))))))))))</f>
        <v>2</v>
      </c>
    </row>
    <row r="18" spans="1:16" x14ac:dyDescent="0.25">
      <c r="A18" s="20" t="s">
        <v>41</v>
      </c>
      <c r="B18" s="21">
        <f>IF(B8=1,1,IF(B8=2,1/2,IF(B8=3,1,IF(B8=4,3/2,IF(B8=5,2,IF(B8=6,5/2,IF(B8=7,3,IF(B8=8,7/2,IF(B8=9,4,IF(B8=1/2,2/3,IF(B8=1/3,1/2,IF(B8=1/4,2/5,IF(B8=1/5,1/3,IF(B8=1/6,2/7,IF(B8=1/7,1/4,IF(B8=1/8,2/9,IF(B8=1/9,2/9,"error")))))))))))))))))</f>
        <v>2</v>
      </c>
      <c r="C18" s="21">
        <f t="shared" si="0"/>
        <v>2.5</v>
      </c>
      <c r="D18" s="21">
        <f>IF(B8=1,1,IF(B8=2,3/2,IF(B8=3,2,IF(B8=4,5/2,IF(B8=5,3,IF(B8=6,7/2,IF(B8=7,4,IF(B8=8,9/2,IF(B8=9,9/2,IF(B8=1/2,2,IF(B8=1/3,1,IF(B8=1/4,2/3,IF(B8=1/5,1/2,IF(B8=1/6,2/5,IF(B8=1/7,1/3,IF(B8=1/8,2/7,IF(B8=1/9,1/4,"error")))))))))))))))))</f>
        <v>3</v>
      </c>
      <c r="E18" s="21">
        <f t="shared" si="1"/>
        <v>1</v>
      </c>
      <c r="F18" s="21">
        <f t="shared" si="2"/>
        <v>1</v>
      </c>
      <c r="G18" s="21">
        <f>IF(C8=1,1,IF(C8=2,3/2,IF(C8=3,2,IF(C8=4,5/2,IF(C8=5,3,IF(C8=6,7/2,IF(C8=7,4,IF(C8=8,9/2,IF(C8=9,9/2,IF(C8=1/2,2,IF(C8=1/3,1,IF(C8=1/4,2/3,IF(C8=1/5,1/2,IF(C8=1/6,2/5,IF(C8=1/7,1/3,IF(C8=1/8,2/7,IF(C8=1/9,1/4,"error")))))))))))))))))</f>
        <v>1</v>
      </c>
      <c r="H18" s="21">
        <f t="shared" si="4"/>
        <v>0.4</v>
      </c>
      <c r="I18" s="21">
        <f t="shared" si="5"/>
        <v>0.5</v>
      </c>
      <c r="J18" s="21">
        <f t="shared" si="6"/>
        <v>0.66666666666666663</v>
      </c>
      <c r="K18" s="21">
        <f t="shared" si="7"/>
        <v>0.5</v>
      </c>
      <c r="L18" s="21">
        <f t="shared" si="8"/>
        <v>1</v>
      </c>
      <c r="M18" s="21">
        <f t="shared" si="9"/>
        <v>1.5</v>
      </c>
      <c r="N18" s="49">
        <f t="shared" si="12"/>
        <v>1</v>
      </c>
      <c r="O18" s="49">
        <f t="shared" si="10"/>
        <v>1</v>
      </c>
      <c r="P18" s="49">
        <f>IF(F8=1,1,IF(F8=2,3/2,IF(F8=3,2,IF(F8=4,5/2,IF(F8=5,3,IF(F8=6,7/2,IF(F8=7,4,IF(F8=8,9/2,IF(F8=9,9/2,IF(F8=1/2,2,IF(F8=1/3,1,IF(F8=1/4,2/3,IF(F8=1/5,1/2,IF(F8=1/6,2/5,IF(F8=1/7,1/3,IF(F8=1/8,2/7,IF(F8=1/9,1/4,"error")))))))))))))))))</f>
        <v>1</v>
      </c>
    </row>
    <row r="19" spans="1:16" x14ac:dyDescent="0.25">
      <c r="K19" s="24"/>
      <c r="L19" s="24"/>
      <c r="M19" s="24"/>
    </row>
    <row r="20" spans="1:16" x14ac:dyDescent="0.25">
      <c r="A20" s="14" t="s">
        <v>6</v>
      </c>
      <c r="B20" s="15"/>
      <c r="C20" s="15"/>
      <c r="D20" s="15"/>
      <c r="E20" s="15"/>
      <c r="F20" s="15"/>
      <c r="G20" s="15"/>
      <c r="H20" s="15"/>
      <c r="K20" s="24"/>
      <c r="L20" s="24"/>
      <c r="M20" s="24"/>
    </row>
    <row r="21" spans="1:16" x14ac:dyDescent="0.25">
      <c r="A21" s="21" t="s">
        <v>7</v>
      </c>
      <c r="B21" s="65" t="s">
        <v>11</v>
      </c>
      <c r="C21" s="68"/>
      <c r="D21" s="66"/>
      <c r="E21" s="22"/>
      <c r="F21" s="65" t="s">
        <v>15</v>
      </c>
      <c r="G21" s="68"/>
      <c r="H21" s="66"/>
      <c r="K21" s="24"/>
      <c r="L21" s="24"/>
      <c r="M21" s="24"/>
    </row>
    <row r="22" spans="1:16" x14ac:dyDescent="0.25">
      <c r="A22" s="21"/>
      <c r="B22" s="21" t="s">
        <v>8</v>
      </c>
      <c r="C22" s="21" t="s">
        <v>9</v>
      </c>
      <c r="D22" s="21" t="s">
        <v>10</v>
      </c>
      <c r="E22" s="21"/>
      <c r="F22" s="21" t="s">
        <v>8</v>
      </c>
      <c r="G22" s="21" t="s">
        <v>9</v>
      </c>
      <c r="H22" s="21" t="s">
        <v>10</v>
      </c>
      <c r="K22" s="24"/>
      <c r="L22" s="24"/>
      <c r="M22" s="24"/>
    </row>
    <row r="23" spans="1:16" x14ac:dyDescent="0.25">
      <c r="A23" s="13" t="s">
        <v>38</v>
      </c>
      <c r="B23" s="21">
        <f>B14+E14+H14+K14+N14</f>
        <v>2.5666666666666669</v>
      </c>
      <c r="C23" s="21">
        <f>C14+F14+I14+L14+O14</f>
        <v>2.9666666666666663</v>
      </c>
      <c r="D23" s="21">
        <f>D14+G14+J14+M14+P14</f>
        <v>3.6666666666666665</v>
      </c>
      <c r="E23" s="21" t="s">
        <v>22</v>
      </c>
      <c r="F23" s="21">
        <f>B23*$B$31</f>
        <v>7.0642201834862403E-2</v>
      </c>
      <c r="G23" s="21">
        <f>C23*$C$31</f>
        <v>0.10159817351598172</v>
      </c>
      <c r="H23" s="21">
        <f>D23*$D$31</f>
        <v>0.15624999999999997</v>
      </c>
      <c r="I23" s="15"/>
      <c r="J23" s="15"/>
      <c r="K23" s="24"/>
      <c r="L23" s="24"/>
      <c r="M23" s="24"/>
    </row>
    <row r="24" spans="1:16" x14ac:dyDescent="0.25">
      <c r="A24" s="13" t="s">
        <v>42</v>
      </c>
      <c r="B24" s="21">
        <f t="shared" ref="B24:B26" si="13">B15+E15+H15+K15+N15</f>
        <v>6</v>
      </c>
      <c r="C24" s="21">
        <f t="shared" ref="C24:C26" si="14">C15+F15+I15+L15+O15</f>
        <v>7.1666666666666661</v>
      </c>
      <c r="D24" s="21">
        <f>D15+G15+J15+M15+P15</f>
        <v>8.5</v>
      </c>
      <c r="E24" s="21" t="s">
        <v>23</v>
      </c>
      <c r="F24" s="21">
        <f t="shared" ref="F24:F26" si="15">B24*$B$31</f>
        <v>0.16513761467889912</v>
      </c>
      <c r="G24" s="21">
        <f t="shared" ref="G24:G26" si="16">C24*$C$31</f>
        <v>0.24543378995433787</v>
      </c>
      <c r="H24" s="21">
        <f t="shared" ref="H24:H26" si="17">D24*$D$31</f>
        <v>0.36221590909090906</v>
      </c>
      <c r="I24" s="15"/>
      <c r="J24" s="15"/>
      <c r="K24" s="24"/>
      <c r="L24" s="24"/>
      <c r="M24" s="24"/>
    </row>
    <row r="25" spans="1:16" x14ac:dyDescent="0.25">
      <c r="A25" s="13" t="s">
        <v>39</v>
      </c>
      <c r="B25" s="21">
        <f t="shared" si="13"/>
        <v>6.5</v>
      </c>
      <c r="C25" s="21">
        <f t="shared" si="14"/>
        <v>8.5</v>
      </c>
      <c r="D25" s="21">
        <f t="shared" ref="D25:D26" si="18">D16+G16+J16+M16+P16</f>
        <v>10.5</v>
      </c>
      <c r="E25" s="21" t="s">
        <v>24</v>
      </c>
      <c r="F25" s="21">
        <f t="shared" si="15"/>
        <v>0.17889908256880738</v>
      </c>
      <c r="G25" s="21">
        <f t="shared" si="16"/>
        <v>0.2910958904109589</v>
      </c>
      <c r="H25" s="21">
        <f t="shared" si="17"/>
        <v>0.44744318181818177</v>
      </c>
      <c r="I25" s="15"/>
      <c r="J25" s="15"/>
      <c r="K25" s="15"/>
      <c r="L25" s="15"/>
      <c r="M25" s="15"/>
    </row>
    <row r="26" spans="1:16" x14ac:dyDescent="0.25">
      <c r="A26" s="20" t="s">
        <v>40</v>
      </c>
      <c r="B26" s="21">
        <f t="shared" si="13"/>
        <v>3.4999999999999996</v>
      </c>
      <c r="C26" s="21">
        <f t="shared" si="14"/>
        <v>4.5666666666666664</v>
      </c>
      <c r="D26" s="21">
        <f t="shared" si="18"/>
        <v>6.5</v>
      </c>
      <c r="E26" s="21" t="s">
        <v>46</v>
      </c>
      <c r="F26" s="21">
        <f t="shared" si="15"/>
        <v>9.6330275229357804E-2</v>
      </c>
      <c r="G26" s="21">
        <f t="shared" si="16"/>
        <v>0.15639269406392692</v>
      </c>
      <c r="H26" s="21">
        <f t="shared" si="17"/>
        <v>0.27698863636363635</v>
      </c>
      <c r="I26" s="15"/>
      <c r="J26" s="15"/>
      <c r="K26" s="15"/>
      <c r="L26" s="15"/>
      <c r="M26" s="15"/>
    </row>
    <row r="27" spans="1:16" x14ac:dyDescent="0.25">
      <c r="A27" s="20" t="s">
        <v>41</v>
      </c>
      <c r="B27" s="21">
        <f>B18+E18+H18+K18+N18</f>
        <v>4.9000000000000004</v>
      </c>
      <c r="C27" s="21">
        <f>C18+F18+I18+L18+O18</f>
        <v>6</v>
      </c>
      <c r="D27" s="21">
        <f>D18+G18+J18+M18+P18</f>
        <v>7.166666666666667</v>
      </c>
      <c r="E27" s="49" t="s">
        <v>47</v>
      </c>
      <c r="F27" s="21">
        <f>B27*$B$31</f>
        <v>0.13486238532110095</v>
      </c>
      <c r="G27" s="21">
        <f>C27*$C$31</f>
        <v>0.20547945205479451</v>
      </c>
      <c r="H27" s="21">
        <f>D27*$D$31</f>
        <v>0.30539772727272724</v>
      </c>
      <c r="I27" s="24"/>
      <c r="J27" s="24"/>
      <c r="K27" s="15"/>
      <c r="L27" s="15"/>
      <c r="M27" s="15"/>
    </row>
    <row r="28" spans="1:16" x14ac:dyDescent="0.25">
      <c r="A28" s="23" t="s">
        <v>12</v>
      </c>
      <c r="B28" s="21">
        <f>SUM(B23:B27)</f>
        <v>23.466666666666669</v>
      </c>
      <c r="C28" s="21">
        <f>SUM(C23:C27)</f>
        <v>29.2</v>
      </c>
      <c r="D28" s="21">
        <f>SUM(D23:D27)</f>
        <v>36.333333333333329</v>
      </c>
      <c r="E28" s="21"/>
      <c r="F28" s="21"/>
      <c r="G28" s="21"/>
      <c r="H28" s="21"/>
      <c r="I28" s="24"/>
      <c r="J28" s="24"/>
      <c r="K28" s="15"/>
      <c r="L28" s="15"/>
      <c r="M28" s="15"/>
    </row>
    <row r="29" spans="1:16" x14ac:dyDescent="0.25">
      <c r="A29" s="23" t="s">
        <v>13</v>
      </c>
      <c r="B29" s="21">
        <f>1/B28</f>
        <v>4.261363636363636E-2</v>
      </c>
      <c r="C29" s="21">
        <f>1/C28</f>
        <v>3.4246575342465752E-2</v>
      </c>
      <c r="D29" s="21">
        <f>1/D28</f>
        <v>2.7522935779816519E-2</v>
      </c>
      <c r="E29" s="21"/>
      <c r="F29" s="21"/>
      <c r="G29" s="21"/>
      <c r="H29" s="21"/>
      <c r="I29" s="24"/>
      <c r="J29" s="24"/>
      <c r="K29" s="15"/>
      <c r="L29" s="15"/>
      <c r="M29" s="15"/>
    </row>
    <row r="30" spans="1:16" x14ac:dyDescent="0.25">
      <c r="A30" s="22"/>
      <c r="B30" s="21"/>
      <c r="C30" s="21"/>
      <c r="D30" s="21"/>
      <c r="E30" s="21"/>
      <c r="F30" s="21"/>
      <c r="G30" s="21"/>
      <c r="H30" s="21"/>
      <c r="I30" s="24"/>
      <c r="J30" s="24"/>
      <c r="K30" s="15"/>
      <c r="L30" s="15"/>
      <c r="M30" s="15"/>
    </row>
    <row r="31" spans="1:16" x14ac:dyDescent="0.25">
      <c r="A31" s="22" t="s">
        <v>14</v>
      </c>
      <c r="B31" s="21">
        <f>D29</f>
        <v>2.7522935779816519E-2</v>
      </c>
      <c r="C31" s="21">
        <f>C29</f>
        <v>3.4246575342465752E-2</v>
      </c>
      <c r="D31" s="21">
        <f>B29</f>
        <v>4.261363636363636E-2</v>
      </c>
      <c r="E31" s="21"/>
      <c r="F31" s="21"/>
      <c r="G31" s="21"/>
      <c r="H31" s="21"/>
      <c r="I31" s="24"/>
      <c r="J31" s="24"/>
      <c r="K31" s="15"/>
      <c r="L31" s="15"/>
      <c r="M31" s="15"/>
    </row>
    <row r="32" spans="1:16" x14ac:dyDescent="0.25">
      <c r="I32" s="15"/>
      <c r="J32" s="15"/>
      <c r="K32" s="15"/>
      <c r="L32" s="15"/>
      <c r="M32" s="15"/>
    </row>
    <row r="33" spans="1:13" x14ac:dyDescent="0.25">
      <c r="A33" s="14" t="s">
        <v>16</v>
      </c>
      <c r="B33" s="15"/>
      <c r="I33" s="15"/>
      <c r="J33" s="15"/>
      <c r="K33" s="15"/>
      <c r="L33" s="15"/>
      <c r="M33" s="15"/>
    </row>
    <row r="34" spans="1:13" x14ac:dyDescent="0.25">
      <c r="A34" s="22" t="s">
        <v>32</v>
      </c>
      <c r="B34" s="22">
        <f>IF($G$23&gt;=G24,1,IF(F24&gt;=$H$23,0,(F24-$H$23)/(($G$23-$H$23)-(G24-F24))))</f>
        <v>0</v>
      </c>
      <c r="D34" s="22" t="s">
        <v>36</v>
      </c>
      <c r="E34" s="22">
        <f>IF($G$25&gt;=G23,1,IF(F23&gt;=$H$25,0,(F23-$H$25)/(($G$25-$H$25)-(G23-F23))))</f>
        <v>1</v>
      </c>
      <c r="G34" s="22" t="s">
        <v>64</v>
      </c>
      <c r="H34" s="22">
        <f>IF($G$27&gt;=G23,1,IF(F23&gt;=$H$27,0,(F23-$H$27)/(($G$27-$H$27)-(G23-F23))))</f>
        <v>1</v>
      </c>
      <c r="I34" s="15"/>
      <c r="J34" s="15"/>
      <c r="K34" s="15"/>
      <c r="L34" s="15"/>
      <c r="M34" s="15"/>
    </row>
    <row r="35" spans="1:13" x14ac:dyDescent="0.25">
      <c r="A35" s="22" t="s">
        <v>33</v>
      </c>
      <c r="B35" s="22">
        <f>IF($G$23&gt;=G25,1,IF(F25&gt;=$H$23,0,(F25-$H$23)/(($G$23-$H$23)-(G25-F25))))</f>
        <v>0</v>
      </c>
      <c r="C35" s="15"/>
      <c r="D35" s="22" t="s">
        <v>37</v>
      </c>
      <c r="E35" s="22">
        <f>IF($G$25&gt;=G24,1,IF(F24&gt;=$H$25,0,(F24-$H$25)/(($G$25-$H$25)-(G24-F24))))</f>
        <v>1</v>
      </c>
      <c r="F35" s="15"/>
      <c r="G35" s="22" t="s">
        <v>65</v>
      </c>
      <c r="H35" s="22">
        <f t="shared" ref="H35:H36" si="19">IF($G$27&gt;=G24,1,IF(F24&gt;=$H$27,0,(F24-$H$27)/(($G$27-$H$27)-(G24-F24))))</f>
        <v>0.77829559288857952</v>
      </c>
      <c r="I35" s="15"/>
      <c r="J35" s="15"/>
      <c r="K35" s="15"/>
      <c r="L35" s="15"/>
      <c r="M35" s="15"/>
    </row>
    <row r="36" spans="1:13" x14ac:dyDescent="0.25">
      <c r="A36" s="22" t="s">
        <v>48</v>
      </c>
      <c r="B36" s="22">
        <f>IF($G$23&gt;=G26,1,IF(F26&gt;=$H$23,0,(F26-$H$23)/(($G$23-$H$23)-(G26-F26))))</f>
        <v>0.52233900510116738</v>
      </c>
      <c r="C36" s="15"/>
      <c r="D36" s="22" t="s">
        <v>52</v>
      </c>
      <c r="E36" s="22">
        <f>IF($G$25&gt;=G26,1,IF(F26&gt;=$H$25,0,(F26-$H$25)/(($G$25-$H$25)-(G26-F26))))</f>
        <v>1</v>
      </c>
      <c r="F36" s="15"/>
      <c r="G36" s="22" t="s">
        <v>63</v>
      </c>
      <c r="H36" s="22">
        <f t="shared" si="19"/>
        <v>0.59636798514741896</v>
      </c>
      <c r="I36" s="15"/>
      <c r="J36" s="15"/>
      <c r="K36" s="15"/>
      <c r="L36" s="15"/>
      <c r="M36" s="15"/>
    </row>
    <row r="37" spans="1:13" x14ac:dyDescent="0.25">
      <c r="A37" s="22" t="s">
        <v>49</v>
      </c>
      <c r="B37" s="22">
        <f>IF($G$23&gt;=G27,1,IF(F27&gt;=$H$23,0,(F27-$H$23)/(($G$23-$H$23)-(G27-F27))))</f>
        <v>0.17073364447890738</v>
      </c>
      <c r="C37" s="15"/>
      <c r="D37" s="22" t="s">
        <v>53</v>
      </c>
      <c r="E37" s="22">
        <f>IF($G$25&gt;=G27,1,IF(F27&gt;=$H$25,0,(F27-$H$25)/(($G$25-$H$25)-(G27-F27))))</f>
        <v>1</v>
      </c>
      <c r="F37" s="24"/>
      <c r="G37" s="22" t="s">
        <v>66</v>
      </c>
      <c r="H37" s="22">
        <f>IF($G$27&gt;=G26,1,IF(F26&gt;=$H$27,0,(F26-$H$27)/(($G$27-$H$27)-(G26-F26))))</f>
        <v>1</v>
      </c>
      <c r="I37" s="15"/>
      <c r="J37" s="15"/>
      <c r="K37" s="15"/>
      <c r="L37" s="15"/>
      <c r="M37" s="15"/>
    </row>
    <row r="38" spans="1:13" x14ac:dyDescent="0.25">
      <c r="A38" s="24"/>
      <c r="C38" s="15"/>
      <c r="D38" s="24"/>
      <c r="E38" s="24"/>
      <c r="F38" s="24"/>
      <c r="G38" s="24"/>
      <c r="H38" s="24"/>
      <c r="I38" s="15"/>
      <c r="J38" s="25"/>
      <c r="K38" s="15"/>
      <c r="L38" s="15"/>
      <c r="M38" s="15"/>
    </row>
    <row r="39" spans="1:13" x14ac:dyDescent="0.25">
      <c r="A39" s="22" t="s">
        <v>34</v>
      </c>
      <c r="B39" s="22">
        <f>IF($G$24&gt;=G23,1,IF(F23&gt;=$H$24,0,(F23-$H$24)/(($G$24-$H$24)-(G23-F23))))</f>
        <v>1</v>
      </c>
      <c r="C39" s="15"/>
      <c r="D39" s="22" t="s">
        <v>54</v>
      </c>
      <c r="E39" s="22">
        <f>IF($G$26&gt;=G23,1,IF(F23&gt;=$H$26,0,(F23-$H$26)/(($G$26-$H$26)-(G23-F23))))</f>
        <v>1</v>
      </c>
      <c r="F39" s="24"/>
      <c r="G39" s="24"/>
      <c r="H39" s="24"/>
      <c r="I39" s="15"/>
      <c r="J39" s="15"/>
      <c r="K39" s="15"/>
      <c r="L39" s="15"/>
      <c r="M39" s="15"/>
    </row>
    <row r="40" spans="1:13" x14ac:dyDescent="0.25">
      <c r="A40" s="22" t="s">
        <v>35</v>
      </c>
      <c r="B40" s="22">
        <f>IF($G$24&gt;=G25,1,IF(F25&gt;=$H$24,0,(F25-$H$24)/(($G$24-$H$24)-(G25-F25))))</f>
        <v>0.80058383075197104</v>
      </c>
      <c r="C40" s="15"/>
      <c r="D40" s="22" t="s">
        <v>55</v>
      </c>
      <c r="E40" s="22">
        <f>IF($G$26&gt;=G24,1,IF(F24&gt;=$H$26,0,(F24-$H$26)/(($G$26-$H$26)-(G24-F24))))</f>
        <v>0.55677157986498327</v>
      </c>
      <c r="F40" s="24"/>
      <c r="G40" s="24"/>
      <c r="H40" s="24"/>
      <c r="I40" s="15"/>
      <c r="J40" s="15"/>
      <c r="K40" s="15"/>
      <c r="L40" s="15"/>
      <c r="M40" s="15"/>
    </row>
    <row r="41" spans="1:13" x14ac:dyDescent="0.25">
      <c r="A41" s="22" t="s">
        <v>50</v>
      </c>
      <c r="B41" s="22">
        <f t="shared" ref="B41" si="20">IF($G$24&gt;=G26,1,IF(F26&gt;=$H$24,0,(F26-$H$24)/(($G$24-$H$24)-(G26-F26))))</f>
        <v>1</v>
      </c>
      <c r="C41" s="15"/>
      <c r="D41" s="22" t="s">
        <v>57</v>
      </c>
      <c r="E41" s="22">
        <f>IF($G$26&gt;=G25,1,IF(F25&gt;=$H$26,0,(F25-$H$26)/(($G$26-$H$26)-(G25-F25))))</f>
        <v>0.42136000255615541</v>
      </c>
      <c r="F41" s="24"/>
      <c r="G41" s="24"/>
      <c r="H41" s="24"/>
      <c r="I41" s="15"/>
      <c r="J41" s="15"/>
      <c r="K41" s="15"/>
      <c r="L41" s="15"/>
      <c r="M41" s="15"/>
    </row>
    <row r="42" spans="1:13" x14ac:dyDescent="0.25">
      <c r="A42" s="22" t="s">
        <v>51</v>
      </c>
      <c r="B42" s="22">
        <f>IF($G$24&gt;=G27,1,IF(F27&gt;=$H$24,0,(F27-$H$24)/(($G$24-$H$24)-(G27-F27))))</f>
        <v>1</v>
      </c>
      <c r="C42" s="15"/>
      <c r="D42" s="22" t="s">
        <v>56</v>
      </c>
      <c r="E42" s="22">
        <f>IF($G$26&gt;=G27,1,IF(F27&gt;=$H$26,0,(F27-$H$26)/(($G$26-$H$26)-(G27-F27))))</f>
        <v>0.74328756061627255</v>
      </c>
      <c r="F42" s="24"/>
      <c r="G42" s="24"/>
      <c r="H42" s="24"/>
      <c r="I42" s="15"/>
      <c r="J42" s="15"/>
      <c r="K42" s="15"/>
      <c r="L42" s="15"/>
      <c r="M42" s="15"/>
    </row>
    <row r="43" spans="1:13" x14ac:dyDescent="0.25">
      <c r="C43" s="15"/>
      <c r="D43" s="24"/>
      <c r="E43" s="24"/>
      <c r="F43" s="24"/>
      <c r="G43" s="24"/>
      <c r="H43" s="24"/>
      <c r="I43" s="15"/>
      <c r="J43" s="15"/>
      <c r="K43" s="15"/>
      <c r="L43" s="15"/>
      <c r="M43" s="15"/>
    </row>
    <row r="44" spans="1:13" x14ac:dyDescent="0.25">
      <c r="A44" s="26" t="s">
        <v>17</v>
      </c>
      <c r="B44" s="24"/>
      <c r="C44" s="15"/>
      <c r="D44" s="24"/>
      <c r="E44" s="24"/>
      <c r="F44" s="24"/>
      <c r="G44" s="24"/>
      <c r="H44" s="24"/>
      <c r="I44" s="15"/>
      <c r="J44" s="15"/>
      <c r="K44" s="15"/>
      <c r="L44" s="15"/>
      <c r="M44" s="15"/>
    </row>
    <row r="45" spans="1:13" x14ac:dyDescent="0.25">
      <c r="A45" s="65" t="s">
        <v>18</v>
      </c>
      <c r="B45" s="66"/>
      <c r="C45" s="15"/>
      <c r="D45" s="24"/>
      <c r="E45" s="24"/>
      <c r="F45" s="24"/>
      <c r="G45" s="24"/>
      <c r="H45" s="24"/>
      <c r="I45" s="15"/>
      <c r="J45" s="15"/>
      <c r="K45" s="15"/>
      <c r="L45" s="15"/>
      <c r="M45" s="15"/>
    </row>
    <row r="46" spans="1:13" x14ac:dyDescent="0.25">
      <c r="A46" s="22" t="s">
        <v>62</v>
      </c>
      <c r="B46" s="22">
        <f>MIN(B34:B37)</f>
        <v>0</v>
      </c>
      <c r="C46" s="15"/>
      <c r="D46" s="24"/>
      <c r="E46" s="24"/>
      <c r="F46" s="24"/>
      <c r="G46" s="24"/>
      <c r="H46" s="24"/>
      <c r="I46" s="15"/>
      <c r="J46" s="15"/>
      <c r="K46" s="15"/>
      <c r="L46" s="15"/>
      <c r="M46" s="15"/>
    </row>
    <row r="47" spans="1:13" x14ac:dyDescent="0.25">
      <c r="A47" s="22" t="s">
        <v>61</v>
      </c>
      <c r="B47" s="22">
        <f>MIN(B39:B42)</f>
        <v>0.80058383075197104</v>
      </c>
      <c r="C47" s="15"/>
      <c r="D47" s="24"/>
      <c r="E47" s="24"/>
      <c r="F47" s="24"/>
      <c r="G47" s="24"/>
      <c r="H47" s="24"/>
      <c r="I47" s="15"/>
      <c r="J47" s="15"/>
      <c r="K47" s="15"/>
      <c r="L47" s="15"/>
      <c r="M47" s="15"/>
    </row>
    <row r="48" spans="1:13" x14ac:dyDescent="0.25">
      <c r="A48" s="22" t="s">
        <v>60</v>
      </c>
      <c r="B48" s="22">
        <f>MIN(E34:E37)</f>
        <v>1</v>
      </c>
      <c r="C48" s="15"/>
      <c r="D48" s="24"/>
      <c r="E48" s="24"/>
      <c r="F48" s="24"/>
      <c r="G48" s="24"/>
      <c r="H48" s="24"/>
      <c r="I48" s="15"/>
      <c r="J48" s="15"/>
      <c r="K48" s="15"/>
      <c r="L48" s="15"/>
      <c r="M48" s="15"/>
    </row>
    <row r="49" spans="1:13" x14ac:dyDescent="0.25">
      <c r="A49" s="22" t="s">
        <v>59</v>
      </c>
      <c r="B49" s="22">
        <f>MIN(E39:E42)</f>
        <v>0.42136000255615541</v>
      </c>
      <c r="C49" s="24"/>
      <c r="D49" s="24"/>
      <c r="E49" s="24"/>
      <c r="F49" s="24"/>
      <c r="G49" s="24"/>
      <c r="H49" s="24"/>
      <c r="I49" s="15"/>
      <c r="J49" s="15"/>
      <c r="K49" s="15"/>
      <c r="L49" s="15"/>
      <c r="M49" s="15"/>
    </row>
    <row r="50" spans="1:13" x14ac:dyDescent="0.25">
      <c r="A50" s="22" t="s">
        <v>58</v>
      </c>
      <c r="B50" s="22">
        <f>MIN(H34:H37)</f>
        <v>0.59636798514741896</v>
      </c>
      <c r="C50" s="24"/>
      <c r="D50" s="24"/>
      <c r="E50" s="24"/>
      <c r="F50" s="24"/>
      <c r="G50" s="24"/>
      <c r="H50" s="24"/>
      <c r="I50" s="15"/>
      <c r="J50" s="15"/>
      <c r="K50" s="15"/>
      <c r="L50" s="15"/>
      <c r="M50" s="15"/>
    </row>
    <row r="51" spans="1:13" x14ac:dyDescent="0.25">
      <c r="A51" s="27" t="s">
        <v>21</v>
      </c>
      <c r="B51" s="22">
        <f>SUM(B46:B50)</f>
        <v>2.8183118184555456</v>
      </c>
      <c r="C51" s="24"/>
      <c r="D51" s="24"/>
      <c r="E51" s="24"/>
      <c r="F51" s="24"/>
      <c r="G51" s="24"/>
      <c r="H51" s="24"/>
      <c r="I51" s="15"/>
      <c r="J51" s="15"/>
      <c r="K51" s="15"/>
      <c r="L51" s="15"/>
      <c r="M51" s="15"/>
    </row>
    <row r="52" spans="1:13" x14ac:dyDescent="0.25">
      <c r="C52" s="24"/>
      <c r="D52" s="24"/>
      <c r="E52" s="24"/>
      <c r="F52" s="24"/>
      <c r="G52" s="24"/>
      <c r="H52" s="24"/>
      <c r="I52" s="15"/>
      <c r="J52" s="15"/>
      <c r="K52" s="15"/>
      <c r="L52" s="15"/>
      <c r="M52" s="15"/>
    </row>
    <row r="53" spans="1:13" x14ac:dyDescent="0.25">
      <c r="A53" s="14" t="s">
        <v>19</v>
      </c>
      <c r="B53" s="15"/>
      <c r="C53" s="15"/>
      <c r="D53" s="24"/>
      <c r="E53" s="24"/>
      <c r="F53" s="24"/>
      <c r="G53" s="24"/>
      <c r="H53" s="24"/>
      <c r="I53" s="15"/>
      <c r="J53" s="15"/>
      <c r="K53" s="15"/>
      <c r="L53" s="15"/>
      <c r="M53" s="15"/>
    </row>
    <row r="54" spans="1:13" x14ac:dyDescent="0.25">
      <c r="A54" s="65" t="s">
        <v>20</v>
      </c>
      <c r="B54" s="66"/>
      <c r="C54" s="15"/>
      <c r="D54" s="24"/>
      <c r="E54" s="24"/>
      <c r="F54" s="24"/>
      <c r="G54" s="24"/>
      <c r="H54" s="24"/>
      <c r="I54" s="15"/>
      <c r="J54" s="15"/>
      <c r="K54" s="15"/>
      <c r="L54" s="15"/>
      <c r="M54" s="15"/>
    </row>
    <row r="55" spans="1:13" x14ac:dyDescent="0.25">
      <c r="A55" s="13" t="s">
        <v>38</v>
      </c>
      <c r="B55" s="22">
        <f>B46/$B$51</f>
        <v>0</v>
      </c>
      <c r="C55" s="15"/>
      <c r="D55" s="24"/>
      <c r="E55" s="24"/>
      <c r="F55" s="24"/>
      <c r="G55" s="24"/>
      <c r="H55" s="24"/>
      <c r="I55" s="15"/>
      <c r="J55" s="15"/>
      <c r="K55" s="15"/>
      <c r="L55" s="15"/>
      <c r="M55" s="15"/>
    </row>
    <row r="56" spans="1:13" x14ac:dyDescent="0.25">
      <c r="A56" s="13" t="s">
        <v>42</v>
      </c>
      <c r="B56" s="22">
        <f>B47/$B$51</f>
        <v>0.28406502982011994</v>
      </c>
      <c r="C56" s="15"/>
      <c r="D56" s="24"/>
      <c r="E56" s="24"/>
      <c r="F56" s="24"/>
      <c r="G56" s="24"/>
      <c r="H56" s="24"/>
      <c r="I56" s="15"/>
      <c r="J56" s="15"/>
    </row>
    <row r="57" spans="1:13" x14ac:dyDescent="0.25">
      <c r="A57" s="13" t="s">
        <v>39</v>
      </c>
      <c r="B57" s="22">
        <f t="shared" ref="B57:B58" si="21">B48/$B$51</f>
        <v>0.35482234203169433</v>
      </c>
      <c r="C57" s="15"/>
      <c r="D57" s="24"/>
      <c r="E57" s="24"/>
      <c r="F57" s="24"/>
      <c r="G57" s="24"/>
      <c r="H57" s="24"/>
      <c r="I57" s="15"/>
      <c r="J57" s="15"/>
    </row>
    <row r="58" spans="1:13" x14ac:dyDescent="0.25">
      <c r="A58" s="20" t="s">
        <v>40</v>
      </c>
      <c r="B58" s="22">
        <f t="shared" si="21"/>
        <v>0.14950794294545577</v>
      </c>
      <c r="C58" s="15"/>
      <c r="D58" s="24"/>
      <c r="E58" s="24"/>
      <c r="F58" s="24"/>
      <c r="G58" s="24"/>
      <c r="H58" s="24"/>
      <c r="I58" s="15"/>
      <c r="J58" s="15"/>
    </row>
    <row r="59" spans="1:13" x14ac:dyDescent="0.25">
      <c r="A59" s="20" t="s">
        <v>41</v>
      </c>
      <c r="B59" s="22">
        <f>B50/$B$51</f>
        <v>0.2116046852027299</v>
      </c>
      <c r="C59" s="15"/>
      <c r="D59" s="24"/>
      <c r="E59" s="24"/>
      <c r="F59" s="24"/>
      <c r="G59" s="24"/>
      <c r="H59" s="24"/>
      <c r="I59" s="15"/>
      <c r="J59" s="15"/>
    </row>
    <row r="60" spans="1:13" x14ac:dyDescent="0.25">
      <c r="C60" s="15"/>
      <c r="D60" s="24"/>
      <c r="E60" s="24"/>
      <c r="F60" s="24"/>
      <c r="G60" s="24"/>
      <c r="H60" s="24"/>
      <c r="I60" s="15"/>
      <c r="J60" s="15"/>
    </row>
    <row r="61" spans="1:13" x14ac:dyDescent="0.25">
      <c r="A61" s="50" t="s">
        <v>67</v>
      </c>
      <c r="B61" s="50" t="s">
        <v>68</v>
      </c>
      <c r="C61" s="50" t="s">
        <v>69</v>
      </c>
      <c r="D61" s="50" t="s">
        <v>70</v>
      </c>
      <c r="E61" s="50" t="s">
        <v>71</v>
      </c>
      <c r="F61" s="50" t="s">
        <v>72</v>
      </c>
      <c r="G61" s="50" t="s">
        <v>73</v>
      </c>
      <c r="H61" s="50" t="s">
        <v>74</v>
      </c>
      <c r="J61" s="15"/>
    </row>
    <row r="62" spans="1:13" x14ac:dyDescent="0.25">
      <c r="A62" s="41">
        <v>1</v>
      </c>
      <c r="B62" s="51" t="s">
        <v>75</v>
      </c>
      <c r="C62" s="51" t="s">
        <v>76</v>
      </c>
      <c r="D62" s="51" t="s">
        <v>77</v>
      </c>
      <c r="E62" s="51" t="s">
        <v>78</v>
      </c>
      <c r="F62" s="41">
        <v>3</v>
      </c>
      <c r="G62" s="41">
        <v>32</v>
      </c>
      <c r="H62" s="51" t="s">
        <v>79</v>
      </c>
      <c r="J62" s="15"/>
    </row>
    <row r="63" spans="1:13" x14ac:dyDescent="0.25">
      <c r="A63" s="41">
        <v>2</v>
      </c>
      <c r="B63" s="51" t="s">
        <v>80</v>
      </c>
      <c r="C63" s="51" t="s">
        <v>81</v>
      </c>
      <c r="D63" s="51" t="s">
        <v>82</v>
      </c>
      <c r="E63" s="51" t="s">
        <v>83</v>
      </c>
      <c r="F63" s="41">
        <v>1</v>
      </c>
      <c r="G63" s="41">
        <v>28</v>
      </c>
      <c r="H63" s="51" t="s">
        <v>84</v>
      </c>
    </row>
    <row r="64" spans="1:13" x14ac:dyDescent="0.25">
      <c r="A64" s="41">
        <v>3</v>
      </c>
      <c r="B64" s="51" t="s">
        <v>85</v>
      </c>
      <c r="C64" s="51" t="s">
        <v>86</v>
      </c>
      <c r="D64" s="51" t="s">
        <v>77</v>
      </c>
      <c r="E64" s="51" t="s">
        <v>78</v>
      </c>
      <c r="F64" s="41">
        <v>2</v>
      </c>
      <c r="G64" s="41">
        <v>35</v>
      </c>
      <c r="H64" s="51" t="s">
        <v>84</v>
      </c>
    </row>
    <row r="65" spans="1:8" x14ac:dyDescent="0.25">
      <c r="A65" s="41">
        <v>4</v>
      </c>
      <c r="B65" s="51" t="s">
        <v>87</v>
      </c>
      <c r="C65" s="51" t="s">
        <v>88</v>
      </c>
      <c r="D65" s="51" t="s">
        <v>77</v>
      </c>
      <c r="E65" s="51" t="s">
        <v>78</v>
      </c>
      <c r="F65" s="41">
        <v>3</v>
      </c>
      <c r="G65" s="41">
        <v>42</v>
      </c>
      <c r="H65" s="51" t="s">
        <v>89</v>
      </c>
    </row>
    <row r="66" spans="1:8" x14ac:dyDescent="0.25">
      <c r="A66" s="41">
        <v>5</v>
      </c>
      <c r="B66" s="51" t="s">
        <v>90</v>
      </c>
      <c r="C66" s="51" t="s">
        <v>91</v>
      </c>
      <c r="D66" s="51" t="s">
        <v>77</v>
      </c>
      <c r="E66" s="51" t="s">
        <v>78</v>
      </c>
      <c r="F66" s="41">
        <v>2</v>
      </c>
      <c r="G66" s="41">
        <v>45</v>
      </c>
      <c r="H66" s="51" t="s">
        <v>84</v>
      </c>
    </row>
    <row r="67" spans="1:8" x14ac:dyDescent="0.25">
      <c r="A67" s="41">
        <v>6</v>
      </c>
      <c r="B67" s="51" t="s">
        <v>92</v>
      </c>
      <c r="C67" s="51" t="s">
        <v>93</v>
      </c>
      <c r="D67" s="51" t="s">
        <v>77</v>
      </c>
      <c r="E67" s="51" t="s">
        <v>94</v>
      </c>
      <c r="F67" s="41">
        <v>3</v>
      </c>
      <c r="G67" s="41">
        <v>38</v>
      </c>
      <c r="H67" s="51" t="s">
        <v>95</v>
      </c>
    </row>
    <row r="68" spans="1:8" x14ac:dyDescent="0.25">
      <c r="A68" s="41">
        <v>7</v>
      </c>
      <c r="B68" s="51" t="s">
        <v>96</v>
      </c>
      <c r="C68" s="51" t="s">
        <v>97</v>
      </c>
      <c r="D68" s="51" t="s">
        <v>82</v>
      </c>
      <c r="E68" s="51" t="s">
        <v>98</v>
      </c>
      <c r="F68" s="41">
        <v>1</v>
      </c>
      <c r="G68" s="41">
        <v>26</v>
      </c>
      <c r="H68" s="51" t="s">
        <v>84</v>
      </c>
    </row>
    <row r="69" spans="1:8" x14ac:dyDescent="0.25">
      <c r="A69" s="41">
        <v>8</v>
      </c>
      <c r="B69" s="51" t="s">
        <v>99</v>
      </c>
      <c r="C69" s="51" t="s">
        <v>100</v>
      </c>
      <c r="D69" s="51" t="s">
        <v>77</v>
      </c>
      <c r="E69" s="51" t="s">
        <v>101</v>
      </c>
      <c r="F69" s="41">
        <v>1</v>
      </c>
      <c r="G69" s="41">
        <v>29</v>
      </c>
      <c r="H69" s="51" t="s">
        <v>84</v>
      </c>
    </row>
    <row r="70" spans="1:8" x14ac:dyDescent="0.25">
      <c r="A70" s="41">
        <v>9</v>
      </c>
      <c r="B70" s="51" t="s">
        <v>102</v>
      </c>
      <c r="C70" s="51" t="s">
        <v>103</v>
      </c>
      <c r="D70" s="51" t="s">
        <v>82</v>
      </c>
      <c r="E70" s="51" t="s">
        <v>104</v>
      </c>
      <c r="F70" s="41">
        <v>0</v>
      </c>
      <c r="G70" s="41">
        <v>31</v>
      </c>
      <c r="H70" s="51" t="s">
        <v>84</v>
      </c>
    </row>
    <row r="71" spans="1:8" x14ac:dyDescent="0.25">
      <c r="A71" s="41">
        <v>10</v>
      </c>
      <c r="B71" s="51" t="s">
        <v>105</v>
      </c>
      <c r="C71" s="51" t="s">
        <v>106</v>
      </c>
      <c r="D71" s="51" t="s">
        <v>82</v>
      </c>
      <c r="E71" s="51" t="s">
        <v>107</v>
      </c>
      <c r="F71" s="41">
        <v>2</v>
      </c>
      <c r="G71" s="41">
        <v>38</v>
      </c>
      <c r="H71" s="51" t="s">
        <v>79</v>
      </c>
    </row>
    <row r="73" spans="1:8" x14ac:dyDescent="0.25">
      <c r="A73" s="17" t="s">
        <v>108</v>
      </c>
    </row>
    <row r="74" spans="1:8" x14ac:dyDescent="0.25">
      <c r="A74" s="50" t="s">
        <v>67</v>
      </c>
      <c r="B74" s="50" t="s">
        <v>68</v>
      </c>
      <c r="C74" s="50" t="s">
        <v>70</v>
      </c>
      <c r="D74" s="50" t="s">
        <v>71</v>
      </c>
      <c r="E74" s="50" t="s">
        <v>72</v>
      </c>
      <c r="F74" s="50" t="s">
        <v>73</v>
      </c>
      <c r="G74" s="50" t="s">
        <v>74</v>
      </c>
    </row>
    <row r="75" spans="1:8" x14ac:dyDescent="0.25">
      <c r="A75" s="41">
        <v>1</v>
      </c>
      <c r="B75" s="51" t="s">
        <v>75</v>
      </c>
      <c r="C75" s="41">
        <v>3</v>
      </c>
      <c r="D75" s="41">
        <v>7</v>
      </c>
      <c r="E75" s="52">
        <v>5</v>
      </c>
      <c r="F75" s="41">
        <v>3</v>
      </c>
      <c r="G75" s="41">
        <v>3</v>
      </c>
    </row>
    <row r="76" spans="1:8" x14ac:dyDescent="0.25">
      <c r="A76" s="41">
        <v>2</v>
      </c>
      <c r="B76" s="51" t="s">
        <v>80</v>
      </c>
      <c r="C76" s="41">
        <v>1</v>
      </c>
      <c r="D76" s="41">
        <v>1</v>
      </c>
      <c r="E76" s="52">
        <v>3</v>
      </c>
      <c r="F76" s="41">
        <v>1</v>
      </c>
      <c r="G76" s="41">
        <v>1</v>
      </c>
    </row>
    <row r="77" spans="1:8" x14ac:dyDescent="0.25">
      <c r="A77" s="41">
        <v>3</v>
      </c>
      <c r="B77" s="51" t="s">
        <v>85</v>
      </c>
      <c r="C77" s="41">
        <v>3</v>
      </c>
      <c r="D77" s="41">
        <v>7</v>
      </c>
      <c r="E77" s="52">
        <v>3</v>
      </c>
      <c r="F77" s="41">
        <v>3</v>
      </c>
      <c r="G77" s="41">
        <v>1</v>
      </c>
    </row>
    <row r="78" spans="1:8" x14ac:dyDescent="0.25">
      <c r="A78" s="41">
        <v>4</v>
      </c>
      <c r="B78" s="51" t="s">
        <v>87</v>
      </c>
      <c r="C78" s="41">
        <v>3</v>
      </c>
      <c r="D78" s="41">
        <v>7</v>
      </c>
      <c r="E78" s="52">
        <v>5</v>
      </c>
      <c r="F78" s="41">
        <v>5</v>
      </c>
      <c r="G78" s="41">
        <v>5</v>
      </c>
    </row>
    <row r="79" spans="1:8" x14ac:dyDescent="0.25">
      <c r="A79" s="41">
        <v>5</v>
      </c>
      <c r="B79" s="51" t="s">
        <v>90</v>
      </c>
      <c r="C79" s="41">
        <v>3</v>
      </c>
      <c r="D79" s="41">
        <v>7</v>
      </c>
      <c r="E79" s="52">
        <v>3</v>
      </c>
      <c r="F79" s="41">
        <v>5</v>
      </c>
      <c r="G79" s="41">
        <v>1</v>
      </c>
    </row>
    <row r="80" spans="1:8" x14ac:dyDescent="0.25">
      <c r="A80" s="41">
        <v>6</v>
      </c>
      <c r="B80" s="51" t="s">
        <v>92</v>
      </c>
      <c r="C80" s="41">
        <v>3</v>
      </c>
      <c r="D80" s="41">
        <v>3</v>
      </c>
      <c r="E80" s="52">
        <v>5</v>
      </c>
      <c r="F80" s="41">
        <v>3</v>
      </c>
      <c r="G80" s="41">
        <v>1</v>
      </c>
    </row>
    <row r="81" spans="1:7" x14ac:dyDescent="0.25">
      <c r="A81" s="41">
        <v>7</v>
      </c>
      <c r="B81" s="51" t="s">
        <v>96</v>
      </c>
      <c r="C81" s="41">
        <v>1</v>
      </c>
      <c r="D81" s="41">
        <v>3</v>
      </c>
      <c r="E81" s="52">
        <v>3</v>
      </c>
      <c r="F81" s="41">
        <v>1</v>
      </c>
      <c r="G81" s="41">
        <v>1</v>
      </c>
    </row>
    <row r="82" spans="1:7" x14ac:dyDescent="0.25">
      <c r="A82" s="41">
        <v>8</v>
      </c>
      <c r="B82" s="51" t="s">
        <v>99</v>
      </c>
      <c r="C82" s="41">
        <v>3</v>
      </c>
      <c r="D82" s="41">
        <v>1</v>
      </c>
      <c r="E82" s="52">
        <v>3</v>
      </c>
      <c r="F82" s="41">
        <v>1</v>
      </c>
      <c r="G82" s="41">
        <v>1</v>
      </c>
    </row>
    <row r="83" spans="1:7" x14ac:dyDescent="0.25">
      <c r="A83" s="41">
        <v>9</v>
      </c>
      <c r="B83" s="51" t="s">
        <v>102</v>
      </c>
      <c r="C83" s="41">
        <v>1</v>
      </c>
      <c r="D83" s="41">
        <v>7</v>
      </c>
      <c r="E83" s="52">
        <v>1</v>
      </c>
      <c r="F83" s="41">
        <v>3</v>
      </c>
      <c r="G83" s="41">
        <v>1</v>
      </c>
    </row>
    <row r="84" spans="1:7" x14ac:dyDescent="0.25">
      <c r="A84" s="41">
        <v>10</v>
      </c>
      <c r="B84" s="51" t="s">
        <v>105</v>
      </c>
      <c r="C84" s="41">
        <v>1</v>
      </c>
      <c r="D84" s="41">
        <v>5</v>
      </c>
      <c r="E84" s="52">
        <v>3</v>
      </c>
      <c r="F84" s="41">
        <v>3</v>
      </c>
      <c r="G84" s="41">
        <v>1</v>
      </c>
    </row>
    <row r="86" spans="1:7" x14ac:dyDescent="0.25">
      <c r="A86" s="17" t="s">
        <v>109</v>
      </c>
    </row>
    <row r="87" spans="1:7" x14ac:dyDescent="0.25">
      <c r="A87" s="50" t="s">
        <v>67</v>
      </c>
      <c r="B87" s="50" t="s">
        <v>68</v>
      </c>
      <c r="C87" s="50" t="s">
        <v>110</v>
      </c>
      <c r="D87" s="50" t="s">
        <v>111</v>
      </c>
      <c r="E87" s="53"/>
      <c r="F87" s="53"/>
      <c r="G87" s="53"/>
    </row>
    <row r="88" spans="1:7" x14ac:dyDescent="0.25">
      <c r="A88" s="56">
        <v>1</v>
      </c>
      <c r="B88" s="57" t="s">
        <v>75</v>
      </c>
      <c r="C88" s="58">
        <f>(C75*$B$55)+(D75*$B$56)+(E75*$B$57)+(F75*$B$58)+(G75*$B$59)</f>
        <v>4.8459048033438679</v>
      </c>
      <c r="D88" s="59">
        <f>_xlfn.RANK.EQ(C88,$C$88:$C$97,0)</f>
        <v>2</v>
      </c>
      <c r="E88" s="54"/>
      <c r="F88" s="54"/>
      <c r="G88" s="54"/>
    </row>
    <row r="89" spans="1:7" x14ac:dyDescent="0.25">
      <c r="A89" s="56">
        <v>2</v>
      </c>
      <c r="B89" s="57" t="s">
        <v>80</v>
      </c>
      <c r="C89" s="58">
        <f>(C76*$B$55)+(D76*$B$56)+(E76*$B$57)+(F76*$B$58)+(G76*$B$59)</f>
        <v>1.7096446840633885</v>
      </c>
      <c r="D89" s="59">
        <f t="shared" ref="D89:D97" si="22">_xlfn.RANK.EQ(C89,$C$88:$C$97,0)</f>
        <v>9</v>
      </c>
      <c r="E89" s="54"/>
      <c r="F89" s="54"/>
      <c r="G89" s="54"/>
    </row>
    <row r="90" spans="1:7" x14ac:dyDescent="0.25">
      <c r="A90" s="56">
        <v>3</v>
      </c>
      <c r="B90" s="57" t="s">
        <v>85</v>
      </c>
      <c r="C90" s="58">
        <f t="shared" ref="C90:C96" si="23">(C77*$B$55)+(D77*$B$56)+(E77*$B$57)+(F77*$B$58)+(G77*$B$59)</f>
        <v>3.7130507488750202</v>
      </c>
      <c r="D90" s="59">
        <f t="shared" si="22"/>
        <v>4</v>
      </c>
      <c r="E90" s="54"/>
      <c r="F90" s="54"/>
      <c r="G90" s="54"/>
    </row>
    <row r="91" spans="1:7" x14ac:dyDescent="0.25">
      <c r="A91" s="56">
        <v>4</v>
      </c>
      <c r="B91" s="57" t="s">
        <v>87</v>
      </c>
      <c r="C91" s="58">
        <f>(C78*$B$55)+(D78*$B$56)+(E78*$B$57)+(F78*$B$58)+(G78*$B$59)</f>
        <v>5.5681300596402394</v>
      </c>
      <c r="D91" s="59">
        <f t="shared" si="22"/>
        <v>1</v>
      </c>
      <c r="E91" s="54"/>
      <c r="F91" s="54"/>
      <c r="G91" s="54"/>
    </row>
    <row r="92" spans="1:7" x14ac:dyDescent="0.25">
      <c r="A92" s="56">
        <v>5</v>
      </c>
      <c r="B92" s="57" t="s">
        <v>90</v>
      </c>
      <c r="C92" s="58">
        <f t="shared" si="23"/>
        <v>4.0120666347659313</v>
      </c>
      <c r="D92" s="59">
        <f t="shared" si="22"/>
        <v>3</v>
      </c>
      <c r="E92" s="54"/>
      <c r="F92" s="54"/>
      <c r="G92" s="54"/>
    </row>
    <row r="93" spans="1:7" x14ac:dyDescent="0.25">
      <c r="A93" s="56">
        <v>6</v>
      </c>
      <c r="B93" s="57" t="s">
        <v>92</v>
      </c>
      <c r="C93" s="58">
        <f t="shared" si="23"/>
        <v>3.2864353136579285</v>
      </c>
      <c r="D93" s="59">
        <f t="shared" si="22"/>
        <v>5</v>
      </c>
      <c r="E93" s="54"/>
      <c r="F93" s="54"/>
      <c r="G93" s="54"/>
    </row>
    <row r="94" spans="1:7" x14ac:dyDescent="0.25">
      <c r="A94" s="56">
        <v>7</v>
      </c>
      <c r="B94" s="57" t="s">
        <v>96</v>
      </c>
      <c r="C94" s="58">
        <f t="shared" si="23"/>
        <v>2.2777747437036289</v>
      </c>
      <c r="D94" s="59">
        <f t="shared" si="22"/>
        <v>8</v>
      </c>
      <c r="E94" s="54"/>
      <c r="F94" s="54"/>
      <c r="G94" s="54"/>
    </row>
    <row r="95" spans="1:7" x14ac:dyDescent="0.25">
      <c r="A95" s="56">
        <v>8</v>
      </c>
      <c r="B95" s="57" t="s">
        <v>99</v>
      </c>
      <c r="C95" s="58">
        <f t="shared" si="23"/>
        <v>1.7096446840633885</v>
      </c>
      <c r="D95" s="59">
        <f t="shared" si="22"/>
        <v>9</v>
      </c>
      <c r="E95" s="54"/>
      <c r="F95" s="54"/>
      <c r="G95" s="54"/>
    </row>
    <row r="96" spans="1:7" x14ac:dyDescent="0.25">
      <c r="A96" s="56">
        <v>9</v>
      </c>
      <c r="B96" s="57" t="s">
        <v>102</v>
      </c>
      <c r="C96" s="58">
        <f t="shared" si="23"/>
        <v>3.0034060648116312</v>
      </c>
      <c r="D96" s="59">
        <f t="shared" si="22"/>
        <v>7</v>
      </c>
      <c r="E96" s="54"/>
      <c r="F96" s="54"/>
      <c r="G96" s="54"/>
    </row>
    <row r="97" spans="1:7" x14ac:dyDescent="0.25">
      <c r="A97" s="56">
        <v>10</v>
      </c>
      <c r="B97" s="57" t="s">
        <v>105</v>
      </c>
      <c r="C97" s="58">
        <f>(C84*$B$55)+(D84*$B$56)+(E84*$B$57)+(F84*$B$58)+(G84*$B$59)</f>
        <v>3.1449206892347799</v>
      </c>
      <c r="D97" s="59">
        <f t="shared" si="22"/>
        <v>6</v>
      </c>
      <c r="E97" s="54"/>
      <c r="F97" s="54"/>
      <c r="G97" s="54"/>
    </row>
    <row r="98" spans="1:7" x14ac:dyDescent="0.25">
      <c r="D98" s="55"/>
    </row>
    <row r="99" spans="1:7" x14ac:dyDescent="0.25">
      <c r="A99" s="17" t="s">
        <v>112</v>
      </c>
      <c r="D99" s="55"/>
    </row>
    <row r="100" spans="1:7" x14ac:dyDescent="0.25">
      <c r="A100" s="60" t="s">
        <v>67</v>
      </c>
      <c r="B100" s="60" t="s">
        <v>68</v>
      </c>
      <c r="C100" s="60" t="s">
        <v>110</v>
      </c>
      <c r="D100" s="61" t="s">
        <v>111</v>
      </c>
    </row>
    <row r="101" spans="1:7" x14ac:dyDescent="0.25">
      <c r="A101" s="49">
        <v>4</v>
      </c>
      <c r="B101" s="49" t="s">
        <v>87</v>
      </c>
      <c r="C101" s="49">
        <v>5.2909103269242159</v>
      </c>
      <c r="D101" s="49">
        <v>1</v>
      </c>
    </row>
    <row r="102" spans="1:7" x14ac:dyDescent="0.25">
      <c r="A102" s="49">
        <v>1</v>
      </c>
      <c r="B102" s="49" t="s">
        <v>75</v>
      </c>
      <c r="C102" s="49">
        <v>4.6362460416813995</v>
      </c>
      <c r="D102" s="49">
        <v>2</v>
      </c>
    </row>
    <row r="103" spans="1:7" x14ac:dyDescent="0.25">
      <c r="A103" s="49">
        <v>5</v>
      </c>
      <c r="B103" s="49" t="s">
        <v>90</v>
      </c>
      <c r="C103" s="49">
        <v>3.7749694471103989</v>
      </c>
      <c r="D103" s="49">
        <v>3</v>
      </c>
    </row>
    <row r="104" spans="1:7" x14ac:dyDescent="0.25">
      <c r="A104" s="49">
        <v>3</v>
      </c>
      <c r="B104" s="49" t="s">
        <v>85</v>
      </c>
      <c r="C104" s="49">
        <v>3.5630161774842031</v>
      </c>
      <c r="D104" s="49">
        <v>4</v>
      </c>
    </row>
    <row r="105" spans="1:7" x14ac:dyDescent="0.25">
      <c r="A105" s="49">
        <v>6</v>
      </c>
      <c r="B105" s="49" t="s">
        <v>92</v>
      </c>
      <c r="C105" s="49">
        <v>3.1878078329639554</v>
      </c>
      <c r="D105" s="49">
        <v>5</v>
      </c>
    </row>
    <row r="106" spans="1:7" x14ac:dyDescent="0.25">
      <c r="A106" s="49">
        <v>10</v>
      </c>
      <c r="B106" s="49" t="s">
        <v>105</v>
      </c>
      <c r="C106" s="49">
        <v>2.8481993113075958</v>
      </c>
      <c r="D106" s="49">
        <v>6</v>
      </c>
    </row>
    <row r="107" spans="1:7" x14ac:dyDescent="0.25">
      <c r="A107" s="49">
        <v>9</v>
      </c>
      <c r="B107" s="49" t="s">
        <v>102</v>
      </c>
      <c r="C107" s="49">
        <v>2.7205440592774317</v>
      </c>
      <c r="D107" s="49">
        <v>7</v>
      </c>
    </row>
    <row r="108" spans="1:7" x14ac:dyDescent="0.25">
      <c r="A108" s="49">
        <v>7</v>
      </c>
      <c r="B108" s="49" t="s">
        <v>96</v>
      </c>
      <c r="C108" s="49">
        <v>2.1333824451309877</v>
      </c>
      <c r="D108" s="49">
        <v>8</v>
      </c>
    </row>
    <row r="109" spans="1:7" x14ac:dyDescent="0.25">
      <c r="A109" s="49">
        <v>8</v>
      </c>
      <c r="B109" s="49" t="s">
        <v>99</v>
      </c>
      <c r="C109" s="49">
        <v>1.8424721182067716</v>
      </c>
      <c r="D109" s="49">
        <v>9</v>
      </c>
    </row>
    <row r="110" spans="1:7" x14ac:dyDescent="0.25">
      <c r="A110" s="49">
        <v>2</v>
      </c>
      <c r="B110" s="49" t="s">
        <v>80</v>
      </c>
      <c r="C110" s="49">
        <v>1.6305188485805757</v>
      </c>
      <c r="D110" s="49">
        <v>10</v>
      </c>
    </row>
  </sheetData>
  <sortState xmlns:xlrd2="http://schemas.microsoft.com/office/spreadsheetml/2017/richdata2" ref="A101:D110">
    <sortCondition ref="D101:D110"/>
  </sortState>
  <mergeCells count="9">
    <mergeCell ref="A45:B45"/>
    <mergeCell ref="A54:B54"/>
    <mergeCell ref="N12:P12"/>
    <mergeCell ref="B21:D21"/>
    <mergeCell ref="F21:H21"/>
    <mergeCell ref="B12:D12"/>
    <mergeCell ref="E12:G12"/>
    <mergeCell ref="H12:J12"/>
    <mergeCell ref="K12:M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A831-5CF3-4974-BFC0-CE3FAE90E438}">
  <dimension ref="A1:B11"/>
  <sheetViews>
    <sheetView workbookViewId="0">
      <selection activeCell="B11" sqref="B11"/>
    </sheetView>
  </sheetViews>
  <sheetFormatPr defaultRowHeight="15" x14ac:dyDescent="0.25"/>
  <cols>
    <col min="1" max="1" width="10.7109375" bestFit="1" customWidth="1"/>
    <col min="2" max="2" width="28.85546875" bestFit="1" customWidth="1"/>
  </cols>
  <sheetData>
    <row r="1" spans="1:2" x14ac:dyDescent="0.25">
      <c r="A1" s="41" t="s">
        <v>44</v>
      </c>
      <c r="B1" s="3" t="s">
        <v>45</v>
      </c>
    </row>
    <row r="2" spans="1:2" x14ac:dyDescent="0.25">
      <c r="A2" s="41">
        <v>1</v>
      </c>
      <c r="B2" s="3">
        <v>0</v>
      </c>
    </row>
    <row r="3" spans="1:2" x14ac:dyDescent="0.25">
      <c r="A3" s="41">
        <v>2</v>
      </c>
      <c r="B3" s="3">
        <v>0</v>
      </c>
    </row>
    <row r="4" spans="1:2" x14ac:dyDescent="0.25">
      <c r="A4" s="41">
        <v>3</v>
      </c>
      <c r="B4" s="3">
        <v>0.57999999999999996</v>
      </c>
    </row>
    <row r="5" spans="1:2" x14ac:dyDescent="0.25">
      <c r="A5" s="41">
        <v>4</v>
      </c>
      <c r="B5" s="3">
        <v>0.9</v>
      </c>
    </row>
    <row r="6" spans="1:2" x14ac:dyDescent="0.25">
      <c r="A6" s="41">
        <v>5</v>
      </c>
      <c r="B6" s="3">
        <v>1.1200000000000001</v>
      </c>
    </row>
    <row r="7" spans="1:2" x14ac:dyDescent="0.25">
      <c r="A7" s="41">
        <v>6</v>
      </c>
      <c r="B7" s="3">
        <v>1.24</v>
      </c>
    </row>
    <row r="8" spans="1:2" x14ac:dyDescent="0.25">
      <c r="A8" s="41">
        <v>7</v>
      </c>
      <c r="B8" s="3">
        <v>1.32</v>
      </c>
    </row>
    <row r="9" spans="1:2" x14ac:dyDescent="0.25">
      <c r="A9" s="41">
        <v>8</v>
      </c>
      <c r="B9" s="3">
        <v>1.41</v>
      </c>
    </row>
    <row r="10" spans="1:2" x14ac:dyDescent="0.25">
      <c r="A10" s="41">
        <v>9</v>
      </c>
      <c r="B10" s="3">
        <v>1.45</v>
      </c>
    </row>
    <row r="11" spans="1:2" x14ac:dyDescent="0.25">
      <c r="A11" s="41">
        <v>10</v>
      </c>
      <c r="B11" s="3">
        <v>1.49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AHP Kriteria</vt:lpstr>
      <vt:lpstr>Fuzzy AHP kriteria</vt:lpstr>
      <vt:lpstr>Tabel Random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BimaEga</dc:creator>
  <cp:lastModifiedBy>pc</cp:lastModifiedBy>
  <dcterms:created xsi:type="dcterms:W3CDTF">2021-04-22T08:08:18Z</dcterms:created>
  <dcterms:modified xsi:type="dcterms:W3CDTF">2021-12-02T06:12:33Z</dcterms:modified>
</cp:coreProperties>
</file>